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webindicator\files\"/>
    </mc:Choice>
  </mc:AlternateContent>
  <bookViews>
    <workbookView xWindow="0" yWindow="0" windowWidth="14360" windowHeight="5320"/>
  </bookViews>
  <sheets>
    <sheet name="TablasER" sheetId="1" r:id="rId1"/>
    <sheet name="Tendencias" sheetId="4" r:id="rId2"/>
  </sheets>
  <definedNames>
    <definedName name="_xlnm._FilterDatabase" localSheetId="0" hidden="1">TablasER!$A$1:$Q$143</definedName>
    <definedName name="alimentos_mx">#REF!</definedName>
    <definedName name="er_c">TablasER!$AX$3:$BH$25</definedName>
    <definedName name="er_c_acum">TablasER!$AX$40:$BH$62</definedName>
    <definedName name="er_div_acum_dll">TablasER!$B$108:$P$135</definedName>
    <definedName name="er_div_acum_pesos">TablasER!$B$40:$P$71</definedName>
    <definedName name="er_div_dll">TablasER!$B$76:$P$103</definedName>
    <definedName name="er_div_pesos">TablasER!$B$3:$P$34</definedName>
    <definedName name="tend_alimentoseu">Tendencias!$A$107:$M$114</definedName>
    <definedName name="tend_alimentosmx">Tendencias!$A$50:$M$57</definedName>
    <definedName name="tend_automotriz">Tendencias!$A$69:$M$76</definedName>
    <definedName name="tend_energeticos">Tendencias!$A$33:$M$40</definedName>
    <definedName name="tend_exelco">Tendencias!$A$3:$M$10</definedName>
    <definedName name="tend_inmobiliaria">Tendencias!$A$89:$M$96</definedName>
    <definedName name="tend_inmobiliariaeu">Tendencias!$A$122:$M$129</definedName>
    <definedName name="Z_B1EDEF4C_89DF_4126_A83B_947936932253_.wvu.PrintArea" localSheetId="1" hidden="1">Tendencias!#REF!</definedName>
    <definedName name="Z_B1EDEF4C_89DF_4126_A83B_947936932253_.wvu.Rows" localSheetId="1" hidden="1">Tendencias!$224:$301,Tendencias!$315:$391,Tendencias!$409:$453,Tendencias!$472:$486,Tendencias!$502:$533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5" i="1" l="1"/>
  <c r="N135" i="1"/>
  <c r="L135" i="1"/>
  <c r="J135" i="1"/>
  <c r="H135" i="1"/>
  <c r="F135" i="1"/>
  <c r="D135" i="1"/>
  <c r="P103" i="1"/>
  <c r="N103" i="1"/>
  <c r="L103" i="1"/>
  <c r="J103" i="1"/>
  <c r="H103" i="1"/>
  <c r="F103" i="1"/>
  <c r="D103" i="1"/>
  <c r="P134" i="1"/>
  <c r="N134" i="1"/>
  <c r="L134" i="1"/>
  <c r="J134" i="1"/>
  <c r="H134" i="1"/>
  <c r="F134" i="1"/>
  <c r="D134" i="1"/>
  <c r="P102" i="1"/>
  <c r="N102" i="1"/>
  <c r="L102" i="1"/>
  <c r="J102" i="1"/>
  <c r="H102" i="1"/>
  <c r="F102" i="1"/>
  <c r="D102" i="1"/>
  <c r="P133" i="1"/>
  <c r="N133" i="1"/>
  <c r="L133" i="1"/>
  <c r="J133" i="1"/>
  <c r="H133" i="1"/>
  <c r="F133" i="1"/>
  <c r="D133" i="1"/>
  <c r="P101" i="1"/>
  <c r="N101" i="1"/>
  <c r="L101" i="1"/>
  <c r="J101" i="1"/>
  <c r="H101" i="1"/>
  <c r="F101" i="1"/>
  <c r="D101" i="1"/>
  <c r="P132" i="1"/>
  <c r="N132" i="1"/>
  <c r="L132" i="1"/>
  <c r="J132" i="1"/>
  <c r="H132" i="1"/>
  <c r="F132" i="1"/>
  <c r="D132" i="1"/>
  <c r="P100" i="1"/>
  <c r="N100" i="1"/>
  <c r="L100" i="1"/>
  <c r="J100" i="1"/>
  <c r="H100" i="1"/>
  <c r="F100" i="1"/>
  <c r="D100" i="1"/>
  <c r="P131" i="1"/>
  <c r="N131" i="1"/>
  <c r="L131" i="1"/>
  <c r="J131" i="1"/>
  <c r="H131" i="1"/>
  <c r="F131" i="1"/>
  <c r="D131" i="1"/>
  <c r="P99" i="1"/>
  <c r="N99" i="1"/>
  <c r="L99" i="1"/>
  <c r="J99" i="1"/>
  <c r="H99" i="1"/>
  <c r="F99" i="1"/>
  <c r="D99" i="1"/>
  <c r="P130" i="1"/>
  <c r="N130" i="1"/>
  <c r="L130" i="1"/>
  <c r="J130" i="1"/>
  <c r="H130" i="1"/>
  <c r="F130" i="1"/>
  <c r="D130" i="1"/>
  <c r="P98" i="1"/>
  <c r="N98" i="1"/>
  <c r="L98" i="1"/>
  <c r="J98" i="1"/>
  <c r="H98" i="1"/>
  <c r="F98" i="1"/>
  <c r="D98" i="1"/>
  <c r="P129" i="1"/>
  <c r="N129" i="1"/>
  <c r="L129" i="1"/>
  <c r="J129" i="1"/>
  <c r="H129" i="1"/>
  <c r="F129" i="1"/>
  <c r="D129" i="1"/>
  <c r="P97" i="1"/>
  <c r="N97" i="1"/>
  <c r="L97" i="1"/>
  <c r="J97" i="1"/>
  <c r="H97" i="1"/>
  <c r="F97" i="1"/>
  <c r="D97" i="1"/>
  <c r="P128" i="1"/>
  <c r="N128" i="1"/>
  <c r="L128" i="1"/>
  <c r="J128" i="1"/>
  <c r="H128" i="1"/>
  <c r="F128" i="1"/>
  <c r="D128" i="1"/>
  <c r="P96" i="1"/>
  <c r="N96" i="1"/>
  <c r="L96" i="1"/>
  <c r="J96" i="1"/>
  <c r="H96" i="1"/>
  <c r="F96" i="1"/>
  <c r="D96" i="1"/>
  <c r="P127" i="1"/>
  <c r="N127" i="1"/>
  <c r="L127" i="1"/>
  <c r="J127" i="1"/>
  <c r="H127" i="1"/>
  <c r="F127" i="1"/>
  <c r="D127" i="1"/>
  <c r="P95" i="1"/>
  <c r="N95" i="1"/>
  <c r="L95" i="1"/>
  <c r="J95" i="1"/>
  <c r="H95" i="1"/>
  <c r="F95" i="1"/>
  <c r="D95" i="1"/>
  <c r="P125" i="1"/>
  <c r="N125" i="1"/>
  <c r="L125" i="1"/>
  <c r="J125" i="1"/>
  <c r="H125" i="1"/>
  <c r="F125" i="1"/>
  <c r="D125" i="1"/>
  <c r="P93" i="1"/>
  <c r="N93" i="1"/>
  <c r="L93" i="1"/>
  <c r="J93" i="1"/>
  <c r="H93" i="1"/>
  <c r="F93" i="1"/>
  <c r="D93" i="1"/>
  <c r="P124" i="1"/>
  <c r="N124" i="1"/>
  <c r="L124" i="1"/>
  <c r="J124" i="1"/>
  <c r="H124" i="1"/>
  <c r="F124" i="1"/>
  <c r="D124" i="1"/>
  <c r="P92" i="1"/>
  <c r="N92" i="1"/>
  <c r="L92" i="1"/>
  <c r="J92" i="1"/>
  <c r="H92" i="1"/>
  <c r="F92" i="1"/>
  <c r="D92" i="1"/>
  <c r="P123" i="1"/>
  <c r="N123" i="1"/>
  <c r="L123" i="1"/>
  <c r="J123" i="1"/>
  <c r="H123" i="1"/>
  <c r="F123" i="1"/>
  <c r="D123" i="1"/>
  <c r="P91" i="1"/>
  <c r="N91" i="1"/>
  <c r="L91" i="1"/>
  <c r="J91" i="1"/>
  <c r="H91" i="1"/>
  <c r="F91" i="1"/>
  <c r="D91" i="1"/>
  <c r="P122" i="1"/>
  <c r="N122" i="1"/>
  <c r="L122" i="1"/>
  <c r="J122" i="1"/>
  <c r="H122" i="1"/>
  <c r="F122" i="1"/>
  <c r="D122" i="1"/>
  <c r="P90" i="1"/>
  <c r="N90" i="1"/>
  <c r="L90" i="1"/>
  <c r="J90" i="1"/>
  <c r="H90" i="1"/>
  <c r="F90" i="1"/>
  <c r="D90" i="1"/>
  <c r="P121" i="1"/>
  <c r="N121" i="1"/>
  <c r="L121" i="1"/>
  <c r="J121" i="1"/>
  <c r="H121" i="1"/>
  <c r="F121" i="1"/>
  <c r="D121" i="1"/>
  <c r="P89" i="1"/>
  <c r="N89" i="1"/>
  <c r="L89" i="1"/>
  <c r="J89" i="1"/>
  <c r="H89" i="1"/>
  <c r="F89" i="1"/>
  <c r="D89" i="1"/>
  <c r="P120" i="1"/>
  <c r="N120" i="1"/>
  <c r="L120" i="1"/>
  <c r="J120" i="1"/>
  <c r="H120" i="1"/>
  <c r="F120" i="1"/>
  <c r="D120" i="1"/>
  <c r="P88" i="1"/>
  <c r="N88" i="1"/>
  <c r="L88" i="1"/>
  <c r="J88" i="1"/>
  <c r="H88" i="1"/>
  <c r="F88" i="1"/>
  <c r="D88" i="1"/>
  <c r="P119" i="1"/>
  <c r="N119" i="1"/>
  <c r="L119" i="1"/>
  <c r="J119" i="1"/>
  <c r="H119" i="1"/>
  <c r="F119" i="1"/>
  <c r="D119" i="1"/>
  <c r="P87" i="1"/>
  <c r="N87" i="1"/>
  <c r="L87" i="1"/>
  <c r="J87" i="1"/>
  <c r="H87" i="1"/>
  <c r="F87" i="1"/>
  <c r="D87" i="1"/>
  <c r="P117" i="1"/>
  <c r="N117" i="1"/>
  <c r="L117" i="1"/>
  <c r="J117" i="1"/>
  <c r="H117" i="1"/>
  <c r="F117" i="1"/>
  <c r="D117" i="1"/>
  <c r="P85" i="1"/>
  <c r="N85" i="1"/>
  <c r="L85" i="1"/>
  <c r="J85" i="1"/>
  <c r="H85" i="1"/>
  <c r="F85" i="1"/>
  <c r="D85" i="1"/>
  <c r="P116" i="1"/>
  <c r="N116" i="1"/>
  <c r="L116" i="1"/>
  <c r="J116" i="1"/>
  <c r="H116" i="1"/>
  <c r="F116" i="1"/>
  <c r="D116" i="1"/>
  <c r="P84" i="1"/>
  <c r="N84" i="1"/>
  <c r="L84" i="1"/>
  <c r="J84" i="1"/>
  <c r="H84" i="1"/>
  <c r="F84" i="1"/>
  <c r="D84" i="1"/>
  <c r="P115" i="1"/>
  <c r="N115" i="1"/>
  <c r="L115" i="1"/>
  <c r="J115" i="1"/>
  <c r="H115" i="1"/>
  <c r="F115" i="1"/>
  <c r="D115" i="1"/>
  <c r="P83" i="1"/>
  <c r="N83" i="1"/>
  <c r="L83" i="1"/>
  <c r="J83" i="1"/>
  <c r="H83" i="1"/>
  <c r="F83" i="1"/>
  <c r="D83" i="1"/>
  <c r="P114" i="1"/>
  <c r="N114" i="1"/>
  <c r="L114" i="1"/>
  <c r="J114" i="1"/>
  <c r="H114" i="1"/>
  <c r="F114" i="1"/>
  <c r="D114" i="1"/>
  <c r="P82" i="1"/>
  <c r="N82" i="1"/>
  <c r="L82" i="1"/>
  <c r="J82" i="1"/>
  <c r="H82" i="1"/>
  <c r="F82" i="1"/>
  <c r="D82" i="1"/>
  <c r="P113" i="1"/>
  <c r="N113" i="1"/>
  <c r="L113" i="1"/>
  <c r="J113" i="1"/>
  <c r="H113" i="1"/>
  <c r="F113" i="1"/>
  <c r="D113" i="1"/>
  <c r="P81" i="1"/>
  <c r="N81" i="1"/>
  <c r="L81" i="1"/>
  <c r="J81" i="1"/>
  <c r="H81" i="1"/>
  <c r="F81" i="1"/>
  <c r="D81" i="1"/>
  <c r="P111" i="1"/>
  <c r="N111" i="1"/>
  <c r="L111" i="1"/>
  <c r="J111" i="1"/>
  <c r="H111" i="1"/>
  <c r="F111" i="1"/>
  <c r="D111" i="1"/>
  <c r="P79" i="1"/>
  <c r="N79" i="1"/>
  <c r="L79" i="1"/>
  <c r="J79" i="1"/>
  <c r="H79" i="1"/>
  <c r="F79" i="1"/>
  <c r="D79" i="1"/>
  <c r="P110" i="1"/>
  <c r="N110" i="1"/>
  <c r="L110" i="1"/>
  <c r="J110" i="1"/>
  <c r="H110" i="1"/>
  <c r="F110" i="1"/>
  <c r="D110" i="1"/>
  <c r="P78" i="1"/>
  <c r="N78" i="1"/>
  <c r="L78" i="1"/>
  <c r="J78" i="1"/>
  <c r="H78" i="1"/>
  <c r="F78" i="1"/>
  <c r="D78" i="1"/>
  <c r="P109" i="1"/>
  <c r="N109" i="1"/>
  <c r="L109" i="1"/>
  <c r="J109" i="1"/>
  <c r="H109" i="1"/>
  <c r="F109" i="1"/>
  <c r="D109" i="1"/>
  <c r="P77" i="1"/>
  <c r="N77" i="1"/>
  <c r="L77" i="1"/>
  <c r="J77" i="1"/>
  <c r="H77" i="1"/>
  <c r="F77" i="1"/>
  <c r="D77" i="1"/>
  <c r="I149" i="4" l="1"/>
  <c r="B149" i="4"/>
  <c r="A149" i="4"/>
  <c r="N18" i="4"/>
  <c r="O30" i="4" s="1"/>
  <c r="N20" i="4"/>
  <c r="D299" i="4"/>
  <c r="I19" i="4"/>
  <c r="J19" i="4"/>
  <c r="K19" i="4"/>
  <c r="L19" i="4"/>
  <c r="M19" i="4"/>
  <c r="B24" i="4"/>
  <c r="B19" i="4" s="1"/>
  <c r="C24" i="4"/>
  <c r="C19" i="4" s="1"/>
  <c r="D24" i="4"/>
  <c r="D19" i="4" s="1"/>
  <c r="E24" i="4"/>
  <c r="E19" i="4" s="1"/>
  <c r="F24" i="4"/>
  <c r="G24" i="4"/>
  <c r="G19" i="4" s="1"/>
  <c r="H24" i="4"/>
  <c r="M180" i="4" l="1"/>
  <c r="L180" i="4"/>
  <c r="K180" i="4"/>
  <c r="J180" i="4"/>
  <c r="I180" i="4"/>
  <c r="G180" i="4"/>
  <c r="B180" i="4"/>
  <c r="G178" i="4"/>
  <c r="F178" i="4"/>
  <c r="E178" i="4"/>
  <c r="D178" i="4"/>
  <c r="C178" i="4"/>
  <c r="B178" i="4"/>
  <c r="M177" i="4"/>
  <c r="L177" i="4"/>
  <c r="K177" i="4"/>
  <c r="J177" i="4"/>
  <c r="I177" i="4"/>
  <c r="G177" i="4"/>
  <c r="F177" i="4"/>
  <c r="E177" i="4"/>
  <c r="D177" i="4"/>
  <c r="C177" i="4"/>
  <c r="B177" i="4"/>
  <c r="M176" i="4"/>
  <c r="L176" i="4"/>
  <c r="K176" i="4"/>
  <c r="J176" i="4"/>
  <c r="I176" i="4"/>
  <c r="G176" i="4"/>
  <c r="F176" i="4"/>
  <c r="E176" i="4"/>
  <c r="D176" i="4"/>
  <c r="C176" i="4"/>
  <c r="B176" i="4"/>
  <c r="G175" i="4"/>
  <c r="F175" i="4"/>
  <c r="E175" i="4"/>
  <c r="D175" i="4"/>
  <c r="C175" i="4"/>
  <c r="B175" i="4"/>
  <c r="M174" i="4"/>
  <c r="L174" i="4"/>
  <c r="K174" i="4"/>
  <c r="J174" i="4"/>
  <c r="I174" i="4"/>
  <c r="G174" i="4"/>
  <c r="F174" i="4"/>
  <c r="E174" i="4"/>
  <c r="D174" i="4"/>
  <c r="C174" i="4"/>
  <c r="B174" i="4"/>
  <c r="A169" i="4"/>
  <c r="A168" i="4"/>
  <c r="A167" i="4"/>
  <c r="F162" i="4"/>
  <c r="E162" i="4"/>
  <c r="E169" i="4" s="1"/>
  <c r="D150" i="4"/>
  <c r="D157" i="4" s="1"/>
  <c r="C162" i="4"/>
  <c r="B162" i="4"/>
  <c r="B169" i="4" s="1"/>
  <c r="L163" i="4"/>
  <c r="I151" i="4"/>
  <c r="G151" i="4"/>
  <c r="F163" i="4"/>
  <c r="E151" i="4"/>
  <c r="D151" i="4"/>
  <c r="M150" i="4"/>
  <c r="K153" i="4"/>
  <c r="J162" i="4"/>
  <c r="I162" i="4"/>
  <c r="M155" i="4"/>
  <c r="L152" i="4"/>
  <c r="I164" i="4"/>
  <c r="G154" i="4"/>
  <c r="E167" i="4"/>
  <c r="D166" i="4"/>
  <c r="C40" i="4"/>
  <c r="G131" i="4"/>
  <c r="F131" i="4"/>
  <c r="E131" i="4"/>
  <c r="D131" i="4"/>
  <c r="C131" i="4"/>
  <c r="B131" i="4"/>
  <c r="M130" i="4"/>
  <c r="L130" i="4"/>
  <c r="K130" i="4"/>
  <c r="J130" i="4"/>
  <c r="I130" i="4"/>
  <c r="G130" i="4"/>
  <c r="F130" i="4"/>
  <c r="E130" i="4"/>
  <c r="D130" i="4"/>
  <c r="C130" i="4"/>
  <c r="B130" i="4"/>
  <c r="H129" i="4"/>
  <c r="G129" i="4"/>
  <c r="G167" i="4" s="1"/>
  <c r="F129" i="4"/>
  <c r="I131" i="4"/>
  <c r="L116" i="4"/>
  <c r="K116" i="4"/>
  <c r="G116" i="4"/>
  <c r="F116" i="4"/>
  <c r="E116" i="4"/>
  <c r="D116" i="4"/>
  <c r="C116" i="4"/>
  <c r="B116" i="4"/>
  <c r="M115" i="4"/>
  <c r="L115" i="4"/>
  <c r="K115" i="4"/>
  <c r="J115" i="4"/>
  <c r="I115" i="4"/>
  <c r="G115" i="4"/>
  <c r="F115" i="4"/>
  <c r="E115" i="4"/>
  <c r="D115" i="4"/>
  <c r="C115" i="4"/>
  <c r="B115" i="4"/>
  <c r="F113" i="4"/>
  <c r="E113" i="4"/>
  <c r="D113" i="4"/>
  <c r="C113" i="4"/>
  <c r="B113" i="4"/>
  <c r="A154" i="4"/>
  <c r="A153" i="4"/>
  <c r="A178" i="4" s="1"/>
  <c r="A152" i="4"/>
  <c r="A151" i="4"/>
  <c r="I116" i="4"/>
  <c r="A150" i="4"/>
  <c r="B204" i="4"/>
  <c r="G204" i="4" s="1"/>
  <c r="M98" i="4"/>
  <c r="K98" i="4"/>
  <c r="G98" i="4"/>
  <c r="F98" i="4"/>
  <c r="E98" i="4"/>
  <c r="D98" i="4"/>
  <c r="C98" i="4"/>
  <c r="B98" i="4"/>
  <c r="M97" i="4"/>
  <c r="L97" i="4"/>
  <c r="K97" i="4"/>
  <c r="J97" i="4"/>
  <c r="I97" i="4"/>
  <c r="G97" i="4"/>
  <c r="F97" i="4"/>
  <c r="E97" i="4"/>
  <c r="D97" i="4"/>
  <c r="C97" i="4"/>
  <c r="B97" i="4"/>
  <c r="H95" i="4"/>
  <c r="G95" i="4"/>
  <c r="F95" i="4"/>
  <c r="E95" i="4"/>
  <c r="D95" i="4"/>
  <c r="H98" i="4"/>
  <c r="L78" i="4"/>
  <c r="I78" i="4"/>
  <c r="G78" i="4"/>
  <c r="F78" i="4"/>
  <c r="E78" i="4"/>
  <c r="D78" i="4"/>
  <c r="C78" i="4"/>
  <c r="B78" i="4"/>
  <c r="M77" i="4"/>
  <c r="L77" i="4"/>
  <c r="K77" i="4"/>
  <c r="J77" i="4"/>
  <c r="I77" i="4"/>
  <c r="G77" i="4"/>
  <c r="F77" i="4"/>
  <c r="E77" i="4"/>
  <c r="D77" i="4"/>
  <c r="C77" i="4"/>
  <c r="B77" i="4"/>
  <c r="H78" i="4"/>
  <c r="G59" i="4"/>
  <c r="F59" i="4"/>
  <c r="E59" i="4"/>
  <c r="D59" i="4"/>
  <c r="C59" i="4"/>
  <c r="B59" i="4"/>
  <c r="M58" i="4"/>
  <c r="L58" i="4"/>
  <c r="K58" i="4"/>
  <c r="J58" i="4"/>
  <c r="I58" i="4"/>
  <c r="G58" i="4"/>
  <c r="F58" i="4"/>
  <c r="E58" i="4"/>
  <c r="D58" i="4"/>
  <c r="C58" i="4"/>
  <c r="B58" i="4"/>
  <c r="C57" i="4"/>
  <c r="C56" i="4" s="1"/>
  <c r="H56" i="4"/>
  <c r="G56" i="4"/>
  <c r="F56" i="4"/>
  <c r="E56" i="4"/>
  <c r="B56" i="4"/>
  <c r="M178" i="4"/>
  <c r="K178" i="4"/>
  <c r="H58" i="4"/>
  <c r="L42" i="4"/>
  <c r="J42" i="4"/>
  <c r="I42" i="4"/>
  <c r="H42" i="4"/>
  <c r="G42" i="4"/>
  <c r="F42" i="4"/>
  <c r="E42" i="4"/>
  <c r="D42" i="4"/>
  <c r="C42" i="4"/>
  <c r="B42" i="4"/>
  <c r="M41" i="4"/>
  <c r="L41" i="4"/>
  <c r="J41" i="4"/>
  <c r="I41" i="4"/>
  <c r="G41" i="4"/>
  <c r="F41" i="4"/>
  <c r="E41" i="4"/>
  <c r="D41" i="4"/>
  <c r="C41" i="4"/>
  <c r="B41" i="4"/>
  <c r="H39" i="4"/>
  <c r="G39" i="4"/>
  <c r="B39" i="4"/>
  <c r="K42" i="4"/>
  <c r="M179" i="4"/>
  <c r="K179" i="4"/>
  <c r="J179" i="4"/>
  <c r="I179" i="4"/>
  <c r="I11" i="4"/>
  <c r="F8" i="4"/>
  <c r="E8" i="4"/>
  <c r="D8" i="4"/>
  <c r="C8" i="4"/>
  <c r="B8" i="4"/>
  <c r="K150" i="4" l="1"/>
  <c r="K157" i="4" s="1"/>
  <c r="F152" i="4"/>
  <c r="F21" i="4"/>
  <c r="H155" i="4"/>
  <c r="H21" i="4"/>
  <c r="H19" i="4" s="1"/>
  <c r="E154" i="4"/>
  <c r="H174" i="4"/>
  <c r="H149" i="4"/>
  <c r="H115" i="4"/>
  <c r="H165" i="4"/>
  <c r="H150" i="4"/>
  <c r="E40" i="4"/>
  <c r="E180" i="4" s="1"/>
  <c r="J153" i="4"/>
  <c r="J8" i="4" s="1"/>
  <c r="E149" i="4"/>
  <c r="F154" i="4"/>
  <c r="M162" i="4"/>
  <c r="M5" i="4" s="1"/>
  <c r="I152" i="4"/>
  <c r="M152" i="4"/>
  <c r="B181" i="4"/>
  <c r="G182" i="4"/>
  <c r="H97" i="4"/>
  <c r="H164" i="4"/>
  <c r="I153" i="4"/>
  <c r="I8" i="4" s="1"/>
  <c r="I167" i="4"/>
  <c r="D57" i="4"/>
  <c r="D60" i="4" s="1"/>
  <c r="E155" i="4"/>
  <c r="L161" i="4"/>
  <c r="F181" i="4"/>
  <c r="E150" i="4"/>
  <c r="E5" i="4" s="1"/>
  <c r="E12" i="4" s="1"/>
  <c r="D163" i="4"/>
  <c r="D6" i="4" s="1"/>
  <c r="D182" i="4"/>
  <c r="H180" i="4"/>
  <c r="D210" i="4" s="1"/>
  <c r="H151" i="4"/>
  <c r="F150" i="4"/>
  <c r="A165" i="4"/>
  <c r="G166" i="4"/>
  <c r="G9" i="4" s="1"/>
  <c r="D40" i="4"/>
  <c r="D39" i="4" s="1"/>
  <c r="G163" i="4"/>
  <c r="G6" i="4" s="1"/>
  <c r="I166" i="4"/>
  <c r="F151" i="4"/>
  <c r="F6" i="4" s="1"/>
  <c r="D161" i="4"/>
  <c r="H163" i="4"/>
  <c r="F149" i="4"/>
  <c r="D152" i="4"/>
  <c r="I154" i="4"/>
  <c r="F161" i="4"/>
  <c r="F164" i="4"/>
  <c r="D167" i="4"/>
  <c r="F40" i="4"/>
  <c r="G149" i="4"/>
  <c r="E152" i="4"/>
  <c r="L154" i="4"/>
  <c r="I161" i="4"/>
  <c r="I168" i="4" s="1"/>
  <c r="J181" i="4"/>
  <c r="B150" i="4"/>
  <c r="F155" i="4"/>
  <c r="F166" i="4"/>
  <c r="K8" i="4"/>
  <c r="J78" i="4"/>
  <c r="D154" i="4"/>
  <c r="L179" i="4"/>
  <c r="M175" i="4"/>
  <c r="M182" i="4" s="1"/>
  <c r="A163" i="4"/>
  <c r="A176" i="4"/>
  <c r="B206" i="4"/>
  <c r="G206" i="4" s="1"/>
  <c r="K131" i="4"/>
  <c r="J150" i="4"/>
  <c r="J5" i="4" s="1"/>
  <c r="H41" i="4"/>
  <c r="H77" i="4"/>
  <c r="M153" i="4"/>
  <c r="M116" i="4"/>
  <c r="L131" i="4"/>
  <c r="H161" i="4"/>
  <c r="H175" i="4"/>
  <c r="K41" i="4"/>
  <c r="I178" i="4"/>
  <c r="I59" i="4"/>
  <c r="C180" i="4"/>
  <c r="H59" i="4"/>
  <c r="J98" i="4"/>
  <c r="I98" i="4"/>
  <c r="L150" i="4"/>
  <c r="B207" i="4"/>
  <c r="G207" i="4" s="1"/>
  <c r="A164" i="4"/>
  <c r="A177" i="4"/>
  <c r="M131" i="4"/>
  <c r="F167" i="4"/>
  <c r="B166" i="4"/>
  <c r="B161" i="4"/>
  <c r="B4" i="4" s="1"/>
  <c r="B155" i="4"/>
  <c r="B167" i="4"/>
  <c r="B164" i="4"/>
  <c r="B152" i="4"/>
  <c r="J166" i="4"/>
  <c r="J154" i="4"/>
  <c r="J161" i="4"/>
  <c r="J152" i="4"/>
  <c r="J155" i="4"/>
  <c r="J167" i="4"/>
  <c r="J164" i="4"/>
  <c r="J149" i="4"/>
  <c r="B151" i="4"/>
  <c r="B163" i="4"/>
  <c r="J151" i="4"/>
  <c r="J163" i="4"/>
  <c r="F169" i="4"/>
  <c r="J178" i="4"/>
  <c r="G179" i="4"/>
  <c r="J59" i="4"/>
  <c r="M78" i="4"/>
  <c r="L162" i="4"/>
  <c r="C167" i="4"/>
  <c r="C152" i="4"/>
  <c r="C164" i="4"/>
  <c r="C166" i="4"/>
  <c r="C161" i="4"/>
  <c r="C149" i="4"/>
  <c r="C155" i="4"/>
  <c r="K167" i="4"/>
  <c r="K152" i="4"/>
  <c r="K155" i="4"/>
  <c r="K154" i="4"/>
  <c r="K164" i="4"/>
  <c r="K149" i="4"/>
  <c r="K166" i="4"/>
  <c r="K161" i="4"/>
  <c r="C163" i="4"/>
  <c r="C151" i="4"/>
  <c r="K163" i="4"/>
  <c r="K151" i="4"/>
  <c r="G165" i="4"/>
  <c r="G150" i="4"/>
  <c r="M42" i="4"/>
  <c r="I175" i="4"/>
  <c r="K59" i="4"/>
  <c r="K78" i="4"/>
  <c r="L98" i="4"/>
  <c r="H153" i="4"/>
  <c r="H130" i="4"/>
  <c r="H177" i="4"/>
  <c r="H178" i="4"/>
  <c r="J175" i="4"/>
  <c r="L178" i="4"/>
  <c r="L59" i="4"/>
  <c r="B205" i="4"/>
  <c r="G205" i="4" s="1"/>
  <c r="A175" i="4"/>
  <c r="A162" i="4"/>
  <c r="L151" i="4"/>
  <c r="B209" i="4"/>
  <c r="G209" i="4" s="1"/>
  <c r="A166" i="4"/>
  <c r="A179" i="4"/>
  <c r="H116" i="4"/>
  <c r="H176" i="4"/>
  <c r="C39" i="4"/>
  <c r="C179" i="4" s="1"/>
  <c r="K175" i="4"/>
  <c r="K182" i="4" s="1"/>
  <c r="B179" i="4"/>
  <c r="M59" i="4"/>
  <c r="B154" i="4"/>
  <c r="G181" i="4"/>
  <c r="C182" i="4"/>
  <c r="L175" i="4"/>
  <c r="I150" i="4"/>
  <c r="C154" i="4"/>
  <c r="H162" i="4"/>
  <c r="G162" i="4"/>
  <c r="B182" i="4"/>
  <c r="H152" i="4"/>
  <c r="J116" i="4"/>
  <c r="I163" i="4"/>
  <c r="C150" i="4"/>
  <c r="E163" i="4"/>
  <c r="E164" i="4"/>
  <c r="D181" i="4"/>
  <c r="D149" i="4"/>
  <c r="D164" i="4"/>
  <c r="D155" i="4"/>
  <c r="L149" i="4"/>
  <c r="L156" i="4" s="1"/>
  <c r="L164" i="4"/>
  <c r="L155" i="4"/>
  <c r="G152" i="4"/>
  <c r="J169" i="4"/>
  <c r="I181" i="4"/>
  <c r="H154" i="4"/>
  <c r="H166" i="4"/>
  <c r="H167" i="4"/>
  <c r="H131" i="4"/>
  <c r="E161" i="4"/>
  <c r="E166" i="4"/>
  <c r="M161" i="4"/>
  <c r="M166" i="4"/>
  <c r="M154" i="4"/>
  <c r="M151" i="4"/>
  <c r="L166" i="4"/>
  <c r="L167" i="4"/>
  <c r="E182" i="4"/>
  <c r="L153" i="4"/>
  <c r="K162" i="4"/>
  <c r="J131" i="4"/>
  <c r="M149" i="4"/>
  <c r="A161" i="4"/>
  <c r="M163" i="4"/>
  <c r="M164" i="4"/>
  <c r="M167" i="4"/>
  <c r="C181" i="4"/>
  <c r="K181" i="4"/>
  <c r="F182" i="4"/>
  <c r="L181" i="4"/>
  <c r="B208" i="4"/>
  <c r="G208" i="4" s="1"/>
  <c r="G161" i="4"/>
  <c r="G164" i="4"/>
  <c r="G155" i="4"/>
  <c r="A174" i="4"/>
  <c r="D162" i="4"/>
  <c r="C169" i="4"/>
  <c r="E181" i="4"/>
  <c r="M181" i="4"/>
  <c r="I155" i="4"/>
  <c r="N21" i="4" l="1"/>
  <c r="O31" i="4" s="1"/>
  <c r="B9" i="4"/>
  <c r="I157" i="4"/>
  <c r="F19" i="4"/>
  <c r="K5" i="4"/>
  <c r="B10" i="4"/>
  <c r="F7" i="4"/>
  <c r="E156" i="4"/>
  <c r="E39" i="4"/>
  <c r="E179" i="4" s="1"/>
  <c r="E10" i="4"/>
  <c r="H179" i="4"/>
  <c r="D209" i="4" s="1"/>
  <c r="M169" i="4"/>
  <c r="H7" i="4"/>
  <c r="E157" i="4"/>
  <c r="M156" i="4"/>
  <c r="F168" i="4"/>
  <c r="D156" i="4"/>
  <c r="H6" i="4"/>
  <c r="D180" i="4"/>
  <c r="D10" i="4"/>
  <c r="F4" i="4"/>
  <c r="D56" i="4"/>
  <c r="D179" i="4" s="1"/>
  <c r="F157" i="4"/>
  <c r="F5" i="4"/>
  <c r="F12" i="4" s="1"/>
  <c r="I5" i="4"/>
  <c r="I12" i="4" s="1"/>
  <c r="F180" i="4"/>
  <c r="F39" i="4"/>
  <c r="B157" i="4"/>
  <c r="B5" i="4"/>
  <c r="B12" i="4" s="1"/>
  <c r="F156" i="4"/>
  <c r="E4" i="4"/>
  <c r="L6" i="4"/>
  <c r="G169" i="4"/>
  <c r="G8" i="4"/>
  <c r="K12" i="4"/>
  <c r="L157" i="4"/>
  <c r="L8" i="4"/>
  <c r="K6" i="4"/>
  <c r="C168" i="4"/>
  <c r="B6" i="4"/>
  <c r="M4" i="4"/>
  <c r="I156" i="4"/>
  <c r="I6" i="4"/>
  <c r="J12" i="4"/>
  <c r="K10" i="4"/>
  <c r="C156" i="4"/>
  <c r="C7" i="4"/>
  <c r="J4" i="4"/>
  <c r="B156" i="4"/>
  <c r="B7" i="4"/>
  <c r="F10" i="4"/>
  <c r="J168" i="4"/>
  <c r="M9" i="4"/>
  <c r="L5" i="4"/>
  <c r="H9" i="4"/>
  <c r="H10" i="4"/>
  <c r="C9" i="4"/>
  <c r="C6" i="4"/>
  <c r="K156" i="4"/>
  <c r="K7" i="4"/>
  <c r="H4" i="4"/>
  <c r="G168" i="4"/>
  <c r="M10" i="4"/>
  <c r="L10" i="4"/>
  <c r="D208" i="4"/>
  <c r="D300" i="4" s="1"/>
  <c r="D301" i="4" s="1"/>
  <c r="H182" i="4"/>
  <c r="B168" i="4"/>
  <c r="D169" i="4"/>
  <c r="D5" i="4"/>
  <c r="G4" i="4"/>
  <c r="M168" i="4"/>
  <c r="M7" i="4"/>
  <c r="L168" i="4"/>
  <c r="L7" i="4"/>
  <c r="I169" i="4"/>
  <c r="H156" i="4"/>
  <c r="L182" i="4"/>
  <c r="H181" i="4"/>
  <c r="C10" i="4"/>
  <c r="J182" i="4"/>
  <c r="J10" i="4"/>
  <c r="L169" i="4"/>
  <c r="H168" i="4"/>
  <c r="M6" i="4"/>
  <c r="G156" i="4"/>
  <c r="G7" i="4"/>
  <c r="G10" i="4"/>
  <c r="L4" i="4"/>
  <c r="E168" i="4"/>
  <c r="E7" i="4"/>
  <c r="H169" i="4"/>
  <c r="H157" i="4"/>
  <c r="C4" i="4"/>
  <c r="J156" i="4"/>
  <c r="J7" i="4"/>
  <c r="J157" i="4"/>
  <c r="H5" i="4"/>
  <c r="I10" i="4"/>
  <c r="E6" i="4"/>
  <c r="G157" i="4"/>
  <c r="G5" i="4"/>
  <c r="K4" i="4"/>
  <c r="J6" i="4"/>
  <c r="H8" i="4"/>
  <c r="J9" i="4"/>
  <c r="I182" i="4"/>
  <c r="D168" i="4"/>
  <c r="D7" i="4"/>
  <c r="K168" i="4"/>
  <c r="L9" i="4"/>
  <c r="D4" i="4"/>
  <c r="C157" i="4"/>
  <c r="C5" i="4"/>
  <c r="K9" i="4"/>
  <c r="M157" i="4"/>
  <c r="M8" i="4"/>
  <c r="K169" i="4"/>
  <c r="F11" i="4" l="1"/>
  <c r="E9" i="4"/>
  <c r="D9" i="4"/>
  <c r="H11" i="4"/>
  <c r="F9" i="4"/>
  <c r="F179" i="4"/>
  <c r="L12" i="4"/>
  <c r="K11" i="4"/>
  <c r="H12" i="4"/>
  <c r="E11" i="4"/>
  <c r="C12" i="4"/>
  <c r="D11" i="4"/>
  <c r="D12" i="4"/>
  <c r="C11" i="4"/>
  <c r="M12" i="4"/>
  <c r="J11" i="4"/>
  <c r="G11" i="4"/>
  <c r="L11" i="4"/>
  <c r="B11" i="4"/>
  <c r="G12" i="4"/>
  <c r="M11" i="4"/>
  <c r="C32" i="1" l="1"/>
  <c r="BA4" i="1" l="1"/>
  <c r="BA5" i="1"/>
  <c r="BA6" i="1"/>
  <c r="BA8" i="1"/>
  <c r="BA9" i="1"/>
  <c r="BA10" i="1"/>
  <c r="BA11" i="1"/>
  <c r="BA12" i="1"/>
  <c r="BA14" i="1"/>
  <c r="BA15" i="1"/>
  <c r="BA16" i="1"/>
  <c r="BA17" i="1"/>
  <c r="BA18" i="1"/>
  <c r="BA19" i="1"/>
  <c r="BA20" i="1"/>
  <c r="BA22" i="1"/>
  <c r="BA23" i="1"/>
  <c r="BA24" i="1"/>
  <c r="BA25" i="1"/>
  <c r="AU4" i="1"/>
  <c r="E14" i="1"/>
  <c r="E15" i="1"/>
  <c r="E13" i="1"/>
  <c r="E9" i="1"/>
  <c r="E10" i="1"/>
  <c r="E11" i="1" s="1"/>
  <c r="E8" i="1"/>
  <c r="E4" i="1"/>
  <c r="E5" i="1"/>
  <c r="E6" i="1"/>
  <c r="AV62" i="1"/>
  <c r="AT62" i="1"/>
  <c r="AR62" i="1"/>
  <c r="AP62" i="1"/>
  <c r="AN62" i="1"/>
  <c r="AL62" i="1"/>
  <c r="AJ62" i="1"/>
  <c r="AV25" i="1"/>
  <c r="AT25" i="1"/>
  <c r="AR25" i="1"/>
  <c r="AP25" i="1"/>
  <c r="AN25" i="1"/>
  <c r="AL25" i="1"/>
  <c r="AJ25" i="1"/>
  <c r="AV61" i="1"/>
  <c r="AT61" i="1"/>
  <c r="AR61" i="1"/>
  <c r="AP61" i="1"/>
  <c r="AN61" i="1"/>
  <c r="AL61" i="1"/>
  <c r="AJ61" i="1"/>
  <c r="AV24" i="1"/>
  <c r="AT24" i="1"/>
  <c r="AR24" i="1"/>
  <c r="AP24" i="1"/>
  <c r="AN24" i="1"/>
  <c r="AL24" i="1"/>
  <c r="AJ24" i="1"/>
  <c r="AV60" i="1"/>
  <c r="AT60" i="1"/>
  <c r="AR60" i="1"/>
  <c r="AP60" i="1"/>
  <c r="AN60" i="1"/>
  <c r="AL60" i="1"/>
  <c r="AJ60" i="1"/>
  <c r="AV23" i="1"/>
  <c r="AT23" i="1"/>
  <c r="AR23" i="1"/>
  <c r="AP23" i="1"/>
  <c r="AO60" i="1"/>
  <c r="AN23" i="1"/>
  <c r="AM60" i="1"/>
  <c r="AL23" i="1"/>
  <c r="AJ23" i="1"/>
  <c r="AV59" i="1"/>
  <c r="AT59" i="1"/>
  <c r="AR59" i="1"/>
  <c r="AP59" i="1"/>
  <c r="AN59" i="1"/>
  <c r="AL59" i="1"/>
  <c r="AJ59" i="1"/>
  <c r="AV22" i="1"/>
  <c r="AT22" i="1"/>
  <c r="AR22" i="1"/>
  <c r="AP22" i="1"/>
  <c r="AO59" i="1"/>
  <c r="AN22" i="1"/>
  <c r="AM59" i="1"/>
  <c r="AL22" i="1"/>
  <c r="AJ22" i="1"/>
  <c r="AV57" i="1"/>
  <c r="AT57" i="1"/>
  <c r="AR57" i="1"/>
  <c r="AP57" i="1"/>
  <c r="AN57" i="1"/>
  <c r="AL57" i="1"/>
  <c r="AJ57" i="1"/>
  <c r="AV20" i="1"/>
  <c r="AT20" i="1"/>
  <c r="AR20" i="1"/>
  <c r="AP20" i="1"/>
  <c r="AN20" i="1"/>
  <c r="AL20" i="1"/>
  <c r="AJ20" i="1"/>
  <c r="AV56" i="1"/>
  <c r="AT56" i="1"/>
  <c r="AR56" i="1"/>
  <c r="AP56" i="1"/>
  <c r="AN56" i="1"/>
  <c r="AL56" i="1"/>
  <c r="AJ56" i="1"/>
  <c r="AV19" i="1"/>
  <c r="AT19" i="1"/>
  <c r="AR19" i="1"/>
  <c r="AP19" i="1"/>
  <c r="AN19" i="1"/>
  <c r="AL19" i="1"/>
  <c r="AJ19" i="1"/>
  <c r="AV55" i="1"/>
  <c r="AT55" i="1"/>
  <c r="AR55" i="1"/>
  <c r="AP55" i="1"/>
  <c r="AN55" i="1"/>
  <c r="AL55" i="1"/>
  <c r="AJ55" i="1"/>
  <c r="AV18" i="1"/>
  <c r="AT18" i="1"/>
  <c r="AR18" i="1"/>
  <c r="AP18" i="1"/>
  <c r="AO55" i="1"/>
  <c r="AN18" i="1"/>
  <c r="AM55" i="1"/>
  <c r="AL18" i="1"/>
  <c r="AJ18" i="1"/>
  <c r="AV54" i="1"/>
  <c r="AT54" i="1"/>
  <c r="AR54" i="1"/>
  <c r="AP54" i="1"/>
  <c r="AN54" i="1"/>
  <c r="AL54" i="1"/>
  <c r="AJ54" i="1"/>
  <c r="AV17" i="1"/>
  <c r="AT17" i="1"/>
  <c r="AR17" i="1"/>
  <c r="AP17" i="1"/>
  <c r="AO54" i="1"/>
  <c r="AN17" i="1"/>
  <c r="AM54" i="1"/>
  <c r="AL17" i="1"/>
  <c r="AJ17" i="1"/>
  <c r="AV53" i="1"/>
  <c r="AT53" i="1"/>
  <c r="AR53" i="1"/>
  <c r="AP53" i="1"/>
  <c r="AN53" i="1"/>
  <c r="AL53" i="1"/>
  <c r="AJ53" i="1"/>
  <c r="AV16" i="1"/>
  <c r="AT16" i="1"/>
  <c r="AR16" i="1"/>
  <c r="AP16" i="1"/>
  <c r="AO53" i="1"/>
  <c r="AN16" i="1"/>
  <c r="AM53" i="1"/>
  <c r="AL16" i="1"/>
  <c r="AJ16" i="1"/>
  <c r="AV52" i="1"/>
  <c r="AT52" i="1"/>
  <c r="AR52" i="1"/>
  <c r="AP52" i="1"/>
  <c r="AN52" i="1"/>
  <c r="AM52" i="1"/>
  <c r="AL52" i="1"/>
  <c r="AJ52" i="1"/>
  <c r="AV15" i="1"/>
  <c r="AT15" i="1"/>
  <c r="AR15" i="1"/>
  <c r="AP15" i="1"/>
  <c r="AO52" i="1"/>
  <c r="AN15" i="1"/>
  <c r="AL15" i="1"/>
  <c r="AJ15" i="1"/>
  <c r="AV51" i="1"/>
  <c r="AT51" i="1"/>
  <c r="AR51" i="1"/>
  <c r="AP51" i="1"/>
  <c r="AN51" i="1"/>
  <c r="AL51" i="1"/>
  <c r="AJ51" i="1"/>
  <c r="AI56" i="1"/>
  <c r="AV14" i="1"/>
  <c r="AT14" i="1"/>
  <c r="AR14" i="1"/>
  <c r="AP14" i="1"/>
  <c r="AO51" i="1"/>
  <c r="AN14" i="1"/>
  <c r="AM51" i="1"/>
  <c r="AL14" i="1"/>
  <c r="AJ14" i="1"/>
  <c r="AV49" i="1"/>
  <c r="AT49" i="1"/>
  <c r="AR49" i="1"/>
  <c r="AP49" i="1"/>
  <c r="AN49" i="1"/>
  <c r="AL49" i="1"/>
  <c r="AJ49" i="1"/>
  <c r="AV12" i="1"/>
  <c r="AT12" i="1"/>
  <c r="AR12" i="1"/>
  <c r="AP12" i="1"/>
  <c r="AN12" i="1"/>
  <c r="AL12" i="1"/>
  <c r="AJ12" i="1"/>
  <c r="AV48" i="1"/>
  <c r="AT48" i="1"/>
  <c r="AR48" i="1"/>
  <c r="AP48" i="1"/>
  <c r="AN48" i="1"/>
  <c r="AL48" i="1"/>
  <c r="AJ48" i="1"/>
  <c r="AV11" i="1"/>
  <c r="AT11" i="1"/>
  <c r="AR11" i="1"/>
  <c r="AP11" i="1"/>
  <c r="AN11" i="1"/>
  <c r="AL11" i="1"/>
  <c r="AJ11" i="1"/>
  <c r="AV47" i="1"/>
  <c r="AT47" i="1"/>
  <c r="AR47" i="1"/>
  <c r="AP47" i="1"/>
  <c r="AN47" i="1"/>
  <c r="AL47" i="1"/>
  <c r="AJ47" i="1"/>
  <c r="AV10" i="1"/>
  <c r="AT10" i="1"/>
  <c r="AR10" i="1"/>
  <c r="AP10" i="1"/>
  <c r="AO47" i="1"/>
  <c r="AN10" i="1"/>
  <c r="AM47" i="1"/>
  <c r="AL10" i="1"/>
  <c r="AJ10" i="1"/>
  <c r="AV46" i="1"/>
  <c r="AT46" i="1"/>
  <c r="AR46" i="1"/>
  <c r="AP46" i="1"/>
  <c r="AN46" i="1"/>
  <c r="AL46" i="1"/>
  <c r="AJ46" i="1"/>
  <c r="AV9" i="1"/>
  <c r="AT9" i="1"/>
  <c r="AR9" i="1"/>
  <c r="AP9" i="1"/>
  <c r="AO46" i="1"/>
  <c r="AN9" i="1"/>
  <c r="AM46" i="1"/>
  <c r="AL9" i="1"/>
  <c r="AJ9" i="1"/>
  <c r="AV45" i="1"/>
  <c r="AT45" i="1"/>
  <c r="AR45" i="1"/>
  <c r="AP45" i="1"/>
  <c r="AN45" i="1"/>
  <c r="AM45" i="1"/>
  <c r="AL45" i="1"/>
  <c r="AJ45" i="1"/>
  <c r="AV8" i="1"/>
  <c r="AT8" i="1"/>
  <c r="AR8" i="1"/>
  <c r="AP8" i="1"/>
  <c r="AO45" i="1"/>
  <c r="AN8" i="1"/>
  <c r="AL8" i="1"/>
  <c r="AJ8" i="1"/>
  <c r="AV43" i="1"/>
  <c r="AT43" i="1"/>
  <c r="AR43" i="1"/>
  <c r="AP43" i="1"/>
  <c r="AN43" i="1"/>
  <c r="AL43" i="1"/>
  <c r="AJ43" i="1"/>
  <c r="AV6" i="1"/>
  <c r="AT6" i="1"/>
  <c r="AR6" i="1"/>
  <c r="AP6" i="1"/>
  <c r="AN6" i="1"/>
  <c r="AL6" i="1"/>
  <c r="AJ6" i="1"/>
  <c r="AV42" i="1"/>
  <c r="AT42" i="1"/>
  <c r="AR42" i="1"/>
  <c r="AP42" i="1"/>
  <c r="AN42" i="1"/>
  <c r="AM42" i="1"/>
  <c r="AL42" i="1"/>
  <c r="AJ42" i="1"/>
  <c r="AV5" i="1"/>
  <c r="AT5" i="1"/>
  <c r="AR5" i="1"/>
  <c r="AP5" i="1"/>
  <c r="AO42" i="1"/>
  <c r="AN5" i="1"/>
  <c r="AL5" i="1"/>
  <c r="AJ5" i="1"/>
  <c r="AV41" i="1"/>
  <c r="AT41" i="1"/>
  <c r="AR41" i="1"/>
  <c r="AP41" i="1"/>
  <c r="AN41" i="1"/>
  <c r="AL41" i="1"/>
  <c r="AJ41" i="1"/>
  <c r="AV4" i="1"/>
  <c r="AT4" i="1"/>
  <c r="AR4" i="1"/>
  <c r="AP4" i="1"/>
  <c r="AO41" i="1"/>
  <c r="AN4" i="1"/>
  <c r="AM6" i="1"/>
  <c r="AL4" i="1"/>
  <c r="AJ4" i="1"/>
  <c r="AF62" i="1"/>
  <c r="AD62" i="1"/>
  <c r="AB62" i="1"/>
  <c r="Z62" i="1"/>
  <c r="X62" i="1"/>
  <c r="V62" i="1"/>
  <c r="T62" i="1"/>
  <c r="AF25" i="1"/>
  <c r="AD25" i="1"/>
  <c r="AB25" i="1"/>
  <c r="Z25" i="1"/>
  <c r="X25" i="1"/>
  <c r="V25" i="1"/>
  <c r="T25" i="1"/>
  <c r="AF61" i="1"/>
  <c r="AD61" i="1"/>
  <c r="AB61" i="1"/>
  <c r="Z61" i="1"/>
  <c r="X61" i="1"/>
  <c r="V61" i="1"/>
  <c r="T61" i="1"/>
  <c r="AF24" i="1"/>
  <c r="AD24" i="1"/>
  <c r="AB24" i="1"/>
  <c r="Z24" i="1"/>
  <c r="X24" i="1"/>
  <c r="V24" i="1"/>
  <c r="T24" i="1"/>
  <c r="AF60" i="1"/>
  <c r="AD60" i="1"/>
  <c r="AB60" i="1"/>
  <c r="Z60" i="1"/>
  <c r="Y60" i="1"/>
  <c r="X60" i="1"/>
  <c r="V60" i="1"/>
  <c r="T60" i="1"/>
  <c r="AF23" i="1"/>
  <c r="AD23" i="1"/>
  <c r="AB23" i="1"/>
  <c r="Z23" i="1"/>
  <c r="X23" i="1"/>
  <c r="V23" i="1"/>
  <c r="T23" i="1"/>
  <c r="AF59" i="1"/>
  <c r="AD59" i="1"/>
  <c r="AB59" i="1"/>
  <c r="Z59" i="1"/>
  <c r="X59" i="1"/>
  <c r="V59" i="1"/>
  <c r="T59" i="1"/>
  <c r="AF22" i="1"/>
  <c r="AD22" i="1"/>
  <c r="AB22" i="1"/>
  <c r="Z22" i="1"/>
  <c r="Y59" i="1"/>
  <c r="X22" i="1"/>
  <c r="V22" i="1"/>
  <c r="T22" i="1"/>
  <c r="AF57" i="1"/>
  <c r="AD57" i="1"/>
  <c r="AB57" i="1"/>
  <c r="Z57" i="1"/>
  <c r="X57" i="1"/>
  <c r="V57" i="1"/>
  <c r="T57" i="1"/>
  <c r="AF20" i="1"/>
  <c r="AD20" i="1"/>
  <c r="AB20" i="1"/>
  <c r="Z20" i="1"/>
  <c r="X20" i="1"/>
  <c r="V20" i="1"/>
  <c r="T20" i="1"/>
  <c r="AF56" i="1"/>
  <c r="AD56" i="1"/>
  <c r="AB56" i="1"/>
  <c r="Z56" i="1"/>
  <c r="X56" i="1"/>
  <c r="V56" i="1"/>
  <c r="T56" i="1"/>
  <c r="AF19" i="1"/>
  <c r="AD19" i="1"/>
  <c r="AB19" i="1"/>
  <c r="Z19" i="1"/>
  <c r="X19" i="1"/>
  <c r="V19" i="1"/>
  <c r="T19" i="1"/>
  <c r="AF55" i="1"/>
  <c r="AD55" i="1"/>
  <c r="AB55" i="1"/>
  <c r="Z55" i="1"/>
  <c r="X55" i="1"/>
  <c r="V55" i="1"/>
  <c r="T55" i="1"/>
  <c r="AF18" i="1"/>
  <c r="AD18" i="1"/>
  <c r="AB18" i="1"/>
  <c r="Z18" i="1"/>
  <c r="Y55" i="1"/>
  <c r="X18" i="1"/>
  <c r="V18" i="1"/>
  <c r="T18" i="1"/>
  <c r="AF54" i="1"/>
  <c r="AD54" i="1"/>
  <c r="AB54" i="1"/>
  <c r="Z54" i="1"/>
  <c r="X54" i="1"/>
  <c r="V54" i="1"/>
  <c r="T54" i="1"/>
  <c r="AF17" i="1"/>
  <c r="AD17" i="1"/>
  <c r="AB17" i="1"/>
  <c r="Z17" i="1"/>
  <c r="Y54" i="1"/>
  <c r="X17" i="1"/>
  <c r="V17" i="1"/>
  <c r="T17" i="1"/>
  <c r="AF53" i="1"/>
  <c r="AD53" i="1"/>
  <c r="AB53" i="1"/>
  <c r="Z53" i="1"/>
  <c r="X53" i="1"/>
  <c r="V53" i="1"/>
  <c r="T53" i="1"/>
  <c r="AF16" i="1"/>
  <c r="AD16" i="1"/>
  <c r="AB16" i="1"/>
  <c r="Z16" i="1"/>
  <c r="Y53" i="1"/>
  <c r="X16" i="1"/>
  <c r="V16" i="1"/>
  <c r="T16" i="1"/>
  <c r="AF52" i="1"/>
  <c r="AD52" i="1"/>
  <c r="AB52" i="1"/>
  <c r="Z52" i="1"/>
  <c r="X52" i="1"/>
  <c r="V52" i="1"/>
  <c r="T52" i="1"/>
  <c r="AF15" i="1"/>
  <c r="AD15" i="1"/>
  <c r="AB15" i="1"/>
  <c r="Z15" i="1"/>
  <c r="Y19" i="1"/>
  <c r="X15" i="1"/>
  <c r="W19" i="1"/>
  <c r="V15" i="1"/>
  <c r="T15" i="1"/>
  <c r="AF51" i="1"/>
  <c r="AD51" i="1"/>
  <c r="AB51" i="1"/>
  <c r="Z51" i="1"/>
  <c r="X51" i="1"/>
  <c r="V51" i="1"/>
  <c r="T51" i="1"/>
  <c r="AF14" i="1"/>
  <c r="AD14" i="1"/>
  <c r="AB14" i="1"/>
  <c r="Z14" i="1"/>
  <c r="Y51" i="1"/>
  <c r="X14" i="1"/>
  <c r="V14" i="1"/>
  <c r="T14" i="1"/>
  <c r="AF49" i="1"/>
  <c r="AD49" i="1"/>
  <c r="AB49" i="1"/>
  <c r="Z49" i="1"/>
  <c r="X49" i="1"/>
  <c r="V49" i="1"/>
  <c r="T49" i="1"/>
  <c r="AF12" i="1"/>
  <c r="AD12" i="1"/>
  <c r="AB12" i="1"/>
  <c r="Z12" i="1"/>
  <c r="X12" i="1"/>
  <c r="V12" i="1"/>
  <c r="T12" i="1"/>
  <c r="AF48" i="1"/>
  <c r="AD48" i="1"/>
  <c r="AB48" i="1"/>
  <c r="Z48" i="1"/>
  <c r="X48" i="1"/>
  <c r="V48" i="1"/>
  <c r="T48" i="1"/>
  <c r="AF11" i="1"/>
  <c r="AD11" i="1"/>
  <c r="AB11" i="1"/>
  <c r="Z11" i="1"/>
  <c r="X11" i="1"/>
  <c r="V11" i="1"/>
  <c r="T11" i="1"/>
  <c r="AF47" i="1"/>
  <c r="AD47" i="1"/>
  <c r="AB47" i="1"/>
  <c r="Z47" i="1"/>
  <c r="X47" i="1"/>
  <c r="V47" i="1"/>
  <c r="T47" i="1"/>
  <c r="AF10" i="1"/>
  <c r="AD10" i="1"/>
  <c r="AB10" i="1"/>
  <c r="Z10" i="1"/>
  <c r="Y47" i="1"/>
  <c r="X10" i="1"/>
  <c r="V10" i="1"/>
  <c r="T10" i="1"/>
  <c r="AF46" i="1"/>
  <c r="AD46" i="1"/>
  <c r="AB46" i="1"/>
  <c r="Z46" i="1"/>
  <c r="X46" i="1"/>
  <c r="V46" i="1"/>
  <c r="T46" i="1"/>
  <c r="AF9" i="1"/>
  <c r="AD9" i="1"/>
  <c r="AB9" i="1"/>
  <c r="Z9" i="1"/>
  <c r="Y46" i="1"/>
  <c r="X9" i="1"/>
  <c r="V9" i="1"/>
  <c r="T9" i="1"/>
  <c r="AF45" i="1"/>
  <c r="AD45" i="1"/>
  <c r="AB45" i="1"/>
  <c r="Z45" i="1"/>
  <c r="X45" i="1"/>
  <c r="V45" i="1"/>
  <c r="T45" i="1"/>
  <c r="AF8" i="1"/>
  <c r="AD8" i="1"/>
  <c r="AB8" i="1"/>
  <c r="Z8" i="1"/>
  <c r="Y45" i="1"/>
  <c r="X8" i="1"/>
  <c r="V8" i="1"/>
  <c r="T8" i="1"/>
  <c r="AF43" i="1"/>
  <c r="AD43" i="1"/>
  <c r="AB43" i="1"/>
  <c r="Z43" i="1"/>
  <c r="X43" i="1"/>
  <c r="V43" i="1"/>
  <c r="T43" i="1"/>
  <c r="AF6" i="1"/>
  <c r="AD6" i="1"/>
  <c r="AB6" i="1"/>
  <c r="Z6" i="1"/>
  <c r="X6" i="1"/>
  <c r="V6" i="1"/>
  <c r="T6" i="1"/>
  <c r="AF42" i="1"/>
  <c r="AD42" i="1"/>
  <c r="AB42" i="1"/>
  <c r="Z42" i="1"/>
  <c r="X42" i="1"/>
  <c r="V42" i="1"/>
  <c r="T42" i="1"/>
  <c r="AF5" i="1"/>
  <c r="AD5" i="1"/>
  <c r="AB5" i="1"/>
  <c r="Z5" i="1"/>
  <c r="Y42" i="1"/>
  <c r="X5" i="1"/>
  <c r="V5" i="1"/>
  <c r="T5" i="1"/>
  <c r="AF41" i="1"/>
  <c r="AD41" i="1"/>
  <c r="AB41" i="1"/>
  <c r="Z41" i="1"/>
  <c r="X41" i="1"/>
  <c r="V41" i="1"/>
  <c r="T41" i="1"/>
  <c r="AF4" i="1"/>
  <c r="AD4" i="1"/>
  <c r="AB4" i="1"/>
  <c r="Z4" i="1"/>
  <c r="Y6" i="1"/>
  <c r="X4" i="1"/>
  <c r="W6" i="1"/>
  <c r="V4" i="1"/>
  <c r="T4" i="1"/>
  <c r="AK25" i="1" l="1"/>
  <c r="AI62" i="1"/>
  <c r="AQ62" i="1"/>
  <c r="AQ56" i="1"/>
  <c r="AU22" i="1"/>
  <c r="BC22" i="1" s="1"/>
  <c r="AO48" i="1"/>
  <c r="AU47" i="1"/>
  <c r="AM12" i="1"/>
  <c r="AU11" i="1"/>
  <c r="BC11" i="1" s="1"/>
  <c r="AI25" i="1"/>
  <c r="AS25" i="1"/>
  <c r="AK19" i="1"/>
  <c r="AK20" i="1" s="1"/>
  <c r="AK24" i="1" s="1"/>
  <c r="AS19" i="1"/>
  <c r="AU16" i="1"/>
  <c r="BC16" i="1" s="1"/>
  <c r="AU54" i="1"/>
  <c r="AM56" i="1"/>
  <c r="AU46" i="1"/>
  <c r="AQ57" i="1"/>
  <c r="AQ61" i="1" s="1"/>
  <c r="AU17" i="1"/>
  <c r="BC17" i="1" s="1"/>
  <c r="AO43" i="1"/>
  <c r="AM19" i="1"/>
  <c r="AS62" i="1"/>
  <c r="AI57" i="1"/>
  <c r="AI61" i="1" s="1"/>
  <c r="AS56" i="1"/>
  <c r="AS57" i="1" s="1"/>
  <c r="AS61" i="1" s="1"/>
  <c r="AU5" i="1"/>
  <c r="BC5" i="1" s="1"/>
  <c r="AU42" i="1"/>
  <c r="AU45" i="1"/>
  <c r="AK62" i="1"/>
  <c r="AK56" i="1"/>
  <c r="AK57" i="1" s="1"/>
  <c r="AK61" i="1" s="1"/>
  <c r="AU8" i="1"/>
  <c r="BC8" i="1" s="1"/>
  <c r="AU9" i="1"/>
  <c r="BC9" i="1" s="1"/>
  <c r="AU10" i="1"/>
  <c r="BC10" i="1" s="1"/>
  <c r="AQ25" i="1"/>
  <c r="AI19" i="1"/>
  <c r="AU14" i="1"/>
  <c r="BC14" i="1" s="1"/>
  <c r="AU55" i="1"/>
  <c r="AU59" i="1"/>
  <c r="AU60" i="1"/>
  <c r="AO56" i="1"/>
  <c r="AU53" i="1"/>
  <c r="AU52" i="1"/>
  <c r="AU18" i="1"/>
  <c r="BC18" i="1" s="1"/>
  <c r="AQ19" i="1"/>
  <c r="AQ20" i="1" s="1"/>
  <c r="AQ24" i="1" s="1"/>
  <c r="AU23" i="1"/>
  <c r="BC23" i="1" s="1"/>
  <c r="AU15" i="1"/>
  <c r="BC15" i="1" s="1"/>
  <c r="AM41" i="1"/>
  <c r="AM43" i="1" s="1"/>
  <c r="AM48" i="1"/>
  <c r="AU51" i="1"/>
  <c r="BC51" i="1" s="1"/>
  <c r="AI20" i="1"/>
  <c r="AI24" i="1" s="1"/>
  <c r="AO6" i="1"/>
  <c r="AO12" i="1" s="1"/>
  <c r="BC4" i="1"/>
  <c r="AO19" i="1"/>
  <c r="AS20" i="1"/>
  <c r="AS24" i="1" s="1"/>
  <c r="S25" i="1"/>
  <c r="U62" i="1"/>
  <c r="U56" i="1"/>
  <c r="U57" i="1" s="1"/>
  <c r="U61" i="1" s="1"/>
  <c r="AE10" i="1"/>
  <c r="S19" i="1"/>
  <c r="S20" i="1" s="1"/>
  <c r="S24" i="1" s="1"/>
  <c r="AA19" i="1"/>
  <c r="AA20" i="1" s="1"/>
  <c r="AA24" i="1" s="1"/>
  <c r="Y52" i="1"/>
  <c r="Y56" i="1" s="1"/>
  <c r="AE17" i="1"/>
  <c r="U25" i="1"/>
  <c r="AE18" i="1"/>
  <c r="AE23" i="1"/>
  <c r="AE8" i="1"/>
  <c r="AE5" i="1"/>
  <c r="AC56" i="1"/>
  <c r="AC57" i="1" s="1"/>
  <c r="AC61" i="1" s="1"/>
  <c r="AA56" i="1"/>
  <c r="AA57" i="1" s="1"/>
  <c r="AA61" i="1" s="1"/>
  <c r="AA25" i="1"/>
  <c r="S56" i="1"/>
  <c r="S57" i="1" s="1"/>
  <c r="S61" i="1" s="1"/>
  <c r="AC62" i="1"/>
  <c r="Y11" i="1"/>
  <c r="Y12" i="1" s="1"/>
  <c r="Y20" i="1" s="1"/>
  <c r="Y24" i="1" s="1"/>
  <c r="AE4" i="1"/>
  <c r="AE9" i="1"/>
  <c r="AC25" i="1"/>
  <c r="U19" i="1"/>
  <c r="U20" i="1" s="1"/>
  <c r="U24" i="1" s="1"/>
  <c r="AC19" i="1"/>
  <c r="AC20" i="1" s="1"/>
  <c r="AC24" i="1" s="1"/>
  <c r="AE16" i="1"/>
  <c r="AE22" i="1"/>
  <c r="Y48" i="1"/>
  <c r="AE6" i="1"/>
  <c r="Y41" i="1"/>
  <c r="Y43" i="1" s="1"/>
  <c r="W11" i="1"/>
  <c r="AE14" i="1"/>
  <c r="S62" i="1"/>
  <c r="AA62" i="1"/>
  <c r="AE15" i="1"/>
  <c r="W53" i="1" l="1"/>
  <c r="AE53" i="1" s="1"/>
  <c r="BA53" i="1" s="1"/>
  <c r="BC53" i="1"/>
  <c r="W54" i="1"/>
  <c r="AE54" i="1" s="1"/>
  <c r="BA54" i="1" s="1"/>
  <c r="BC54" i="1"/>
  <c r="W47" i="1"/>
  <c r="W48" i="1" s="1"/>
  <c r="AE48" i="1" s="1"/>
  <c r="BA48" i="1" s="1"/>
  <c r="BC47" i="1"/>
  <c r="W59" i="1"/>
  <c r="AE59" i="1" s="1"/>
  <c r="BA59" i="1" s="1"/>
  <c r="BC59" i="1"/>
  <c r="W55" i="1"/>
  <c r="AE55" i="1" s="1"/>
  <c r="BA55" i="1" s="1"/>
  <c r="BC55" i="1"/>
  <c r="W45" i="1"/>
  <c r="AE45" i="1" s="1"/>
  <c r="BA45" i="1" s="1"/>
  <c r="BC45" i="1"/>
  <c r="W60" i="1"/>
  <c r="AE60" i="1" s="1"/>
  <c r="BA60" i="1" s="1"/>
  <c r="BC60" i="1"/>
  <c r="W42" i="1"/>
  <c r="AE42" i="1" s="1"/>
  <c r="BA42" i="1" s="1"/>
  <c r="BC42" i="1"/>
  <c r="W52" i="1"/>
  <c r="AE52" i="1" s="1"/>
  <c r="BA52" i="1" s="1"/>
  <c r="BC52" i="1"/>
  <c r="W46" i="1"/>
  <c r="AE46" i="1" s="1"/>
  <c r="BA46" i="1" s="1"/>
  <c r="BC46" i="1"/>
  <c r="AU48" i="1"/>
  <c r="BC48" i="1" s="1"/>
  <c r="AO49" i="1"/>
  <c r="AO57" i="1" s="1"/>
  <c r="AO61" i="1" s="1"/>
  <c r="AM20" i="1"/>
  <c r="AM24" i="1" s="1"/>
  <c r="AU6" i="1"/>
  <c r="BC6" i="1" s="1"/>
  <c r="AU12" i="1"/>
  <c r="BC12" i="1" s="1"/>
  <c r="AU19" i="1"/>
  <c r="AU56" i="1"/>
  <c r="BC56" i="1" s="1"/>
  <c r="AM25" i="1"/>
  <c r="AM49" i="1"/>
  <c r="AO25" i="1"/>
  <c r="AO20" i="1"/>
  <c r="AO24" i="1" s="1"/>
  <c r="AU43" i="1"/>
  <c r="BC43" i="1" s="1"/>
  <c r="W51" i="1"/>
  <c r="AE51" i="1" s="1"/>
  <c r="BA51" i="1" s="1"/>
  <c r="AU41" i="1"/>
  <c r="Y49" i="1"/>
  <c r="Y57" i="1" s="1"/>
  <c r="Y61" i="1" s="1"/>
  <c r="Y25" i="1"/>
  <c r="AE11" i="1"/>
  <c r="AE47" i="1"/>
  <c r="BA47" i="1" s="1"/>
  <c r="AE19" i="1"/>
  <c r="W12" i="1"/>
  <c r="W56" i="1" l="1"/>
  <c r="W41" i="1"/>
  <c r="AE41" i="1" s="1"/>
  <c r="BA41" i="1" s="1"/>
  <c r="BC41" i="1"/>
  <c r="AO62" i="1"/>
  <c r="AU20" i="1"/>
  <c r="BC19" i="1"/>
  <c r="AU25" i="1"/>
  <c r="BC25" i="1" s="1"/>
  <c r="AM62" i="1"/>
  <c r="AM57" i="1"/>
  <c r="AM61" i="1" s="1"/>
  <c r="AU49" i="1"/>
  <c r="BC49" i="1" s="1"/>
  <c r="AE56" i="1"/>
  <c r="BA56" i="1" s="1"/>
  <c r="Y62" i="1"/>
  <c r="AE12" i="1"/>
  <c r="W20" i="1"/>
  <c r="W24" i="1" s="1"/>
  <c r="W25" i="1"/>
  <c r="W43" i="1" l="1"/>
  <c r="AU24" i="1"/>
  <c r="BC24" i="1" s="1"/>
  <c r="BC20" i="1"/>
  <c r="AU62" i="1"/>
  <c r="BC62" i="1" s="1"/>
  <c r="AU57" i="1"/>
  <c r="AE20" i="1"/>
  <c r="AE24" i="1" s="1"/>
  <c r="AE25" i="1"/>
  <c r="AU61" i="1" l="1"/>
  <c r="BC61" i="1" s="1"/>
  <c r="BC57" i="1"/>
  <c r="AE43" i="1"/>
  <c r="BA43" i="1" s="1"/>
  <c r="W49" i="1"/>
  <c r="AE49" i="1" l="1"/>
  <c r="W62" i="1"/>
  <c r="W57" i="1"/>
  <c r="W61" i="1" s="1"/>
  <c r="BF4" i="1"/>
  <c r="D4" i="1"/>
  <c r="D41" i="1"/>
  <c r="K65" i="1"/>
  <c r="L52" i="1"/>
  <c r="D51" i="1"/>
  <c r="D48" i="1"/>
  <c r="N71" i="1"/>
  <c r="L69" i="1"/>
  <c r="F71" i="1"/>
  <c r="D69" i="1"/>
  <c r="D46" i="1"/>
  <c r="C48" i="1"/>
  <c r="L43" i="1"/>
  <c r="D43" i="1"/>
  <c r="L41" i="1"/>
  <c r="C43" i="1"/>
  <c r="D34" i="1"/>
  <c r="D31" i="1"/>
  <c r="P30" i="1"/>
  <c r="N30" i="1"/>
  <c r="H30" i="1"/>
  <c r="F30" i="1"/>
  <c r="D30" i="1"/>
  <c r="D27" i="1"/>
  <c r="D23" i="1"/>
  <c r="D22" i="1"/>
  <c r="D19" i="1"/>
  <c r="D18" i="1"/>
  <c r="D15" i="1"/>
  <c r="O15" i="1"/>
  <c r="O14" i="1"/>
  <c r="D14" i="1"/>
  <c r="F13" i="1"/>
  <c r="D13" i="1"/>
  <c r="F11" i="1"/>
  <c r="D11" i="1"/>
  <c r="N33" i="1"/>
  <c r="L32" i="1"/>
  <c r="J32" i="1"/>
  <c r="H34" i="1"/>
  <c r="F33" i="1"/>
  <c r="D10" i="1"/>
  <c r="D32" i="1"/>
  <c r="D9" i="1"/>
  <c r="F8" i="1"/>
  <c r="G45" i="1" s="1"/>
  <c r="D8" i="1"/>
  <c r="C11" i="1"/>
  <c r="N6" i="1"/>
  <c r="F6" i="1"/>
  <c r="D6" i="1"/>
  <c r="O5" i="1"/>
  <c r="D5" i="1"/>
  <c r="L4" i="1"/>
  <c r="C6" i="1"/>
  <c r="BH62" i="1"/>
  <c r="BH61" i="1"/>
  <c r="BH60" i="1"/>
  <c r="BF60" i="1"/>
  <c r="BH59" i="1"/>
  <c r="BF59" i="1"/>
  <c r="BH57" i="1"/>
  <c r="BH55" i="1"/>
  <c r="BF55" i="1"/>
  <c r="BH54" i="1"/>
  <c r="BF54" i="1"/>
  <c r="BH53" i="1"/>
  <c r="BF53" i="1"/>
  <c r="BH52" i="1"/>
  <c r="BF52" i="1"/>
  <c r="BH51" i="1"/>
  <c r="BF51" i="1"/>
  <c r="BH49" i="1"/>
  <c r="BH48" i="1"/>
  <c r="BF48" i="1"/>
  <c r="BH47" i="1"/>
  <c r="BF47" i="1"/>
  <c r="BD62" i="1"/>
  <c r="BB46" i="1"/>
  <c r="BH45" i="1"/>
  <c r="BF45" i="1"/>
  <c r="BH43" i="1"/>
  <c r="BF43" i="1"/>
  <c r="BH42" i="1"/>
  <c r="BF42" i="1"/>
  <c r="BH41" i="1"/>
  <c r="BF41" i="1"/>
  <c r="BH25" i="1"/>
  <c r="BF25" i="1"/>
  <c r="BH24" i="1"/>
  <c r="BF24" i="1"/>
  <c r="BH23" i="1"/>
  <c r="BF23" i="1"/>
  <c r="BH22" i="1"/>
  <c r="BF22" i="1"/>
  <c r="BH20" i="1"/>
  <c r="BF20" i="1"/>
  <c r="BH19" i="1"/>
  <c r="BF19" i="1"/>
  <c r="BH18" i="1"/>
  <c r="BF18" i="1"/>
  <c r="BH17" i="1"/>
  <c r="BF17" i="1"/>
  <c r="BH16" i="1"/>
  <c r="BF16" i="1"/>
  <c r="BH15" i="1"/>
  <c r="BF15" i="1"/>
  <c r="BH14" i="1"/>
  <c r="BF14" i="1"/>
  <c r="BH12" i="1"/>
  <c r="BF12" i="1"/>
  <c r="BH11" i="1"/>
  <c r="BF11" i="1"/>
  <c r="BH10" i="1"/>
  <c r="BF10" i="1"/>
  <c r="BD22" i="1"/>
  <c r="BB23" i="1"/>
  <c r="BH8" i="1"/>
  <c r="BB8" i="1"/>
  <c r="BF8" i="1"/>
  <c r="BH6" i="1"/>
  <c r="BF6" i="1"/>
  <c r="BH5" i="1"/>
  <c r="BB5" i="1"/>
  <c r="BF5" i="1"/>
  <c r="BH4" i="1"/>
  <c r="BA49" i="1" l="1"/>
  <c r="BF49" i="1" s="1"/>
  <c r="AE57" i="1"/>
  <c r="AE62" i="1"/>
  <c r="BA62" i="1" s="1"/>
  <c r="BF62" i="1" s="1"/>
  <c r="N11" i="1"/>
  <c r="H9" i="1"/>
  <c r="I46" i="1" s="1"/>
  <c r="G11" i="1"/>
  <c r="G13" i="1" s="1"/>
  <c r="G16" i="1" s="1"/>
  <c r="E48" i="1"/>
  <c r="E50" i="1" s="1"/>
  <c r="BB6" i="1"/>
  <c r="BB10" i="1"/>
  <c r="H8" i="1"/>
  <c r="I45" i="1" s="1"/>
  <c r="O45" i="1" s="1"/>
  <c r="AY45" i="1" s="1"/>
  <c r="N14" i="1"/>
  <c r="BB22" i="1"/>
  <c r="BD49" i="1"/>
  <c r="M43" i="1"/>
  <c r="L6" i="1"/>
  <c r="L5" i="1"/>
  <c r="O8" i="1"/>
  <c r="AY8" i="1" s="1"/>
  <c r="BD45" i="1"/>
  <c r="H4" i="1"/>
  <c r="I41" i="1" s="1"/>
  <c r="L8" i="1"/>
  <c r="BB24" i="1"/>
  <c r="L46" i="1"/>
  <c r="K60" i="1"/>
  <c r="BD59" i="1"/>
  <c r="H13" i="1"/>
  <c r="L23" i="1"/>
  <c r="I32" i="1"/>
  <c r="I34" i="1" s="1"/>
  <c r="N13" i="1"/>
  <c r="H15" i="1"/>
  <c r="I52" i="1" s="1"/>
  <c r="L22" i="1"/>
  <c r="O19" i="1"/>
  <c r="AY15" i="1" s="1"/>
  <c r="BG15" i="1" s="1"/>
  <c r="L30" i="1"/>
  <c r="K32" i="1"/>
  <c r="K34" i="1" s="1"/>
  <c r="F42" i="1"/>
  <c r="L19" i="1"/>
  <c r="O4" i="1"/>
  <c r="AY4" i="1" s="1"/>
  <c r="BG4" i="1" s="1"/>
  <c r="N8" i="1"/>
  <c r="L11" i="1"/>
  <c r="M32" i="1"/>
  <c r="M34" i="1" s="1"/>
  <c r="E65" i="1"/>
  <c r="E69" i="1" s="1"/>
  <c r="E71" i="1" s="1"/>
  <c r="F46" i="1"/>
  <c r="AY16" i="1"/>
  <c r="O33" i="1"/>
  <c r="J5" i="1"/>
  <c r="O22" i="1"/>
  <c r="J27" i="1"/>
  <c r="I11" i="1"/>
  <c r="I13" i="1" s="1"/>
  <c r="I16" i="1" s="1"/>
  <c r="BB17" i="1"/>
  <c r="BB19" i="1"/>
  <c r="BD54" i="1"/>
  <c r="J4" i="1"/>
  <c r="J8" i="1"/>
  <c r="L13" i="1"/>
  <c r="J19" i="1"/>
  <c r="O21" i="1"/>
  <c r="J22" i="1"/>
  <c r="J23" i="1"/>
  <c r="O26" i="1"/>
  <c r="AY22" i="1" s="1"/>
  <c r="L27" i="1"/>
  <c r="J29" i="1"/>
  <c r="L34" i="1"/>
  <c r="N45" i="1"/>
  <c r="N50" i="1"/>
  <c r="N52" i="1"/>
  <c r="N57" i="1"/>
  <c r="N64" i="1"/>
  <c r="F68" i="1"/>
  <c r="F70" i="1"/>
  <c r="N59" i="1"/>
  <c r="J9" i="1"/>
  <c r="J31" i="1"/>
  <c r="J21" i="1"/>
  <c r="J26" i="1"/>
  <c r="N43" i="1"/>
  <c r="L18" i="1"/>
  <c r="L31" i="1"/>
  <c r="J33" i="1"/>
  <c r="F41" i="1"/>
  <c r="F51" i="1"/>
  <c r="F55" i="1"/>
  <c r="F66" i="1"/>
  <c r="J11" i="1"/>
  <c r="J10" i="1"/>
  <c r="N47" i="1"/>
  <c r="BB15" i="1"/>
  <c r="L9" i="1"/>
  <c r="J15" i="1"/>
  <c r="BB12" i="1"/>
  <c r="L10" i="1"/>
  <c r="L15" i="1"/>
  <c r="C34" i="1"/>
  <c r="N42" i="1"/>
  <c r="N46" i="1"/>
  <c r="F48" i="1"/>
  <c r="L51" i="1"/>
  <c r="F61" i="1"/>
  <c r="O68" i="1"/>
  <c r="N70" i="1"/>
  <c r="J18" i="1"/>
  <c r="J6" i="1"/>
  <c r="J14" i="1"/>
  <c r="J16" i="1"/>
  <c r="E32" i="1"/>
  <c r="E34" i="1" s="1"/>
  <c r="F45" i="1"/>
  <c r="L48" i="1"/>
  <c r="N51" i="1"/>
  <c r="M60" i="1"/>
  <c r="F57" i="1"/>
  <c r="F64" i="1"/>
  <c r="N66" i="1"/>
  <c r="N68" i="1"/>
  <c r="N48" i="1"/>
  <c r="N55" i="1"/>
  <c r="N61" i="1"/>
  <c r="J13" i="1"/>
  <c r="O18" i="1"/>
  <c r="AY14" i="1" s="1"/>
  <c r="O27" i="1"/>
  <c r="O32" i="1"/>
  <c r="J34" i="1"/>
  <c r="N41" i="1"/>
  <c r="F43" i="1"/>
  <c r="F47" i="1"/>
  <c r="F50" i="1"/>
  <c r="C60" i="1"/>
  <c r="F59" i="1"/>
  <c r="BB25" i="1"/>
  <c r="BB11" i="1"/>
  <c r="BB16" i="1"/>
  <c r="BB20" i="1"/>
  <c r="BF9" i="1"/>
  <c r="AY5" i="1"/>
  <c r="O9" i="1"/>
  <c r="C50" i="1"/>
  <c r="C53" i="1" s="1"/>
  <c r="K67" i="1"/>
  <c r="D42" i="1"/>
  <c r="L42" i="1"/>
  <c r="D47" i="1"/>
  <c r="L47" i="1"/>
  <c r="D52" i="1"/>
  <c r="E60" i="1"/>
  <c r="F52" i="1"/>
  <c r="D55" i="1"/>
  <c r="L55" i="1"/>
  <c r="F56" i="1"/>
  <c r="N56" i="1"/>
  <c r="D59" i="1"/>
  <c r="L59" i="1"/>
  <c r="F60" i="1"/>
  <c r="N60" i="1"/>
  <c r="D64" i="1"/>
  <c r="L64" i="1"/>
  <c r="F65" i="1"/>
  <c r="N65" i="1"/>
  <c r="D68" i="1"/>
  <c r="L68" i="1"/>
  <c r="F69" i="1"/>
  <c r="N69" i="1"/>
  <c r="D53" i="1"/>
  <c r="L53" i="1"/>
  <c r="D58" i="1"/>
  <c r="L58" i="1"/>
  <c r="D63" i="1"/>
  <c r="L63" i="1"/>
  <c r="D67" i="1"/>
  <c r="L67" i="1"/>
  <c r="D71" i="1"/>
  <c r="L71" i="1"/>
  <c r="D45" i="1"/>
  <c r="L45" i="1"/>
  <c r="D50" i="1"/>
  <c r="L50" i="1"/>
  <c r="F53" i="1"/>
  <c r="N53" i="1"/>
  <c r="D57" i="1"/>
  <c r="L57" i="1"/>
  <c r="F58" i="1"/>
  <c r="N58" i="1"/>
  <c r="D61" i="1"/>
  <c r="L61" i="1"/>
  <c r="F63" i="1"/>
  <c r="N63" i="1"/>
  <c r="D66" i="1"/>
  <c r="L66" i="1"/>
  <c r="F67" i="1"/>
  <c r="N67" i="1"/>
  <c r="D70" i="1"/>
  <c r="L70" i="1"/>
  <c r="D56" i="1"/>
  <c r="L56" i="1"/>
  <c r="D60" i="1"/>
  <c r="L60" i="1"/>
  <c r="D65" i="1"/>
  <c r="L65" i="1"/>
  <c r="BE22" i="1"/>
  <c r="BG14" i="1"/>
  <c r="BE14" i="1"/>
  <c r="C13" i="1"/>
  <c r="C16" i="1" s="1"/>
  <c r="C24" i="1" s="1"/>
  <c r="O6" i="1"/>
  <c r="AY6" i="1" s="1"/>
  <c r="BG6" i="1" s="1"/>
  <c r="H21" i="1"/>
  <c r="I58" i="1" s="1"/>
  <c r="H26" i="1"/>
  <c r="I63" i="1" s="1"/>
  <c r="N15" i="1"/>
  <c r="H16" i="1"/>
  <c r="F20" i="1"/>
  <c r="G57" i="1" s="1"/>
  <c r="N20" i="1"/>
  <c r="F24" i="1"/>
  <c r="N24" i="1"/>
  <c r="F28" i="1"/>
  <c r="N28" i="1"/>
  <c r="H29" i="1"/>
  <c r="J30" i="1"/>
  <c r="F32" i="1"/>
  <c r="N32" i="1"/>
  <c r="H33" i="1"/>
  <c r="I70" i="1" s="1"/>
  <c r="O70" i="1" s="1"/>
  <c r="F5" i="1"/>
  <c r="G42" i="1" s="1"/>
  <c r="N5" i="1"/>
  <c r="H6" i="1"/>
  <c r="F10" i="1"/>
  <c r="G47" i="1" s="1"/>
  <c r="H56" i="1" s="1"/>
  <c r="N10" i="1"/>
  <c r="H11" i="1"/>
  <c r="F14" i="1"/>
  <c r="G51" i="1" s="1"/>
  <c r="G32" i="1"/>
  <c r="G34" i="1" s="1"/>
  <c r="O10" i="1"/>
  <c r="F19" i="1"/>
  <c r="G56" i="1" s="1"/>
  <c r="N19" i="1"/>
  <c r="H20" i="1"/>
  <c r="I57" i="1" s="1"/>
  <c r="F23" i="1"/>
  <c r="N23" i="1"/>
  <c r="H24" i="1"/>
  <c r="N27" i="1"/>
  <c r="H28" i="1"/>
  <c r="F31" i="1"/>
  <c r="N31" i="1"/>
  <c r="H32" i="1"/>
  <c r="N4" i="1"/>
  <c r="F9" i="1"/>
  <c r="G46" i="1" s="1"/>
  <c r="H10" i="1"/>
  <c r="I47" i="1" s="1"/>
  <c r="J56" i="1" s="1"/>
  <c r="F4" i="1"/>
  <c r="G41" i="1" s="1"/>
  <c r="H5" i="1"/>
  <c r="I42" i="1" s="1"/>
  <c r="N9" i="1"/>
  <c r="H14" i="1"/>
  <c r="I51" i="1" s="1"/>
  <c r="K11" i="1"/>
  <c r="K13" i="1" s="1"/>
  <c r="K16" i="1" s="1"/>
  <c r="F15" i="1"/>
  <c r="G52" i="1" s="1"/>
  <c r="D16" i="1"/>
  <c r="L16" i="1"/>
  <c r="F18" i="1"/>
  <c r="G55" i="1" s="1"/>
  <c r="N18" i="1"/>
  <c r="H19" i="1"/>
  <c r="I56" i="1" s="1"/>
  <c r="J20" i="1"/>
  <c r="D21" i="1"/>
  <c r="L21" i="1"/>
  <c r="F22" i="1"/>
  <c r="G59" i="1" s="1"/>
  <c r="N22" i="1"/>
  <c r="H23" i="1"/>
  <c r="J24" i="1"/>
  <c r="D26" i="1"/>
  <c r="L26" i="1"/>
  <c r="F27" i="1"/>
  <c r="G64" i="1" s="1"/>
  <c r="J28" i="1"/>
  <c r="D29" i="1"/>
  <c r="L29" i="1"/>
  <c r="H31" i="1"/>
  <c r="D33" i="1"/>
  <c r="L33" i="1"/>
  <c r="F34" i="1"/>
  <c r="N34" i="1"/>
  <c r="H27" i="1"/>
  <c r="I64" i="1" s="1"/>
  <c r="E16" i="1"/>
  <c r="M11" i="1"/>
  <c r="M13" i="1" s="1"/>
  <c r="M16" i="1" s="1"/>
  <c r="M24" i="1" s="1"/>
  <c r="L14" i="1"/>
  <c r="F16" i="1"/>
  <c r="N16" i="1"/>
  <c r="H18" i="1"/>
  <c r="I55" i="1" s="1"/>
  <c r="D20" i="1"/>
  <c r="L20" i="1"/>
  <c r="F21" i="1"/>
  <c r="G58" i="1" s="1"/>
  <c r="N21" i="1"/>
  <c r="H22" i="1"/>
  <c r="I59" i="1" s="1"/>
  <c r="D24" i="1"/>
  <c r="L24" i="1"/>
  <c r="F26" i="1"/>
  <c r="G63" i="1" s="1"/>
  <c r="N26" i="1"/>
  <c r="D28" i="1"/>
  <c r="L28" i="1"/>
  <c r="F29" i="1"/>
  <c r="N29" i="1"/>
  <c r="BB55" i="1"/>
  <c r="BF56" i="1"/>
  <c r="BD41" i="1"/>
  <c r="BB42" i="1"/>
  <c r="BD46" i="1"/>
  <c r="BB47" i="1"/>
  <c r="BD51" i="1"/>
  <c r="BB52" i="1"/>
  <c r="BD55" i="1"/>
  <c r="BB56" i="1"/>
  <c r="BD60" i="1"/>
  <c r="BB61" i="1"/>
  <c r="BH56" i="1"/>
  <c r="BB51" i="1"/>
  <c r="BB60" i="1"/>
  <c r="BD42" i="1"/>
  <c r="BB43" i="1"/>
  <c r="BF46" i="1"/>
  <c r="BD47" i="1"/>
  <c r="BB48" i="1"/>
  <c r="BD52" i="1"/>
  <c r="BB53" i="1"/>
  <c r="BD56" i="1"/>
  <c r="BB57" i="1"/>
  <c r="BD61" i="1"/>
  <c r="BB62" i="1"/>
  <c r="BD43" i="1"/>
  <c r="BB45" i="1"/>
  <c r="BH46" i="1"/>
  <c r="BD48" i="1"/>
  <c r="BB49" i="1"/>
  <c r="BD53" i="1"/>
  <c r="BB54" i="1"/>
  <c r="BD57" i="1"/>
  <c r="BB59" i="1"/>
  <c r="BB41" i="1"/>
  <c r="BD4" i="1"/>
  <c r="BD18" i="1"/>
  <c r="BD10" i="1"/>
  <c r="BD15" i="1"/>
  <c r="BD19" i="1"/>
  <c r="BD24" i="1"/>
  <c r="BD9" i="1"/>
  <c r="BD14" i="1"/>
  <c r="BD23" i="1"/>
  <c r="BD5" i="1"/>
  <c r="BD6" i="1"/>
  <c r="BD20" i="1"/>
  <c r="BH9" i="1"/>
  <c r="BD11" i="1"/>
  <c r="BD16" i="1"/>
  <c r="BD25" i="1"/>
  <c r="BB4" i="1"/>
  <c r="BD8" i="1"/>
  <c r="BB9" i="1"/>
  <c r="BD12" i="1"/>
  <c r="BB14" i="1"/>
  <c r="BD17" i="1"/>
  <c r="BB18" i="1"/>
  <c r="O34" i="1" l="1"/>
  <c r="BG45" i="1"/>
  <c r="AE61" i="1"/>
  <c r="BA61" i="1" s="1"/>
  <c r="BF61" i="1" s="1"/>
  <c r="BA57" i="1"/>
  <c r="BF57" i="1" s="1"/>
  <c r="O52" i="1"/>
  <c r="BE15" i="1"/>
  <c r="AY18" i="1"/>
  <c r="BG22" i="1"/>
  <c r="AY23" i="1"/>
  <c r="BG16" i="1"/>
  <c r="AY17" i="1"/>
  <c r="BG17" i="1" s="1"/>
  <c r="BE8" i="1"/>
  <c r="AY9" i="1"/>
  <c r="BE6" i="1"/>
  <c r="BE4" i="1"/>
  <c r="BE16" i="1"/>
  <c r="O23" i="1"/>
  <c r="AY19" i="1" s="1"/>
  <c r="I43" i="1"/>
  <c r="K48" i="1"/>
  <c r="O41" i="1"/>
  <c r="AY41" i="1" s="1"/>
  <c r="BE45" i="1"/>
  <c r="AY53" i="1"/>
  <c r="O63" i="1"/>
  <c r="AY59" i="1" s="1"/>
  <c r="O58" i="1"/>
  <c r="AY54" i="1" s="1"/>
  <c r="BG8" i="1"/>
  <c r="C61" i="1"/>
  <c r="C65" i="1" s="1"/>
  <c r="C67" i="1" s="1"/>
  <c r="C69" i="1" s="1"/>
  <c r="C71" i="1" s="1"/>
  <c r="O59" i="1"/>
  <c r="AY55" i="1" s="1"/>
  <c r="BE55" i="1" s="1"/>
  <c r="J53" i="1"/>
  <c r="J67" i="1"/>
  <c r="J52" i="1"/>
  <c r="H42" i="1"/>
  <c r="J60" i="1"/>
  <c r="J63" i="1"/>
  <c r="H60" i="1"/>
  <c r="I60" i="1"/>
  <c r="H61" i="1"/>
  <c r="O64" i="1"/>
  <c r="AY60" i="1" s="1"/>
  <c r="J65" i="1"/>
  <c r="H53" i="1"/>
  <c r="H64" i="1"/>
  <c r="O51" i="1"/>
  <c r="O56" i="1"/>
  <c r="AY52" i="1" s="1"/>
  <c r="H52" i="1"/>
  <c r="O47" i="1"/>
  <c r="O55" i="1"/>
  <c r="AY51" i="1" s="1"/>
  <c r="J69" i="1"/>
  <c r="J59" i="1"/>
  <c r="J46" i="1"/>
  <c r="J48" i="1"/>
  <c r="J42" i="1"/>
  <c r="J61" i="1"/>
  <c r="J55" i="1"/>
  <c r="J70" i="1"/>
  <c r="J57" i="1"/>
  <c r="J50" i="1"/>
  <c r="J41" i="1"/>
  <c r="J64" i="1"/>
  <c r="J68" i="1"/>
  <c r="J66" i="1"/>
  <c r="J51" i="1"/>
  <c r="J47" i="1"/>
  <c r="J45" i="1"/>
  <c r="J43" i="1"/>
  <c r="H63" i="1"/>
  <c r="J71" i="1"/>
  <c r="J58" i="1"/>
  <c r="I48" i="1"/>
  <c r="O42" i="1"/>
  <c r="AY42" i="1" s="1"/>
  <c r="H66" i="1"/>
  <c r="G48" i="1"/>
  <c r="H68" i="1"/>
  <c r="H50" i="1"/>
  <c r="H69" i="1"/>
  <c r="H70" i="1"/>
  <c r="H58" i="1"/>
  <c r="H55" i="1"/>
  <c r="H71" i="1"/>
  <c r="H48" i="1"/>
  <c r="H51" i="1"/>
  <c r="H46" i="1"/>
  <c r="H43" i="1"/>
  <c r="H41" i="1"/>
  <c r="H47" i="1"/>
  <c r="H57" i="1"/>
  <c r="H45" i="1"/>
  <c r="G60" i="1"/>
  <c r="H67" i="1"/>
  <c r="H59" i="1"/>
  <c r="H65" i="1"/>
  <c r="G43" i="1"/>
  <c r="E53" i="1"/>
  <c r="K50" i="1"/>
  <c r="K53" i="1" s="1"/>
  <c r="K69" i="1"/>
  <c r="K71" i="1" s="1"/>
  <c r="P34" i="1"/>
  <c r="P22" i="1"/>
  <c r="P18" i="1"/>
  <c r="P9" i="1"/>
  <c r="P4" i="1"/>
  <c r="P31" i="1"/>
  <c r="P27" i="1"/>
  <c r="P23" i="1"/>
  <c r="P19" i="1"/>
  <c r="P15" i="1"/>
  <c r="P10" i="1"/>
  <c r="P5" i="1"/>
  <c r="P32" i="1"/>
  <c r="P28" i="1"/>
  <c r="P24" i="1"/>
  <c r="P20" i="1"/>
  <c r="P13" i="1"/>
  <c r="P14" i="1"/>
  <c r="P11" i="1"/>
  <c r="P6" i="1"/>
  <c r="P33" i="1"/>
  <c r="P29" i="1"/>
  <c r="P26" i="1"/>
  <c r="P21" i="1"/>
  <c r="P16" i="1"/>
  <c r="P8" i="1"/>
  <c r="BG18" i="1"/>
  <c r="BE18" i="1"/>
  <c r="O11" i="1"/>
  <c r="AY10" i="1" s="1"/>
  <c r="BG51" i="1" l="1"/>
  <c r="BE51" i="1"/>
  <c r="P68" i="1"/>
  <c r="AY47" i="1"/>
  <c r="BE47" i="1" s="1"/>
  <c r="BG54" i="1"/>
  <c r="BE54" i="1"/>
  <c r="BG53" i="1"/>
  <c r="BE53" i="1"/>
  <c r="BE60" i="1"/>
  <c r="BG60" i="1"/>
  <c r="BE42" i="1"/>
  <c r="BG42" i="1"/>
  <c r="BG41" i="1"/>
  <c r="BE41" i="1"/>
  <c r="BE52" i="1"/>
  <c r="BG52" i="1"/>
  <c r="BG55" i="1"/>
  <c r="BE59" i="1"/>
  <c r="BG59" i="1"/>
  <c r="AY11" i="1"/>
  <c r="BE17" i="1"/>
  <c r="I50" i="1"/>
  <c r="I53" i="1" s="1"/>
  <c r="I61" i="1" s="1"/>
  <c r="I65" i="1" s="1"/>
  <c r="I67" i="1" s="1"/>
  <c r="I69" i="1" s="1"/>
  <c r="I71" i="1" s="1"/>
  <c r="P70" i="1"/>
  <c r="P59" i="1"/>
  <c r="P48" i="1"/>
  <c r="P64" i="1"/>
  <c r="P41" i="1"/>
  <c r="P51" i="1"/>
  <c r="P60" i="1"/>
  <c r="P53" i="1"/>
  <c r="P46" i="1"/>
  <c r="P69" i="1"/>
  <c r="P63" i="1"/>
  <c r="P50" i="1"/>
  <c r="P67" i="1"/>
  <c r="P42" i="1"/>
  <c r="P61" i="1"/>
  <c r="P47" i="1"/>
  <c r="P71" i="1"/>
  <c r="P56" i="1"/>
  <c r="P45" i="1"/>
  <c r="P66" i="1"/>
  <c r="P55" i="1"/>
  <c r="O60" i="1"/>
  <c r="AY56" i="1" s="1"/>
  <c r="P57" i="1"/>
  <c r="P43" i="1"/>
  <c r="P58" i="1"/>
  <c r="P52" i="1"/>
  <c r="P65" i="1"/>
  <c r="M48" i="1"/>
  <c r="M50" i="1" s="1"/>
  <c r="M53" i="1" s="1"/>
  <c r="O46" i="1"/>
  <c r="G50" i="1"/>
  <c r="G53" i="1" s="1"/>
  <c r="O43" i="1"/>
  <c r="AY43" i="1" s="1"/>
  <c r="BG10" i="1"/>
  <c r="BE10" i="1"/>
  <c r="BG5" i="1"/>
  <c r="BE5" i="1"/>
  <c r="O13" i="1"/>
  <c r="O16" i="1" s="1"/>
  <c r="AY12" i="1" s="1"/>
  <c r="I66" i="1" l="1"/>
  <c r="BG47" i="1"/>
  <c r="BG43" i="1"/>
  <c r="BE43" i="1"/>
  <c r="O48" i="1"/>
  <c r="AY48" i="1" s="1"/>
  <c r="BE48" i="1" s="1"/>
  <c r="AY46" i="1"/>
  <c r="BG56" i="1"/>
  <c r="BE56" i="1"/>
  <c r="BG12" i="1"/>
  <c r="BE12" i="1"/>
  <c r="M66" i="1"/>
  <c r="M61" i="1"/>
  <c r="M65" i="1" s="1"/>
  <c r="M67" i="1" s="1"/>
  <c r="G66" i="1"/>
  <c r="G61" i="1"/>
  <c r="G65" i="1" s="1"/>
  <c r="G67" i="1" s="1"/>
  <c r="O29" i="1"/>
  <c r="AY25" i="1" s="1"/>
  <c r="O24" i="1"/>
  <c r="AY20" i="1" s="1"/>
  <c r="M69" i="1" l="1"/>
  <c r="M71" i="1" s="1"/>
  <c r="O69" i="1"/>
  <c r="O71" i="1" s="1"/>
  <c r="BG48" i="1"/>
  <c r="O50" i="1"/>
  <c r="O53" i="1" s="1"/>
  <c r="AY49" i="1" s="1"/>
  <c r="AZ41" i="1"/>
  <c r="AZ56" i="1"/>
  <c r="AZ49" i="1"/>
  <c r="BE46" i="1"/>
  <c r="AZ59" i="1"/>
  <c r="AZ53" i="1"/>
  <c r="AZ42" i="1"/>
  <c r="AZ61" i="1"/>
  <c r="AZ54" i="1"/>
  <c r="AZ55" i="1"/>
  <c r="AZ47" i="1"/>
  <c r="AZ46" i="1"/>
  <c r="AZ48" i="1"/>
  <c r="AZ45" i="1"/>
  <c r="AZ57" i="1"/>
  <c r="AZ62" i="1"/>
  <c r="AZ60" i="1"/>
  <c r="AZ52" i="1"/>
  <c r="AZ51" i="1"/>
  <c r="BG46" i="1"/>
  <c r="AZ43" i="1"/>
  <c r="O66" i="1"/>
  <c r="AY62" i="1" s="1"/>
  <c r="BG20" i="1"/>
  <c r="BE20" i="1"/>
  <c r="BG25" i="1"/>
  <c r="BE25" i="1"/>
  <c r="G69" i="1"/>
  <c r="G71" i="1" s="1"/>
  <c r="AZ24" i="1"/>
  <c r="AZ22" i="1"/>
  <c r="AZ18" i="1"/>
  <c r="AZ17" i="1"/>
  <c r="AZ14" i="1"/>
  <c r="AZ12" i="1"/>
  <c r="AZ9" i="1"/>
  <c r="AZ8" i="1"/>
  <c r="AZ4" i="1"/>
  <c r="AZ16" i="1"/>
  <c r="AZ11" i="1"/>
  <c r="AZ20" i="1"/>
  <c r="BE9" i="1"/>
  <c r="AZ6" i="1"/>
  <c r="AZ25" i="1"/>
  <c r="AZ15" i="1"/>
  <c r="BG9" i="1"/>
  <c r="AZ10" i="1"/>
  <c r="AZ23" i="1"/>
  <c r="AZ19" i="1"/>
  <c r="AZ5" i="1"/>
  <c r="O28" i="1"/>
  <c r="AY24" i="1" s="1"/>
  <c r="BG24" i="1" s="1"/>
  <c r="O61" i="1" l="1"/>
  <c r="O65" i="1" s="1"/>
  <c r="AY61" i="1" s="1"/>
  <c r="BG62" i="1"/>
  <c r="BE62" i="1"/>
  <c r="BE49" i="1"/>
  <c r="BG49" i="1"/>
  <c r="BE24" i="1"/>
  <c r="BG19" i="1"/>
  <c r="BE19" i="1"/>
  <c r="BG11" i="1"/>
  <c r="BE11" i="1"/>
  <c r="BG23" i="1"/>
  <c r="BE23" i="1"/>
  <c r="AY57" i="1" l="1"/>
  <c r="BE57" i="1" s="1"/>
  <c r="BE61" i="1"/>
  <c r="BG61" i="1"/>
  <c r="BG57" i="1" l="1"/>
</calcChain>
</file>

<file path=xl/comments1.xml><?xml version="1.0" encoding="utf-8"?>
<comments xmlns="http://schemas.openxmlformats.org/spreadsheetml/2006/main">
  <authors>
    <author>Ileana</author>
  </authors>
  <commentList>
    <comment ref="AM19" authorId="0" shapeId="0">
      <text>
        <r>
          <rPr>
            <b/>
            <sz val="9"/>
            <color indexed="81"/>
            <rFont val="Tahoma"/>
            <family val="2"/>
          </rPr>
          <t>Ileana:</t>
        </r>
        <r>
          <rPr>
            <sz val="9"/>
            <color indexed="81"/>
            <rFont val="Tahoma"/>
            <family val="2"/>
          </rPr>
          <t xml:space="preserve">
en otros ingresos es negativo ya que ellos solo tienen otros ingrres</t>
        </r>
      </text>
    </comment>
    <comment ref="AO19" authorId="0" shapeId="0">
      <text>
        <r>
          <rPr>
            <b/>
            <sz val="9"/>
            <color indexed="81"/>
            <rFont val="Tahoma"/>
            <family val="2"/>
          </rPr>
          <t>Ileana:</t>
        </r>
        <r>
          <rPr>
            <sz val="9"/>
            <color indexed="81"/>
            <rFont val="Tahoma"/>
            <family val="2"/>
          </rPr>
          <t xml:space="preserve">
en otros ingresos es negativo ya que ellos solo tienen otros ingrres</t>
        </r>
      </text>
    </comment>
  </commentList>
</comments>
</file>

<file path=xl/sharedStrings.xml><?xml version="1.0" encoding="utf-8"?>
<sst xmlns="http://schemas.openxmlformats.org/spreadsheetml/2006/main" count="560" uniqueCount="123">
  <si>
    <t>Real</t>
  </si>
  <si>
    <t>Ppto</t>
  </si>
  <si>
    <t>AA</t>
  </si>
  <si>
    <t>vs Ppto</t>
  </si>
  <si>
    <t>vs. AA</t>
  </si>
  <si>
    <t>Vts. Netas</t>
  </si>
  <si>
    <t>Costo. Dir.</t>
  </si>
  <si>
    <t>C. Marginal</t>
  </si>
  <si>
    <t>Gts. Venta</t>
  </si>
  <si>
    <t>Gts. Admón</t>
  </si>
  <si>
    <t>Dep. y Amtz.</t>
  </si>
  <si>
    <t>Total Gts. Op.</t>
  </si>
  <si>
    <t>UAFIR</t>
  </si>
  <si>
    <t>Perd. o Ut. Camb.</t>
  </si>
  <si>
    <t>OG y OI</t>
  </si>
  <si>
    <t>Gts. Fin.</t>
  </si>
  <si>
    <t>Prod. Fin.</t>
  </si>
  <si>
    <t>CIF</t>
  </si>
  <si>
    <t>UAIR</t>
  </si>
  <si>
    <t>ISR</t>
  </si>
  <si>
    <t>Otros</t>
  </si>
  <si>
    <t>Ut. Neta</t>
  </si>
  <si>
    <t>UAFIR Flujo</t>
  </si>
  <si>
    <t xml:space="preserve">12. EXELCO ER Consolidado Julio 2019(miles de pesos) 
</t>
  </si>
  <si>
    <t xml:space="preserve">13. EXELCO ER Consolidado acumulado a Julio 2019(miles de pesos) 
</t>
  </si>
  <si>
    <t>Auto</t>
  </si>
  <si>
    <t>Alim MX</t>
  </si>
  <si>
    <t>Alim EU</t>
  </si>
  <si>
    <t>Inmob EU</t>
  </si>
  <si>
    <t>Energ</t>
  </si>
  <si>
    <t>Inmob MX</t>
  </si>
  <si>
    <t>Grupo</t>
  </si>
  <si>
    <t>UAFIR a. G.Corp</t>
  </si>
  <si>
    <t>Serv. Corp.</t>
  </si>
  <si>
    <t>Gastos Extraordinarios</t>
  </si>
  <si>
    <t xml:space="preserve">ISR </t>
  </si>
  <si>
    <t>Ut. Neta Flujo</t>
  </si>
  <si>
    <t>Amortizacion</t>
  </si>
  <si>
    <t>UNF - Amort</t>
  </si>
  <si>
    <t>Aportaciones</t>
  </si>
  <si>
    <t>UNF - Amort - Aport</t>
  </si>
  <si>
    <t>Ppto Mes:</t>
  </si>
  <si>
    <t>Acum Ppto</t>
  </si>
  <si>
    <t>OTROS</t>
  </si>
  <si>
    <t>AA Mes:</t>
  </si>
  <si>
    <t>Acum AA:</t>
  </si>
  <si>
    <t>ACUM</t>
  </si>
  <si>
    <t>GRUPO EXELCO</t>
  </si>
  <si>
    <t>E</t>
  </si>
  <si>
    <t>F</t>
  </si>
  <si>
    <t>M</t>
  </si>
  <si>
    <t>A</t>
  </si>
  <si>
    <t>J</t>
  </si>
  <si>
    <t>S</t>
  </si>
  <si>
    <t>O</t>
  </si>
  <si>
    <t>N</t>
  </si>
  <si>
    <t>D</t>
  </si>
  <si>
    <t>Pagos Ext.</t>
  </si>
  <si>
    <t>UAFIR FL./V.R.</t>
  </si>
  <si>
    <t>UAFIR FL./V.P.</t>
  </si>
  <si>
    <t>DIVISION CORPORATIVO</t>
  </si>
  <si>
    <t>Pasivos Dlls:</t>
  </si>
  <si>
    <t xml:space="preserve">Exelco IBC </t>
  </si>
  <si>
    <t>Inm Superservicio IBC</t>
  </si>
  <si>
    <t>Exelco de Mexico IBC</t>
  </si>
  <si>
    <t>Pasivos Mx:</t>
  </si>
  <si>
    <t>Decinsa - Bcomer LP</t>
  </si>
  <si>
    <t>Gtos. Fin Corp.</t>
  </si>
  <si>
    <t>s.d. Corp</t>
  </si>
  <si>
    <t>Amort. Corp.</t>
  </si>
  <si>
    <t>Mensual</t>
  </si>
  <si>
    <t>Acumulado</t>
  </si>
  <si>
    <t>INICIO DIVISIONES</t>
  </si>
  <si>
    <t>DIVISION ENERGETICOS</t>
  </si>
  <si>
    <t>Exelco Carburantes IBC</t>
  </si>
  <si>
    <t>ALIFSA IBC</t>
  </si>
  <si>
    <t>GAS ELSA</t>
  </si>
  <si>
    <t>SILSA-IBC</t>
  </si>
  <si>
    <t>GAS ELSA IBC</t>
  </si>
  <si>
    <t>Gasificadora - Bcomer LP</t>
  </si>
  <si>
    <t>Gas Elsa - Bcomer LP</t>
  </si>
  <si>
    <t>Exelco Carburantes - Bcomer LP</t>
  </si>
  <si>
    <t>DIVISION ALIMENTOS</t>
  </si>
  <si>
    <t>RYSF-IBC</t>
  </si>
  <si>
    <t>Rysf-BanRegio LP</t>
  </si>
  <si>
    <t>Rysf-Bancomer LP</t>
  </si>
  <si>
    <t>Rysf-Santander LP</t>
  </si>
  <si>
    <t>Exelco Suppy-Bcomer LP</t>
  </si>
  <si>
    <t>RDSR - Bcomer LP</t>
  </si>
  <si>
    <t>DIVISION AUTOMOTRIZ</t>
  </si>
  <si>
    <t>Superserv-Santander LP</t>
  </si>
  <si>
    <t>Superserv-Bcomer CP</t>
  </si>
  <si>
    <t>ATSA-Bancomer CP</t>
  </si>
  <si>
    <t>DIVISION INMOBILIARIA</t>
  </si>
  <si>
    <t>ALIMENTOS EU DLLS</t>
  </si>
  <si>
    <t xml:space="preserve"> Pasivos Dlls:</t>
  </si>
  <si>
    <t xml:space="preserve"> Pasivos Mx:</t>
  </si>
  <si>
    <t>INMOBILIARIA EU DLLS</t>
  </si>
  <si>
    <t>FIN DIVISIONES</t>
  </si>
  <si>
    <t>TIPOS DE CAMBIO</t>
  </si>
  <si>
    <t>Actual</t>
  </si>
  <si>
    <t>ppto</t>
  </si>
  <si>
    <t>TC  ants de Modificar Variables</t>
  </si>
  <si>
    <t>ALIMENTOS EUA PESOS</t>
  </si>
  <si>
    <t>INMOBILIARIA EUA PESOS</t>
  </si>
  <si>
    <t>EMPRESAS MEXICANAS</t>
  </si>
  <si>
    <t>Mes</t>
  </si>
  <si>
    <t>COMPULSA</t>
  </si>
  <si>
    <t>DIV ALIM EUA</t>
  </si>
  <si>
    <t>Vtas. 19</t>
  </si>
  <si>
    <t>Vtas. P. 19</t>
  </si>
  <si>
    <t>Vtas. 18</t>
  </si>
  <si>
    <t>UAFIR FL. 19</t>
  </si>
  <si>
    <t>UAFIR FL. P. 19</t>
  </si>
  <si>
    <t>S. Deuda 19</t>
  </si>
  <si>
    <t>Int. Fin. Corp.: $599 MP</t>
  </si>
  <si>
    <t>Amort. Corp.: $3,065 MP</t>
  </si>
  <si>
    <t>Exelco, S. A. DE C. V.</t>
  </si>
  <si>
    <t>Inmob</t>
  </si>
  <si>
    <t>Real Mes dll:</t>
  </si>
  <si>
    <t>Real Acumulado dll:</t>
  </si>
  <si>
    <t xml:space="preserve">16. EXELCO ER Consolidado por División Julio 2019(miles dlls.) 
</t>
  </si>
  <si>
    <t xml:space="preserve">17. EXELCO ER Consolidado por División acumulado a Julio 2019(miles dlls.)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</si>
</sst>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%;[Red]\-#.0%"/>
    <numFmt numFmtId="165" formatCode="#,##0_ ;[Red]\-#,##0\ "/>
    <numFmt numFmtId="166" formatCode="0%;[Red]\-#%"/>
    <numFmt numFmtId="167" formatCode="_(* #,##0.00_);_(* \(#,##0.00\);_(* &quot;-&quot;??_);_(@_)"/>
    <numFmt numFmtId="168" formatCode="_(* #,##0_);_(* \(#,##0\);_(* &quot;-&quot;??_);_(@_)"/>
    <numFmt numFmtId="169" formatCode="0.0000"/>
    <numFmt numFmtId="170" formatCode="_(* #,##0.000_);_(* \(#,##0.000\);_(* &quot;-&quot;??_);_(@_)"/>
    <numFmt numFmtId="171" formatCode="_-* #,##0_-;\-* #,##0_-;_-* &quot;-&quot;??_-;_-@_-"/>
    <numFmt numFmtId="172" formatCode="_(* #,##0.0_);_(* \(#,##0.0\);_(* &quot;-&quot;??_);_(@_)"/>
    <numFmt numFmtId="173" formatCode="_(* #,##0.0000_);_(* \(#,##0.00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sz val="14"/>
      <color rgb="FFFF0000"/>
      <name val="Arial"/>
      <family val="2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/>
    <xf numFmtId="164" fontId="2" fillId="0" borderId="0" xfId="0" applyNumberFormat="1" applyFont="1" applyFill="1"/>
    <xf numFmtId="164" fontId="3" fillId="0" borderId="0" xfId="0" applyNumberFormat="1" applyFont="1" applyFill="1" applyAlignment="1">
      <alignment horizontal="right"/>
    </xf>
    <xf numFmtId="0" fontId="2" fillId="0" borderId="0" xfId="0" applyFont="1" applyFill="1"/>
    <xf numFmtId="165" fontId="2" fillId="0" borderId="1" xfId="0" applyNumberFormat="1" applyFont="1" applyFill="1" applyBorder="1"/>
    <xf numFmtId="164" fontId="2" fillId="0" borderId="2" xfId="2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3" xfId="0" applyNumberFormat="1" applyFont="1" applyFill="1" applyBorder="1"/>
    <xf numFmtId="164" fontId="2" fillId="0" borderId="4" xfId="2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5" fontId="3" fillId="0" borderId="5" xfId="0" applyNumberFormat="1" applyFont="1" applyFill="1" applyBorder="1"/>
    <xf numFmtId="164" fontId="3" fillId="0" borderId="6" xfId="2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4" fontId="2" fillId="0" borderId="0" xfId="2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3" fillId="0" borderId="7" xfId="0" applyNumberFormat="1" applyFont="1" applyFill="1" applyBorder="1"/>
    <xf numFmtId="166" fontId="2" fillId="0" borderId="3" xfId="0" applyNumberFormat="1" applyFont="1" applyFill="1" applyBorder="1" applyAlignment="1">
      <alignment horizontal="center"/>
    </xf>
    <xf numFmtId="164" fontId="3" fillId="0" borderId="5" xfId="2" applyNumberFormat="1" applyFont="1" applyFill="1" applyBorder="1" applyAlignment="1">
      <alignment horizontal="center"/>
    </xf>
    <xf numFmtId="166" fontId="3" fillId="0" borderId="5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6" fontId="2" fillId="0" borderId="1" xfId="2" applyNumberFormat="1" applyFont="1" applyFill="1" applyBorder="1" applyAlignment="1">
      <alignment horizontal="center"/>
    </xf>
    <xf numFmtId="164" fontId="2" fillId="0" borderId="3" xfId="2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164" fontId="2" fillId="0" borderId="1" xfId="2" applyNumberFormat="1" applyFont="1" applyFill="1" applyBorder="1" applyAlignment="1">
      <alignment horizontal="center"/>
    </xf>
    <xf numFmtId="165" fontId="3" fillId="0" borderId="8" xfId="0" applyNumberFormat="1" applyFont="1" applyFill="1" applyBorder="1"/>
    <xf numFmtId="164" fontId="3" fillId="0" borderId="8" xfId="2" applyNumberFormat="1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165" fontId="2" fillId="0" borderId="7" xfId="0" applyNumberFormat="1" applyFont="1" applyFill="1" applyBorder="1"/>
    <xf numFmtId="164" fontId="3" fillId="0" borderId="7" xfId="2" applyNumberFormat="1" applyFont="1" applyFill="1" applyBorder="1" applyAlignment="1">
      <alignment horizontal="center"/>
    </xf>
    <xf numFmtId="165" fontId="2" fillId="0" borderId="5" xfId="0" applyNumberFormat="1" applyFont="1" applyFill="1" applyBorder="1"/>
    <xf numFmtId="164" fontId="2" fillId="0" borderId="6" xfId="2" applyNumberFormat="1" applyFont="1" applyFill="1" applyBorder="1" applyAlignment="1">
      <alignment horizontal="center"/>
    </xf>
    <xf numFmtId="0" fontId="4" fillId="0" borderId="0" xfId="0" applyFont="1" applyFill="1"/>
    <xf numFmtId="168" fontId="2" fillId="2" borderId="0" xfId="1" applyNumberFormat="1" applyFont="1" applyFill="1"/>
    <xf numFmtId="168" fontId="2" fillId="0" borderId="0" xfId="1" applyNumberFormat="1" applyFont="1" applyFill="1"/>
    <xf numFmtId="167" fontId="2" fillId="0" borderId="0" xfId="0" applyNumberFormat="1" applyFont="1" applyFill="1"/>
    <xf numFmtId="165" fontId="0" fillId="0" borderId="0" xfId="0" applyNumberFormat="1" applyFill="1"/>
    <xf numFmtId="43" fontId="2" fillId="0" borderId="0" xfId="1" applyFont="1" applyFill="1"/>
    <xf numFmtId="166" fontId="2" fillId="0" borderId="3" xfId="2" applyNumberFormat="1" applyFont="1" applyFill="1" applyBorder="1" applyAlignment="1">
      <alignment horizontal="center"/>
    </xf>
    <xf numFmtId="166" fontId="3" fillId="0" borderId="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166" fontId="3" fillId="0" borderId="7" xfId="2" applyNumberFormat="1" applyFont="1" applyFill="1" applyBorder="1" applyAlignment="1">
      <alignment horizontal="center"/>
    </xf>
    <xf numFmtId="165" fontId="5" fillId="0" borderId="5" xfId="0" applyNumberFormat="1" applyFont="1" applyFill="1" applyBorder="1"/>
    <xf numFmtId="0" fontId="9" fillId="0" borderId="0" xfId="3" applyFont="1" applyFill="1"/>
    <xf numFmtId="169" fontId="10" fillId="0" borderId="0" xfId="3" applyNumberFormat="1" applyFont="1" applyFill="1"/>
    <xf numFmtId="0" fontId="8" fillId="0" borderId="0" xfId="3" applyFont="1" applyFill="1"/>
    <xf numFmtId="0" fontId="5" fillId="0" borderId="0" xfId="3" applyFont="1" applyFill="1"/>
    <xf numFmtId="0" fontId="11" fillId="0" borderId="0" xfId="3" applyFont="1" applyFill="1"/>
    <xf numFmtId="170" fontId="12" fillId="0" borderId="0" xfId="4" applyNumberFormat="1" applyFont="1" applyFill="1" applyBorder="1"/>
    <xf numFmtId="170" fontId="12" fillId="0" borderId="0" xfId="3" applyNumberFormat="1" applyFont="1" applyFill="1" applyBorder="1"/>
    <xf numFmtId="170" fontId="13" fillId="0" borderId="0" xfId="3" applyNumberFormat="1" applyFont="1" applyFill="1" applyBorder="1"/>
    <xf numFmtId="43" fontId="11" fillId="0" borderId="0" xfId="3" applyNumberFormat="1" applyFont="1" applyFill="1" applyBorder="1" applyAlignment="1">
      <alignment horizontal="center"/>
    </xf>
    <xf numFmtId="0" fontId="10" fillId="0" borderId="9" xfId="3" applyFont="1" applyFill="1" applyBorder="1" applyAlignment="1">
      <alignment horizontal="center"/>
    </xf>
    <xf numFmtId="0" fontId="5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171" fontId="10" fillId="0" borderId="1" xfId="4" applyNumberFormat="1" applyFont="1" applyFill="1" applyBorder="1"/>
    <xf numFmtId="171" fontId="8" fillId="0" borderId="0" xfId="4" applyNumberFormat="1" applyFont="1" applyFill="1"/>
    <xf numFmtId="171" fontId="10" fillId="0" borderId="3" xfId="4" applyNumberFormat="1" applyFont="1" applyFill="1" applyBorder="1"/>
    <xf numFmtId="167" fontId="5" fillId="0" borderId="0" xfId="3" applyNumberFormat="1" applyFont="1" applyFill="1"/>
    <xf numFmtId="171" fontId="10" fillId="0" borderId="7" xfId="4" applyNumberFormat="1" applyFont="1" applyFill="1" applyBorder="1"/>
    <xf numFmtId="168" fontId="5" fillId="0" borderId="0" xfId="4" applyNumberFormat="1" applyFont="1" applyFill="1"/>
    <xf numFmtId="0" fontId="14" fillId="0" borderId="0" xfId="3" applyFont="1" applyFill="1"/>
    <xf numFmtId="9" fontId="9" fillId="0" borderId="1" xfId="5" applyFont="1" applyFill="1" applyBorder="1" applyAlignment="1">
      <alignment horizontal="center"/>
    </xf>
    <xf numFmtId="9" fontId="8" fillId="0" borderId="0" xfId="5" applyFont="1" applyFill="1" applyBorder="1" applyAlignment="1">
      <alignment horizontal="center"/>
    </xf>
    <xf numFmtId="9" fontId="9" fillId="0" borderId="7" xfId="5" applyFont="1" applyFill="1" applyBorder="1" applyAlignment="1">
      <alignment horizontal="center"/>
    </xf>
    <xf numFmtId="167" fontId="9" fillId="0" borderId="0" xfId="3" applyNumberFormat="1" applyFont="1" applyFill="1"/>
    <xf numFmtId="1" fontId="9" fillId="0" borderId="0" xfId="3" applyNumberFormat="1" applyFont="1" applyFill="1"/>
    <xf numFmtId="171" fontId="9" fillId="0" borderId="0" xfId="3" applyNumberFormat="1" applyFont="1" applyFill="1"/>
    <xf numFmtId="172" fontId="9" fillId="0" borderId="0" xfId="4" applyNumberFormat="1" applyFont="1" applyFill="1"/>
    <xf numFmtId="0" fontId="11" fillId="0" borderId="0" xfId="3" applyFont="1" applyFill="1" applyBorder="1"/>
    <xf numFmtId="0" fontId="8" fillId="0" borderId="0" xfId="3" applyFont="1" applyFill="1" applyBorder="1"/>
    <xf numFmtId="171" fontId="8" fillId="0" borderId="0" xfId="4" applyNumberFormat="1" applyFont="1" applyFill="1" applyBorder="1"/>
    <xf numFmtId="0" fontId="15" fillId="2" borderId="0" xfId="3" applyFont="1" applyFill="1"/>
    <xf numFmtId="0" fontId="14" fillId="0" borderId="0" xfId="3" applyFont="1" applyFill="1" applyBorder="1"/>
    <xf numFmtId="171" fontId="9" fillId="0" borderId="5" xfId="4" applyNumberFormat="1" applyFont="1" applyFill="1" applyBorder="1"/>
    <xf numFmtId="168" fontId="9" fillId="0" borderId="5" xfId="4" applyNumberFormat="1" applyFont="1" applyFill="1" applyBorder="1"/>
    <xf numFmtId="171" fontId="8" fillId="0" borderId="0" xfId="3" applyNumberFormat="1" applyFont="1" applyFill="1" applyBorder="1"/>
    <xf numFmtId="0" fontId="8" fillId="3" borderId="0" xfId="3" applyFont="1" applyFill="1"/>
    <xf numFmtId="0" fontId="8" fillId="0" borderId="0" xfId="3" quotePrefix="1" applyFont="1" applyFill="1"/>
    <xf numFmtId="167" fontId="8" fillId="0" borderId="0" xfId="3" applyNumberFormat="1" applyFont="1" applyFill="1"/>
    <xf numFmtId="171" fontId="8" fillId="0" borderId="0" xfId="3" applyNumberFormat="1" applyFont="1" applyFill="1"/>
    <xf numFmtId="168" fontId="15" fillId="2" borderId="0" xfId="4" applyNumberFormat="1" applyFont="1" applyFill="1"/>
    <xf numFmtId="167" fontId="8" fillId="3" borderId="0" xfId="4" applyFont="1" applyFill="1"/>
    <xf numFmtId="0" fontId="8" fillId="0" borderId="0" xfId="3" applyFont="1" applyFill="1" applyAlignment="1">
      <alignment horizontal="right"/>
    </xf>
    <xf numFmtId="0" fontId="14" fillId="3" borderId="0" xfId="3" applyFont="1" applyFill="1"/>
    <xf numFmtId="0" fontId="9" fillId="3" borderId="0" xfId="3" applyFont="1" applyFill="1"/>
    <xf numFmtId="0" fontId="10" fillId="0" borderId="0" xfId="3" applyFont="1" applyFill="1"/>
    <xf numFmtId="170" fontId="8" fillId="0" borderId="0" xfId="3" applyNumberFormat="1" applyFont="1" applyFill="1" applyBorder="1"/>
    <xf numFmtId="170" fontId="8" fillId="0" borderId="0" xfId="4" applyNumberFormat="1" applyFont="1" applyFill="1" applyBorder="1"/>
    <xf numFmtId="0" fontId="8" fillId="0" borderId="5" xfId="3" applyFont="1" applyFill="1" applyBorder="1"/>
    <xf numFmtId="171" fontId="5" fillId="3" borderId="0" xfId="4" applyNumberFormat="1" applyFont="1" applyFill="1"/>
    <xf numFmtId="171" fontId="8" fillId="2" borderId="0" xfId="4" applyNumberFormat="1" applyFont="1" applyFill="1"/>
    <xf numFmtId="9" fontId="9" fillId="0" borderId="7" xfId="5" applyNumberFormat="1" applyFont="1" applyFill="1" applyBorder="1" applyAlignment="1">
      <alignment horizontal="center"/>
    </xf>
    <xf numFmtId="9" fontId="8" fillId="0" borderId="0" xfId="5" applyNumberFormat="1" applyFont="1" applyFill="1" applyBorder="1" applyAlignment="1">
      <alignment horizontal="center"/>
    </xf>
    <xf numFmtId="171" fontId="9" fillId="0" borderId="0" xfId="4" applyNumberFormat="1" applyFont="1" applyFill="1" applyBorder="1"/>
    <xf numFmtId="0" fontId="11" fillId="0" borderId="0" xfId="3" applyFont="1" applyFill="1" applyAlignment="1">
      <alignment vertical="center"/>
    </xf>
    <xf numFmtId="168" fontId="9" fillId="0" borderId="0" xfId="4" applyNumberFormat="1" applyFont="1" applyFill="1"/>
    <xf numFmtId="0" fontId="10" fillId="0" borderId="0" xfId="3" applyFont="1" applyFill="1" applyBorder="1" applyAlignment="1">
      <alignment horizontal="center"/>
    </xf>
    <xf numFmtId="167" fontId="5" fillId="3" borderId="0" xfId="4" applyFont="1" applyFill="1"/>
    <xf numFmtId="9" fontId="9" fillId="0" borderId="3" xfId="5" applyFont="1" applyFill="1" applyBorder="1" applyAlignment="1">
      <alignment horizontal="center"/>
    </xf>
    <xf numFmtId="9" fontId="8" fillId="0" borderId="10" xfId="5" applyFont="1" applyFill="1" applyBorder="1" applyAlignment="1">
      <alignment horizontal="center"/>
    </xf>
    <xf numFmtId="9" fontId="8" fillId="0" borderId="10" xfId="5" applyNumberFormat="1" applyFont="1" applyFill="1" applyBorder="1" applyAlignment="1">
      <alignment horizontal="center"/>
    </xf>
    <xf numFmtId="167" fontId="9" fillId="0" borderId="0" xfId="4" applyNumberFormat="1" applyFont="1" applyFill="1" applyBorder="1"/>
    <xf numFmtId="167" fontId="8" fillId="0" borderId="5" xfId="4" applyFont="1" applyFill="1" applyBorder="1"/>
    <xf numFmtId="0" fontId="8" fillId="4" borderId="0" xfId="3" applyFont="1" applyFill="1" applyBorder="1"/>
    <xf numFmtId="173" fontId="14" fillId="3" borderId="0" xfId="4" applyNumberFormat="1" applyFont="1" applyFill="1" applyBorder="1"/>
    <xf numFmtId="173" fontId="14" fillId="3" borderId="0" xfId="4" applyNumberFormat="1" applyFont="1" applyFill="1"/>
    <xf numFmtId="170" fontId="16" fillId="0" borderId="0" xfId="3" applyNumberFormat="1" applyFont="1" applyFill="1" applyBorder="1"/>
    <xf numFmtId="173" fontId="16" fillId="2" borderId="0" xfId="4" applyNumberFormat="1" applyFont="1" applyFill="1" applyBorder="1"/>
    <xf numFmtId="0" fontId="14" fillId="2" borderId="0" xfId="3" applyFont="1" applyFill="1"/>
    <xf numFmtId="167" fontId="14" fillId="2" borderId="0" xfId="3" applyNumberFormat="1" applyFont="1" applyFill="1"/>
    <xf numFmtId="173" fontId="16" fillId="0" borderId="0" xfId="4" applyNumberFormat="1" applyFont="1" applyFill="1" applyBorder="1"/>
    <xf numFmtId="0" fontId="14" fillId="0" borderId="0" xfId="3" applyFont="1" applyFill="1" applyBorder="1" applyAlignment="1">
      <alignment horizontal="center"/>
    </xf>
    <xf numFmtId="0" fontId="11" fillId="5" borderId="0" xfId="3" applyFont="1" applyFill="1"/>
    <xf numFmtId="171" fontId="8" fillId="6" borderId="0" xfId="4" applyNumberFormat="1" applyFont="1" applyFill="1"/>
    <xf numFmtId="168" fontId="10" fillId="0" borderId="3" xfId="4" applyNumberFormat="1" applyFont="1" applyFill="1" applyBorder="1"/>
    <xf numFmtId="170" fontId="9" fillId="0" borderId="0" xfId="4" applyNumberFormat="1" applyFont="1" applyFill="1" applyBorder="1"/>
    <xf numFmtId="0" fontId="8" fillId="6" borderId="0" xfId="3" applyFont="1" applyFill="1"/>
    <xf numFmtId="0" fontId="5" fillId="6" borderId="0" xfId="3" applyFont="1" applyFill="1"/>
    <xf numFmtId="0" fontId="14" fillId="5" borderId="0" xfId="3" applyFont="1" applyFill="1"/>
    <xf numFmtId="9" fontId="9" fillId="3" borderId="0" xfId="5" applyFont="1" applyFill="1"/>
    <xf numFmtId="0" fontId="9" fillId="0" borderId="0" xfId="3" applyFont="1" applyFill="1" applyBorder="1"/>
    <xf numFmtId="171" fontId="10" fillId="0" borderId="0" xfId="4" applyNumberFormat="1" applyFont="1" applyFill="1" applyBorder="1"/>
    <xf numFmtId="171" fontId="9" fillId="0" borderId="0" xfId="3" applyNumberFormat="1" applyFont="1" applyFill="1" applyBorder="1"/>
    <xf numFmtId="9" fontId="9" fillId="0" borderId="0" xfId="5" applyFont="1" applyFill="1" applyBorder="1" applyAlignment="1">
      <alignment horizontal="center"/>
    </xf>
    <xf numFmtId="168" fontId="10" fillId="0" borderId="0" xfId="4" applyNumberFormat="1" applyFont="1" applyFill="1" applyBorder="1"/>
    <xf numFmtId="168" fontId="9" fillId="0" borderId="0" xfId="4" applyNumberFormat="1" applyFont="1" applyFill="1" applyBorder="1" applyAlignment="1">
      <alignment horizontal="center"/>
    </xf>
    <xf numFmtId="0" fontId="10" fillId="0" borderId="0" xfId="3" applyFont="1" applyFill="1" applyBorder="1"/>
    <xf numFmtId="171" fontId="11" fillId="0" borderId="0" xfId="4" applyNumberFormat="1" applyFont="1" applyFill="1" applyBorder="1"/>
    <xf numFmtId="167" fontId="10" fillId="0" borderId="0" xfId="4" applyNumberFormat="1" applyFont="1" applyFill="1" applyBorder="1"/>
    <xf numFmtId="171" fontId="11" fillId="0" borderId="0" xfId="3" applyNumberFormat="1" applyFont="1" applyFill="1" applyBorder="1" applyAlignment="1">
      <alignment horizontal="center"/>
    </xf>
    <xf numFmtId="167" fontId="10" fillId="0" borderId="0" xfId="3" applyNumberFormat="1" applyFont="1" applyFill="1" applyBorder="1" applyAlignment="1">
      <alignment horizontal="center"/>
    </xf>
    <xf numFmtId="167" fontId="10" fillId="0" borderId="0" xfId="4" applyFont="1" applyFill="1" applyBorder="1"/>
    <xf numFmtId="167" fontId="11" fillId="0" borderId="0" xfId="4" applyNumberFormat="1" applyFont="1" applyFill="1" applyBorder="1"/>
    <xf numFmtId="9" fontId="9" fillId="0" borderId="0" xfId="5" applyNumberFormat="1" applyFont="1" applyFill="1" applyBorder="1" applyAlignment="1">
      <alignment horizontal="center"/>
    </xf>
    <xf numFmtId="173" fontId="14" fillId="0" borderId="0" xfId="3" applyNumberFormat="1" applyFont="1" applyFill="1" applyBorder="1"/>
    <xf numFmtId="170" fontId="16" fillId="0" borderId="0" xfId="4" applyNumberFormat="1" applyFont="1" applyFill="1" applyBorder="1"/>
    <xf numFmtId="166" fontId="2" fillId="0" borderId="1" xfId="5" applyNumberFormat="1" applyFont="1" applyFill="1" applyBorder="1" applyAlignment="1">
      <alignment horizontal="center"/>
    </xf>
    <xf numFmtId="164" fontId="2" fillId="0" borderId="3" xfId="5" applyNumberFormat="1" applyFont="1" applyFill="1" applyBorder="1" applyAlignment="1">
      <alignment horizontal="center"/>
    </xf>
    <xf numFmtId="164" fontId="3" fillId="0" borderId="5" xfId="5" applyNumberFormat="1" applyFont="1" applyFill="1" applyBorder="1" applyAlignment="1">
      <alignment horizontal="center"/>
    </xf>
    <xf numFmtId="164" fontId="2" fillId="0" borderId="0" xfId="5" applyNumberFormat="1" applyFont="1" applyFill="1" applyBorder="1" applyAlignment="1">
      <alignment horizontal="center"/>
    </xf>
    <xf numFmtId="164" fontId="2" fillId="0" borderId="1" xfId="5" applyNumberFormat="1" applyFont="1" applyFill="1" applyBorder="1" applyAlignment="1">
      <alignment horizontal="center"/>
    </xf>
    <xf numFmtId="164" fontId="3" fillId="0" borderId="7" xfId="5" applyNumberFormat="1" applyFont="1" applyFill="1" applyBorder="1" applyAlignment="1">
      <alignment horizontal="center"/>
    </xf>
    <xf numFmtId="2" fontId="3" fillId="3" borderId="0" xfId="0" applyNumberFormat="1" applyFont="1" applyFill="1"/>
    <xf numFmtId="2" fontId="3" fillId="0" borderId="0" xfId="0" applyNumberFormat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</cellXfs>
  <cellStyles count="6">
    <cellStyle name="Millares" xfId="1" builtinId="3"/>
    <cellStyle name="Millares 2" xfId="4"/>
    <cellStyle name="Normal" xfId="0" builtinId="0"/>
    <cellStyle name="Normal 2" xfId="3"/>
    <cellStyle name="Porcentaje" xfId="2" builtinId="5"/>
    <cellStyle name="Porcentaje 2" xfId="5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2:BH136"/>
  <sheetViews>
    <sheetView tabSelected="1" topLeftCell="AD30" zoomScale="50" zoomScaleNormal="50" workbookViewId="0">
      <selection activeCell="B108" sqref="B108:P135"/>
    </sheetView>
  </sheetViews>
  <sheetFormatPr baseColWidth="10" defaultRowHeight="14.5" x14ac:dyDescent="0.35"/>
  <cols>
    <col min="5" max="5" width="11.1796875" bestFit="1" customWidth="1"/>
  </cols>
  <sheetData>
    <row r="2" spans="2:60" ht="19" customHeight="1" x14ac:dyDescent="0.35">
      <c r="B2" s="154">
        <v>14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R2" s="26" t="s">
        <v>41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H2" s="26" t="s">
        <v>44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X2" s="154" t="s">
        <v>23</v>
      </c>
      <c r="AY2" s="154"/>
      <c r="AZ2" s="154"/>
      <c r="BA2" s="154"/>
      <c r="BB2" s="154"/>
      <c r="BC2" s="154"/>
      <c r="BD2" s="154"/>
      <c r="BE2" s="154"/>
      <c r="BF2" s="154"/>
      <c r="BG2" s="154"/>
      <c r="BH2" s="154"/>
    </row>
    <row r="3" spans="2:60" ht="14.5" customHeight="1" x14ac:dyDescent="0.35">
      <c r="B3" s="26"/>
      <c r="C3" s="2" t="s">
        <v>25</v>
      </c>
      <c r="D3" s="27"/>
      <c r="E3" s="2" t="s">
        <v>26</v>
      </c>
      <c r="F3" s="27"/>
      <c r="G3" s="2" t="s">
        <v>27</v>
      </c>
      <c r="H3" s="27"/>
      <c r="I3" s="2" t="s">
        <v>28</v>
      </c>
      <c r="J3" s="27"/>
      <c r="K3" s="28" t="s">
        <v>29</v>
      </c>
      <c r="L3" s="27"/>
      <c r="M3" s="2" t="s">
        <v>30</v>
      </c>
      <c r="N3" s="27"/>
      <c r="O3" s="2" t="s">
        <v>31</v>
      </c>
      <c r="P3" s="1"/>
      <c r="R3" s="25"/>
      <c r="S3" s="2" t="s">
        <v>25</v>
      </c>
      <c r="T3" s="27"/>
      <c r="U3" s="2" t="s">
        <v>26</v>
      </c>
      <c r="V3" s="27"/>
      <c r="W3" s="2" t="s">
        <v>27</v>
      </c>
      <c r="X3" s="27"/>
      <c r="Y3" s="2" t="s">
        <v>27</v>
      </c>
      <c r="Z3" s="27"/>
      <c r="AA3" s="28" t="s">
        <v>29</v>
      </c>
      <c r="AB3" s="27"/>
      <c r="AC3" s="2" t="s">
        <v>30</v>
      </c>
      <c r="AD3" s="27"/>
      <c r="AE3" s="2" t="s">
        <v>31</v>
      </c>
      <c r="AF3" s="1"/>
      <c r="AG3" s="25"/>
      <c r="AH3" s="25"/>
      <c r="AI3" s="2" t="s">
        <v>25</v>
      </c>
      <c r="AJ3" s="27"/>
      <c r="AK3" s="2" t="s">
        <v>26</v>
      </c>
      <c r="AL3" s="27"/>
      <c r="AM3" s="2" t="s">
        <v>27</v>
      </c>
      <c r="AN3" s="27"/>
      <c r="AO3" s="2" t="s">
        <v>27</v>
      </c>
      <c r="AP3" s="27"/>
      <c r="AQ3" s="28" t="s">
        <v>29</v>
      </c>
      <c r="AR3" s="27"/>
      <c r="AS3" s="2" t="s">
        <v>30</v>
      </c>
      <c r="AT3" s="27"/>
      <c r="AU3" s="2" t="s">
        <v>31</v>
      </c>
      <c r="AV3" s="1"/>
      <c r="AW3" s="25"/>
      <c r="AX3" s="1"/>
      <c r="AY3" s="2" t="s">
        <v>0</v>
      </c>
      <c r="AZ3" s="3"/>
      <c r="BA3" s="2" t="s">
        <v>1</v>
      </c>
      <c r="BB3" s="2"/>
      <c r="BC3" s="2" t="s">
        <v>2</v>
      </c>
      <c r="BD3" s="2"/>
      <c r="BE3" s="4" t="s">
        <v>3</v>
      </c>
      <c r="BF3" s="5"/>
      <c r="BG3" s="4" t="s">
        <v>4</v>
      </c>
      <c r="BH3" s="6"/>
    </row>
    <row r="4" spans="2:60" x14ac:dyDescent="0.35">
      <c r="B4" s="7" t="s">
        <v>5</v>
      </c>
      <c r="C4" s="8"/>
      <c r="D4" s="29" t="str">
        <f>IF(C$10=0,"N.D.",C4/C$10)</f>
        <v>N.D.</v>
      </c>
      <c r="E4" s="8" t="e">
        <f>#REF!</f>
        <v>#REF!</v>
      </c>
      <c r="F4" s="29" t="e">
        <f>IF(E$10=0,"N.D.",E4/E$10)</f>
        <v>#REF!</v>
      </c>
      <c r="G4" s="8" t="e">
        <v>#REF!</v>
      </c>
      <c r="H4" s="29" t="e">
        <f>IF(G$10=0,"N.D.",G4/G$10)</f>
        <v>#REF!</v>
      </c>
      <c r="I4" s="8" t="e">
        <v>#REF!</v>
      </c>
      <c r="J4" s="29" t="e">
        <f>IF(I$10=0,"N.D.",I4/I$10)</f>
        <v>#REF!</v>
      </c>
      <c r="K4" s="8" t="e">
        <v>#REF!</v>
      </c>
      <c r="L4" s="29" t="e">
        <f>IF(K$10=0,"N.D.",K4/K$10)</f>
        <v>#REF!</v>
      </c>
      <c r="M4" s="8" t="e">
        <v>#REF!</v>
      </c>
      <c r="N4" s="29" t="e">
        <f>IF(M$10=0,"N.D.",M4/M$10)</f>
        <v>#REF!</v>
      </c>
      <c r="O4" s="8" t="e">
        <f>+K4+E4+C4+M4+G4+I4</f>
        <v>#REF!</v>
      </c>
      <c r="P4" s="29" t="e">
        <f>IF(O$10=0,"N.D.",O4/O$10)</f>
        <v>#REF!</v>
      </c>
      <c r="R4" s="7" t="s">
        <v>5</v>
      </c>
      <c r="S4" s="8" t="e">
        <v>#REF!</v>
      </c>
      <c r="T4" s="29" t="str">
        <f>IF(S$69=0,"N.D.",S4/S$69)</f>
        <v>N.D.</v>
      </c>
      <c r="U4" s="8" t="e">
        <v>#REF!</v>
      </c>
      <c r="V4" s="29" t="str">
        <f>IF(U$69=0,"N.D.",U4/U$69)</f>
        <v>N.D.</v>
      </c>
      <c r="W4" s="8" t="e">
        <v>#REF!</v>
      </c>
      <c r="X4" s="29" t="str">
        <f>IF(W$69=0,"N.D.",W4/W$69)</f>
        <v>N.D.</v>
      </c>
      <c r="Y4" s="8" t="e">
        <v>#REF!</v>
      </c>
      <c r="Z4" s="29" t="str">
        <f>IF(Y$69=0,"N.D.",Y4/Y$69)</f>
        <v>N.D.</v>
      </c>
      <c r="AA4" s="8" t="e">
        <v>#REF!</v>
      </c>
      <c r="AB4" s="29" t="str">
        <f>IF(AA$69=0,"N.D.",AA4/AA$69)</f>
        <v>N.D.</v>
      </c>
      <c r="AC4" s="8" t="e">
        <v>#REF!</v>
      </c>
      <c r="AD4" s="29" t="str">
        <f>IF(AC$69=0,"N.D.",AC4/AC$69)</f>
        <v>N.D.</v>
      </c>
      <c r="AE4" s="8" t="e">
        <f>+AA4+U4+S4+AC4+W4+Y4</f>
        <v>#REF!</v>
      </c>
      <c r="AF4" s="29" t="str">
        <f>IF(AE$69=0,"N.D.",AE4/AE$69)</f>
        <v>N.D.</v>
      </c>
      <c r="AG4" s="25"/>
      <c r="AH4" s="7" t="s">
        <v>5</v>
      </c>
      <c r="AI4" s="8" t="e">
        <v>#REF!</v>
      </c>
      <c r="AJ4" s="29" t="str">
        <f>IF(AI$95=0,"N.D.",AI4/AI$95)</f>
        <v>N.D.</v>
      </c>
      <c r="AK4" s="8" t="e">
        <v>#REF!</v>
      </c>
      <c r="AL4" s="29" t="str">
        <f>IF(AK$95=0,"N.D.",AK4/AK$95)</f>
        <v>N.D.</v>
      </c>
      <c r="AM4" s="8" t="e">
        <v>#REF!</v>
      </c>
      <c r="AN4" s="29" t="str">
        <f>IF(AM$95=0,"N.D.",AM4/AM$95)</f>
        <v>N.D.</v>
      </c>
      <c r="AO4" s="8" t="e">
        <v>#REF!</v>
      </c>
      <c r="AP4" s="29" t="str">
        <f>IF(AO$95=0,"N.D.",AO4/AO$95)</f>
        <v>N.D.</v>
      </c>
      <c r="AQ4" s="8" t="e">
        <v>#REF!</v>
      </c>
      <c r="AR4" s="29" t="str">
        <f>IF(AQ$95=0,"N.D.",AQ4/AQ$95)</f>
        <v>N.D.</v>
      </c>
      <c r="AS4" s="8" t="e">
        <v>#REF!</v>
      </c>
      <c r="AT4" s="29" t="str">
        <f>IF(AS$95=0,"N.D.",AS4/AS$95)</f>
        <v>N.D.</v>
      </c>
      <c r="AU4" s="8" t="e">
        <f>+AQ4+AK4+AI4+AS4+AM4+AO4</f>
        <v>#REF!</v>
      </c>
      <c r="AV4" s="29" t="str">
        <f>IF(AU$95=0,"N.D.",AU4/AU$95)</f>
        <v>N.D.</v>
      </c>
      <c r="AW4" s="25"/>
      <c r="AX4" s="7" t="s">
        <v>5</v>
      </c>
      <c r="AY4" s="8" t="e">
        <f>O4</f>
        <v>#REF!</v>
      </c>
      <c r="AZ4" s="9" t="e">
        <f>IF(AY$9=0,"N.D.",AY4/AY$9)</f>
        <v>#REF!</v>
      </c>
      <c r="BA4" s="8" t="e">
        <f>#REF!</f>
        <v>#REF!</v>
      </c>
      <c r="BB4" s="9" t="e">
        <f>IF(BA$9=0,"N.D.",BA4/BA$9)</f>
        <v>#REF!</v>
      </c>
      <c r="BC4" s="8" t="e">
        <f t="shared" ref="BC4:BC25" si="0">AU4</f>
        <v>#REF!</v>
      </c>
      <c r="BD4" s="9" t="e">
        <f>IF(BC$9=0,"N.D.",BC4/BC$9)</f>
        <v>#REF!</v>
      </c>
      <c r="BE4" s="8" t="e">
        <f>+AY4-BA4</f>
        <v>#REF!</v>
      </c>
      <c r="BF4" s="10" t="e">
        <f>IF(BA4=0,"N.D.",AY4/BA4-1)</f>
        <v>#REF!</v>
      </c>
      <c r="BG4" s="8" t="e">
        <f>AY4-BC4</f>
        <v>#REF!</v>
      </c>
      <c r="BH4" s="10" t="e">
        <f>IF(BC4=0, "N.D.",AY4/BC4-1)</f>
        <v>#REF!</v>
      </c>
    </row>
    <row r="5" spans="2:60" x14ac:dyDescent="0.35">
      <c r="B5" s="7" t="s">
        <v>6</v>
      </c>
      <c r="C5" s="11"/>
      <c r="D5" s="30" t="str">
        <f>IF(C$10=0,"N.D.",C5/C$10)</f>
        <v>N.D.</v>
      </c>
      <c r="E5" s="8" t="e">
        <f>#REF!</f>
        <v>#REF!</v>
      </c>
      <c r="F5" s="30" t="e">
        <f>IF(E$10=0,"N.D.",E5/E$10)</f>
        <v>#REF!</v>
      </c>
      <c r="G5" s="11"/>
      <c r="H5" s="30" t="e">
        <f>IF(G$10=0,"N.D.",G5/G$10)</f>
        <v>#REF!</v>
      </c>
      <c r="I5" s="11"/>
      <c r="J5" s="30" t="e">
        <f>IF(I$10=0,"N.D.",I5/I$10)</f>
        <v>#REF!</v>
      </c>
      <c r="K5" s="11"/>
      <c r="L5" s="30" t="e">
        <f>IF(K$10=0,"N.D.",K5/K$10)</f>
        <v>#REF!</v>
      </c>
      <c r="M5" s="11"/>
      <c r="N5" s="30" t="e">
        <f>IF(M$10=0,"N.D.",M5/M$10)</f>
        <v>#REF!</v>
      </c>
      <c r="O5" s="11" t="e">
        <f>+K5+E5+C5+M5+G5+I5</f>
        <v>#REF!</v>
      </c>
      <c r="P5" s="30" t="e">
        <f>IF(O$10=0,"N.D.",O5/O$10)</f>
        <v>#REF!</v>
      </c>
      <c r="R5" s="7" t="s">
        <v>6</v>
      </c>
      <c r="S5" s="11" t="e">
        <v>#REF!</v>
      </c>
      <c r="T5" s="46" t="str">
        <f>IF(S$69=0,"N.D.",S5/S$69)</f>
        <v>N.D.</v>
      </c>
      <c r="U5" s="11" t="e">
        <v>#REF!</v>
      </c>
      <c r="V5" s="46" t="str">
        <f>IF(U$69=0,"N.D.",U5/U$69)</f>
        <v>N.D.</v>
      </c>
      <c r="W5" s="11" t="e">
        <v>#REF!</v>
      </c>
      <c r="X5" s="46" t="str">
        <f>IF(W$69=0,"N.D.",W5/W$69)</f>
        <v>N.D.</v>
      </c>
      <c r="Y5" s="11" t="e">
        <v>#REF!</v>
      </c>
      <c r="Z5" s="46" t="str">
        <f>IF(Y$69=0,"N.D.",Y5/Y$69)</f>
        <v>N.D.</v>
      </c>
      <c r="AA5" s="11" t="e">
        <v>#REF!</v>
      </c>
      <c r="AB5" s="46" t="str">
        <f>IF(AA$69=0,"N.D.",AA5/AA$69)</f>
        <v>N.D.</v>
      </c>
      <c r="AC5" s="11" t="e">
        <v>#REF!</v>
      </c>
      <c r="AD5" s="46" t="str">
        <f>IF(AC$69=0,"N.D.",AC5/AC$69)</f>
        <v>N.D.</v>
      </c>
      <c r="AE5" s="11" t="e">
        <f>+AA5+U5+S5+AC5+W5+Y5</f>
        <v>#REF!</v>
      </c>
      <c r="AF5" s="46" t="str">
        <f>IF(AE$69=0,"N.D.",AE5/AE$69)</f>
        <v>N.D.</v>
      </c>
      <c r="AG5" s="44"/>
      <c r="AH5" s="7" t="s">
        <v>6</v>
      </c>
      <c r="AI5" s="11" t="e">
        <v>#REF!</v>
      </c>
      <c r="AJ5" s="46" t="str">
        <f>IF(AI$95=0,"N.D.",AI5/AI$95)</f>
        <v>N.D.</v>
      </c>
      <c r="AK5" s="11" t="e">
        <v>#REF!</v>
      </c>
      <c r="AL5" s="46" t="str">
        <f>IF(AK$95=0,"N.D.",AK5/AK$95)</f>
        <v>N.D.</v>
      </c>
      <c r="AM5" s="11" t="e">
        <v>#REF!</v>
      </c>
      <c r="AN5" s="46" t="str">
        <f>IF(AM$95=0,"N.D.",AM5/AM$95)</f>
        <v>N.D.</v>
      </c>
      <c r="AO5" s="11" t="e">
        <v>#REF!</v>
      </c>
      <c r="AP5" s="46" t="str">
        <f>IF(AO$95=0,"N.D.",AO5/AO$95)</f>
        <v>N.D.</v>
      </c>
      <c r="AQ5" s="11" t="e">
        <v>#REF!</v>
      </c>
      <c r="AR5" s="46" t="str">
        <f>IF(AQ$95=0,"N.D.",AQ5/AQ$95)</f>
        <v>N.D.</v>
      </c>
      <c r="AS5" s="11" t="e">
        <v>#REF!</v>
      </c>
      <c r="AT5" s="46" t="str">
        <f>IF(AS$95=0,"N.D.",AS5/AS$95)</f>
        <v>N.D.</v>
      </c>
      <c r="AU5" s="11" t="e">
        <f>+AQ5+AK5+AI5+AS5+AM5+AO5</f>
        <v>#REF!</v>
      </c>
      <c r="AV5" s="46" t="str">
        <f>IF(AU$95=0,"N.D.",AU5/AU$95)</f>
        <v>N.D.</v>
      </c>
      <c r="AW5" s="25"/>
      <c r="AX5" s="7" t="s">
        <v>6</v>
      </c>
      <c r="AY5" s="11" t="e">
        <f>O5</f>
        <v>#REF!</v>
      </c>
      <c r="AZ5" s="12" t="e">
        <f>IF(AY$9=0,"N.D.",AY5/AY$9)</f>
        <v>#REF!</v>
      </c>
      <c r="BA5" s="11" t="e">
        <f>#REF!</f>
        <v>#REF!</v>
      </c>
      <c r="BB5" s="12" t="e">
        <f>IF(BA$9=0,"N.D.",BA5/BA$9)</f>
        <v>#REF!</v>
      </c>
      <c r="BC5" s="11" t="e">
        <f>AU5</f>
        <v>#REF!</v>
      </c>
      <c r="BD5" s="12" t="e">
        <f>IF(BC$9=0,"N.D.",BC5/BC$9)</f>
        <v>#REF!</v>
      </c>
      <c r="BE5" s="11" t="e">
        <f>+AY5-BA5</f>
        <v>#REF!</v>
      </c>
      <c r="BF5" s="13" t="e">
        <f>IF(BA5=0,"N.D.",AY5/BA5-1)</f>
        <v>#REF!</v>
      </c>
      <c r="BG5" s="11" t="e">
        <f>AY5-BC5</f>
        <v>#REF!</v>
      </c>
      <c r="BH5" s="13" t="e">
        <f>IF(BC5=0, "N.D.",AY5/BC5-1)</f>
        <v>#REF!</v>
      </c>
    </row>
    <row r="6" spans="2:60" x14ac:dyDescent="0.35">
      <c r="B6" s="4" t="s">
        <v>7</v>
      </c>
      <c r="C6" s="14">
        <f>+C4-C5</f>
        <v>0</v>
      </c>
      <c r="D6" s="22" t="str">
        <f>IF(C$10=0,"N.D.",C6/C$10)</f>
        <v>N.D.</v>
      </c>
      <c r="E6" s="14" t="e">
        <f>#REF!</f>
        <v>#REF!</v>
      </c>
      <c r="F6" s="22" t="e">
        <f>IF(E$10=0,"N.D.",E6/E$10)</f>
        <v>#REF!</v>
      </c>
      <c r="G6" s="14" t="e">
        <v>#REF!</v>
      </c>
      <c r="H6" s="22" t="e">
        <f>IF(G$10=0,"N.D.",G6/G$10)</f>
        <v>#REF!</v>
      </c>
      <c r="I6" s="14" t="e">
        <v>#REF!</v>
      </c>
      <c r="J6" s="22" t="e">
        <f>IF(I$10=0,"N.D.",I6/I$10)</f>
        <v>#REF!</v>
      </c>
      <c r="K6" s="14" t="e">
        <v>#REF!</v>
      </c>
      <c r="L6" s="22" t="e">
        <f>IF(K$10=0,"N.D.",K6/K$10)</f>
        <v>#REF!</v>
      </c>
      <c r="M6" s="14" t="e">
        <v>#REF!</v>
      </c>
      <c r="N6" s="22" t="e">
        <f>IF(M$10=0,"N.D.",M6/M$10)</f>
        <v>#REF!</v>
      </c>
      <c r="O6" s="14" t="e">
        <f>+K6+E6+C6+M6+G6+I6</f>
        <v>#REF!</v>
      </c>
      <c r="P6" s="22" t="e">
        <f>IF(O$10=0,"N.D.",O6/O$10)</f>
        <v>#REF!</v>
      </c>
      <c r="R6" s="4" t="s">
        <v>7</v>
      </c>
      <c r="S6" s="14" t="e">
        <v>#REF!</v>
      </c>
      <c r="T6" s="47" t="str">
        <f>IF(S$69=0,"N.D.",S6/S$69)</f>
        <v>N.D.</v>
      </c>
      <c r="U6" s="14" t="e">
        <v>#REF!</v>
      </c>
      <c r="V6" s="47" t="str">
        <f>IF(U$69=0,"N.D.",U6/U$69)</f>
        <v>N.D.</v>
      </c>
      <c r="W6" s="14" t="e">
        <f>+W4-W5</f>
        <v>#REF!</v>
      </c>
      <c r="X6" s="47" t="str">
        <f>IF(W$69=0,"N.D.",W6/W$69)</f>
        <v>N.D.</v>
      </c>
      <c r="Y6" s="14" t="e">
        <f>+Y4-Y5</f>
        <v>#REF!</v>
      </c>
      <c r="Z6" s="47" t="str">
        <f>IF(Y$69=0,"N.D.",Y6/Y$69)</f>
        <v>N.D.</v>
      </c>
      <c r="AA6" s="14" t="e">
        <v>#REF!</v>
      </c>
      <c r="AB6" s="47" t="str">
        <f>IF(AA$69=0,"N.D.",AA6/AA$69)</f>
        <v>N.D.</v>
      </c>
      <c r="AC6" s="14" t="e">
        <v>#REF!</v>
      </c>
      <c r="AD6" s="47" t="str">
        <f>IF(AC$69=0,"N.D.",AC6/AC$69)</f>
        <v>N.D.</v>
      </c>
      <c r="AE6" s="14" t="e">
        <f>+AA6+U6+S6+AC6+W6+Y6</f>
        <v>#REF!</v>
      </c>
      <c r="AF6" s="47" t="str">
        <f>IF(AE$69=0,"N.D.",AE6/AE$69)</f>
        <v>N.D.</v>
      </c>
      <c r="AG6" s="25"/>
      <c r="AH6" s="4" t="s">
        <v>7</v>
      </c>
      <c r="AI6" s="14" t="e">
        <v>#REF!</v>
      </c>
      <c r="AJ6" s="47" t="str">
        <f>IF(AI$95=0,"N.D.",AI6/AI$95)</f>
        <v>N.D.</v>
      </c>
      <c r="AK6" s="14" t="e">
        <v>#REF!</v>
      </c>
      <c r="AL6" s="47" t="str">
        <f>IF(AK$95=0,"N.D.",AK6/AK$95)</f>
        <v>N.D.</v>
      </c>
      <c r="AM6" s="14" t="e">
        <f>+AM4-AM5</f>
        <v>#REF!</v>
      </c>
      <c r="AN6" s="47" t="str">
        <f>IF(AM$95=0,"N.D.",AM6/AM$95)</f>
        <v>N.D.</v>
      </c>
      <c r="AO6" s="14" t="e">
        <f>+AO4-AO5</f>
        <v>#REF!</v>
      </c>
      <c r="AP6" s="47" t="str">
        <f>IF(AO$95=0,"N.D.",AO6/AO$95)</f>
        <v>N.D.</v>
      </c>
      <c r="AQ6" s="14" t="e">
        <v>#REF!</v>
      </c>
      <c r="AR6" s="47" t="str">
        <f>IF(AQ$95=0,"N.D.",AQ6/AQ$95)</f>
        <v>N.D.</v>
      </c>
      <c r="AS6" s="14" t="e">
        <v>#REF!</v>
      </c>
      <c r="AT6" s="47" t="str">
        <f>IF(AS$95=0,"N.D.",AS6/AS$95)</f>
        <v>N.D.</v>
      </c>
      <c r="AU6" s="14" t="e">
        <f>+AQ6+AK6+AI6+AS6+AM6+AO6</f>
        <v>#REF!</v>
      </c>
      <c r="AV6" s="47" t="str">
        <f>IF(AU$95=0,"N.D.",AU6/AU$95)</f>
        <v>N.D.</v>
      </c>
      <c r="AW6" s="25"/>
      <c r="AX6" s="4" t="s">
        <v>7</v>
      </c>
      <c r="AY6" s="14" t="e">
        <f>O6</f>
        <v>#REF!</v>
      </c>
      <c r="AZ6" s="15" t="e">
        <f>IF(AY$9=0,"N.D.",AY6/AY$9)</f>
        <v>#REF!</v>
      </c>
      <c r="BA6" s="14" t="e">
        <f>#REF!</f>
        <v>#REF!</v>
      </c>
      <c r="BB6" s="15" t="e">
        <f>IF(BA$9=0,"N.D.",BA6/BA$9)</f>
        <v>#REF!</v>
      </c>
      <c r="BC6" s="14" t="e">
        <f t="shared" si="0"/>
        <v>#REF!</v>
      </c>
      <c r="BD6" s="15" t="e">
        <f>IF(BC$9=0,"N.D.",BC6/BC$9)</f>
        <v>#REF!</v>
      </c>
      <c r="BE6" s="14" t="e">
        <f>+AY6-BA6</f>
        <v>#REF!</v>
      </c>
      <c r="BF6" s="16" t="e">
        <f>IF(BA6=0,"N.D.",AY6/BA6-1)</f>
        <v>#REF!</v>
      </c>
      <c r="BG6" s="14" t="e">
        <f>AY6-BC6</f>
        <v>#REF!</v>
      </c>
      <c r="BH6" s="16" t="e">
        <f>IF(BC6=0, "N.D.",AY6/BC6-1)</f>
        <v>#REF!</v>
      </c>
    </row>
    <row r="7" spans="2:60" x14ac:dyDescent="0.35">
      <c r="B7" s="1"/>
      <c r="C7" s="31"/>
      <c r="D7" s="18"/>
      <c r="E7" s="31"/>
      <c r="F7" s="18"/>
      <c r="G7" s="31"/>
      <c r="H7" s="18"/>
      <c r="I7" s="31"/>
      <c r="J7" s="18"/>
      <c r="K7" s="31"/>
      <c r="L7" s="18"/>
      <c r="M7" s="31"/>
      <c r="N7" s="18"/>
      <c r="O7" s="31"/>
      <c r="P7" s="18"/>
      <c r="R7" s="1"/>
      <c r="S7" s="31"/>
      <c r="T7" s="48"/>
      <c r="U7" s="31"/>
      <c r="V7" s="48"/>
      <c r="W7" s="31"/>
      <c r="X7" s="48"/>
      <c r="Y7" s="31"/>
      <c r="Z7" s="48"/>
      <c r="AA7" s="31"/>
      <c r="AB7" s="48"/>
      <c r="AC7" s="31"/>
      <c r="AD7" s="48"/>
      <c r="AE7" s="31"/>
      <c r="AF7" s="48"/>
      <c r="AG7" s="25"/>
      <c r="AH7" s="1"/>
      <c r="AI7" s="31"/>
      <c r="AJ7" s="48"/>
      <c r="AK7" s="31"/>
      <c r="AL7" s="48"/>
      <c r="AM7" s="31"/>
      <c r="AN7" s="48"/>
      <c r="AO7" s="31"/>
      <c r="AP7" s="48"/>
      <c r="AQ7" s="31"/>
      <c r="AR7" s="48"/>
      <c r="AS7" s="31"/>
      <c r="AT7" s="48"/>
      <c r="AU7" s="31"/>
      <c r="AV7" s="48"/>
      <c r="AW7" s="25"/>
      <c r="AX7" s="1"/>
      <c r="AY7" s="17"/>
      <c r="AZ7" s="18"/>
      <c r="BA7" s="17"/>
      <c r="BB7" s="18"/>
      <c r="BC7" s="17"/>
      <c r="BD7" s="18"/>
      <c r="BE7" s="17"/>
      <c r="BF7" s="19"/>
      <c r="BG7" s="17"/>
      <c r="BH7" s="19"/>
    </row>
    <row r="8" spans="2:60" x14ac:dyDescent="0.35">
      <c r="B8" s="7" t="s">
        <v>8</v>
      </c>
      <c r="C8" s="8"/>
      <c r="D8" s="32" t="str">
        <f>IF(C$10=0,"N.D.",C8/C$10)</f>
        <v>N.D.</v>
      </c>
      <c r="E8" s="31" t="e">
        <f>#REF!</f>
        <v>#REF!</v>
      </c>
      <c r="F8" s="32" t="e">
        <f>IF(E$10=0,"N.D.",E8/E$10)</f>
        <v>#REF!</v>
      </c>
      <c r="G8" s="8" t="e">
        <v>#REF!</v>
      </c>
      <c r="H8" s="32" t="e">
        <f>IF(G$10=0,"N.D.",G8/G$10)</f>
        <v>#REF!</v>
      </c>
      <c r="I8" s="8" t="e">
        <v>#REF!</v>
      </c>
      <c r="J8" s="32" t="e">
        <f>IF(I$10=0,"N.D.",I8/I$10)</f>
        <v>#REF!</v>
      </c>
      <c r="K8" s="8" t="e">
        <v>#REF!</v>
      </c>
      <c r="L8" s="32" t="e">
        <f>IF(K$10=0,"N.D.",K8/K$10)</f>
        <v>#REF!</v>
      </c>
      <c r="M8" s="8" t="e">
        <v>#REF!</v>
      </c>
      <c r="N8" s="32" t="e">
        <f>IF(M$10=0,"N.D.",M8/M$10)</f>
        <v>#REF!</v>
      </c>
      <c r="O8" s="8" t="e">
        <f>+K8+E8+C8+M8+G8+I8</f>
        <v>#REF!</v>
      </c>
      <c r="P8" s="32" t="e">
        <f>IF(O$10=0,"N.D.",O8/O$10)</f>
        <v>#REF!</v>
      </c>
      <c r="R8" s="7" t="s">
        <v>8</v>
      </c>
      <c r="S8" s="8" t="e">
        <v>#REF!</v>
      </c>
      <c r="T8" s="29" t="str">
        <f>IF(S$69=0,"N.D.",S8/S$69)</f>
        <v>N.D.</v>
      </c>
      <c r="U8" s="8" t="e">
        <v>#REF!</v>
      </c>
      <c r="V8" s="29" t="str">
        <f>IF(U$69=0,"N.D.",U8/U$69)</f>
        <v>N.D.</v>
      </c>
      <c r="W8" s="8" t="e">
        <v>#REF!</v>
      </c>
      <c r="X8" s="29" t="str">
        <f>IF(W$69=0,"N.D.",W8/W$69)</f>
        <v>N.D.</v>
      </c>
      <c r="Y8" s="8" t="e">
        <v>#REF!</v>
      </c>
      <c r="Z8" s="29" t="str">
        <f>IF(Y$69=0,"N.D.",Y8/Y$69)</f>
        <v>N.D.</v>
      </c>
      <c r="AA8" s="8" t="e">
        <v>#REF!</v>
      </c>
      <c r="AB8" s="29" t="str">
        <f>IF(AA$69=0,"N.D.",AA8/AA$69)</f>
        <v>N.D.</v>
      </c>
      <c r="AC8" s="8" t="e">
        <v>#REF!</v>
      </c>
      <c r="AD8" s="29" t="str">
        <f>IF(AC$69=0,"N.D.",AC8/AC$69)</f>
        <v>N.D.</v>
      </c>
      <c r="AE8" s="8" t="e">
        <f>+AA8+U8+S8+AC8+W8+Y8</f>
        <v>#REF!</v>
      </c>
      <c r="AF8" s="29" t="str">
        <f>IF(AE$69=0,"N.D.",AE8/AE$69)</f>
        <v>N.D.</v>
      </c>
      <c r="AG8" s="25"/>
      <c r="AH8" s="7" t="s">
        <v>8</v>
      </c>
      <c r="AI8" s="8" t="e">
        <v>#REF!</v>
      </c>
      <c r="AJ8" s="29" t="str">
        <f>IF(AI$95=0,"N.D.",AI8/AI$95)</f>
        <v>N.D.</v>
      </c>
      <c r="AK8" s="8" t="e">
        <v>#REF!</v>
      </c>
      <c r="AL8" s="29" t="str">
        <f>IF(AK$95=0,"N.D.",AK8/AK$95)</f>
        <v>N.D.</v>
      </c>
      <c r="AM8" s="8" t="e">
        <v>#REF!</v>
      </c>
      <c r="AN8" s="29" t="str">
        <f>IF(AM$95=0,"N.D.",AM8/AM$95)</f>
        <v>N.D.</v>
      </c>
      <c r="AO8" s="8" t="e">
        <v>#REF!</v>
      </c>
      <c r="AP8" s="29" t="str">
        <f>IF(AO$95=0,"N.D.",AO8/AO$95)</f>
        <v>N.D.</v>
      </c>
      <c r="AQ8" s="8" t="e">
        <v>#REF!</v>
      </c>
      <c r="AR8" s="29" t="str">
        <f>IF(AQ$95=0,"N.D.",AQ8/AQ$95)</f>
        <v>N.D.</v>
      </c>
      <c r="AS8" s="8" t="e">
        <v>#REF!</v>
      </c>
      <c r="AT8" s="29" t="str">
        <f>IF(AS$95=0,"N.D.",AS8/AS$95)</f>
        <v>N.D.</v>
      </c>
      <c r="AU8" s="8" t="e">
        <f>+AQ8+AK8+AI8+AS8+AM8+AO8</f>
        <v>#REF!</v>
      </c>
      <c r="AV8" s="29" t="str">
        <f>IF(AU$95=0,"N.D.",AU8/AU$95)</f>
        <v>N.D.</v>
      </c>
      <c r="AW8" s="25"/>
      <c r="AX8" s="7" t="s">
        <v>8</v>
      </c>
      <c r="AY8" s="8" t="e">
        <f>O8</f>
        <v>#REF!</v>
      </c>
      <c r="AZ8" s="9" t="e">
        <f>IF(AY$9=0,"N.D.",AY8/AY$9)</f>
        <v>#REF!</v>
      </c>
      <c r="BA8" s="8" t="e">
        <f>#REF!</f>
        <v>#REF!</v>
      </c>
      <c r="BB8" s="9" t="e">
        <f>IF(BA$9=0,"N.D.",BA8/BA$9)</f>
        <v>#REF!</v>
      </c>
      <c r="BC8" s="8" t="e">
        <f t="shared" si="0"/>
        <v>#REF!</v>
      </c>
      <c r="BD8" s="9" t="e">
        <f>IF(BC$9=0,"N.D.",BC8/BC$9)</f>
        <v>#REF!</v>
      </c>
      <c r="BE8" s="8" t="e">
        <f>+AY8-BA8</f>
        <v>#REF!</v>
      </c>
      <c r="BF8" s="10" t="e">
        <f>IF(BA8=0,"N.D.",AY8/BA8-1)</f>
        <v>#REF!</v>
      </c>
      <c r="BG8" s="8" t="e">
        <f>AY8-BC8</f>
        <v>#REF!</v>
      </c>
      <c r="BH8" s="10" t="e">
        <f>IF(BC8=0, "N.D.",AY8/BC8-1)</f>
        <v>#REF!</v>
      </c>
    </row>
    <row r="9" spans="2:60" x14ac:dyDescent="0.35">
      <c r="B9" s="7" t="s">
        <v>9</v>
      </c>
      <c r="C9" s="11"/>
      <c r="D9" s="30" t="str">
        <f>IF(C$10=0,"N.D.",C9/C$10)</f>
        <v>N.D.</v>
      </c>
      <c r="E9" s="31" t="e">
        <f>#REF!</f>
        <v>#REF!</v>
      </c>
      <c r="F9" s="30" t="e">
        <f>IF(E$10=0,"N.D.",E9/E$10)</f>
        <v>#REF!</v>
      </c>
      <c r="G9" s="11" t="e">
        <v>#REF!</v>
      </c>
      <c r="H9" s="30" t="e">
        <f>IF(G$10=0,"N.D.",G9/G$10)</f>
        <v>#REF!</v>
      </c>
      <c r="I9" s="11" t="e">
        <v>#REF!</v>
      </c>
      <c r="J9" s="30" t="e">
        <f>IF(I$10=0,"N.D.",I9/I$10)</f>
        <v>#REF!</v>
      </c>
      <c r="K9" s="11" t="e">
        <v>#REF!</v>
      </c>
      <c r="L9" s="30" t="e">
        <f>IF(K$10=0,"N.D.",K9/K$10)</f>
        <v>#REF!</v>
      </c>
      <c r="M9" s="11" t="e">
        <v>#REF!</v>
      </c>
      <c r="N9" s="30" t="e">
        <f>IF(M$10=0,"N.D.",M9/M$10)</f>
        <v>#REF!</v>
      </c>
      <c r="O9" s="11" t="e">
        <f>+K9+E9+C9+M9+G9+I9</f>
        <v>#REF!</v>
      </c>
      <c r="P9" s="30" t="e">
        <f>IF(O$10=0,"N.D.",O9/O$10)</f>
        <v>#REF!</v>
      </c>
      <c r="R9" s="7" t="s">
        <v>9</v>
      </c>
      <c r="S9" s="11" t="e">
        <v>#REF!</v>
      </c>
      <c r="T9" s="46" t="str">
        <f>IF(S$69=0,"N.D.",S9/S$69)</f>
        <v>N.D.</v>
      </c>
      <c r="U9" s="11" t="e">
        <v>#REF!</v>
      </c>
      <c r="V9" s="46" t="str">
        <f>IF(U$69=0,"N.D.",U9/U$69)</f>
        <v>N.D.</v>
      </c>
      <c r="W9" s="11" t="e">
        <v>#REF!</v>
      </c>
      <c r="X9" s="46" t="str">
        <f>IF(W$69=0,"N.D.",W9/W$69)</f>
        <v>N.D.</v>
      </c>
      <c r="Y9" s="11" t="e">
        <v>#REF!</v>
      </c>
      <c r="Z9" s="46" t="str">
        <f>IF(Y$69=0,"N.D.",Y9/Y$69)</f>
        <v>N.D.</v>
      </c>
      <c r="AA9" s="11" t="e">
        <v>#REF!</v>
      </c>
      <c r="AB9" s="46" t="str">
        <f>IF(AA$69=0,"N.D.",AA9/AA$69)</f>
        <v>N.D.</v>
      </c>
      <c r="AC9" s="11" t="e">
        <v>#REF!</v>
      </c>
      <c r="AD9" s="46" t="str">
        <f>IF(AC$69=0,"N.D.",AC9/AC$69)</f>
        <v>N.D.</v>
      </c>
      <c r="AE9" s="11" t="e">
        <f>+AA9+U9+S9+AC9+W9+Y9</f>
        <v>#REF!</v>
      </c>
      <c r="AF9" s="46" t="str">
        <f>IF(AE$69=0,"N.D.",AE9/AE$69)</f>
        <v>N.D.</v>
      </c>
      <c r="AG9" s="25"/>
      <c r="AH9" s="7" t="s">
        <v>9</v>
      </c>
      <c r="AI9" s="11" t="e">
        <v>#REF!</v>
      </c>
      <c r="AJ9" s="46" t="str">
        <f>IF(AI$95=0,"N.D.",AI9/AI$95)</f>
        <v>N.D.</v>
      </c>
      <c r="AK9" s="11" t="e">
        <v>#REF!</v>
      </c>
      <c r="AL9" s="46" t="str">
        <f>IF(AK$95=0,"N.D.",AK9/AK$95)</f>
        <v>N.D.</v>
      </c>
      <c r="AM9" s="11" t="e">
        <v>#REF!</v>
      </c>
      <c r="AN9" s="46" t="str">
        <f>IF(AM$95=0,"N.D.",AM9/AM$95)</f>
        <v>N.D.</v>
      </c>
      <c r="AO9" s="11" t="e">
        <v>#REF!</v>
      </c>
      <c r="AP9" s="46" t="str">
        <f>IF(AO$95=0,"N.D.",AO9/AO$95)</f>
        <v>N.D.</v>
      </c>
      <c r="AQ9" s="11" t="e">
        <v>#REF!</v>
      </c>
      <c r="AR9" s="46" t="str">
        <f>IF(AQ$95=0,"N.D.",AQ9/AQ$95)</f>
        <v>N.D.</v>
      </c>
      <c r="AS9" s="11" t="e">
        <v>#REF!</v>
      </c>
      <c r="AT9" s="46" t="str">
        <f>IF(AS$95=0,"N.D.",AS9/AS$95)</f>
        <v>N.D.</v>
      </c>
      <c r="AU9" s="11" t="e">
        <f>+AQ9+AK9+AI9+AS9+AM9+AO9</f>
        <v>#REF!</v>
      </c>
      <c r="AV9" s="46" t="str">
        <f>IF(AU$95=0,"N.D.",AU9/AU$95)</f>
        <v>N.D.</v>
      </c>
      <c r="AW9" s="25"/>
      <c r="AX9" s="7" t="s">
        <v>9</v>
      </c>
      <c r="AY9" s="11" t="e">
        <f>O9+O14+O15</f>
        <v>#REF!</v>
      </c>
      <c r="AZ9" s="12" t="e">
        <f>IF(AY$9=0,"N.D.",AY9/AY$9)</f>
        <v>#REF!</v>
      </c>
      <c r="BA9" s="11" t="e">
        <f>#REF!</f>
        <v>#REF!</v>
      </c>
      <c r="BB9" s="12" t="e">
        <f>IF(BA$9=0,"N.D.",BA9/BA$9)</f>
        <v>#REF!</v>
      </c>
      <c r="BC9" s="11" t="e">
        <f t="shared" si="0"/>
        <v>#REF!</v>
      </c>
      <c r="BD9" s="12" t="e">
        <f>IF(BC$9=0,"N.D.",BC9/BC$9)</f>
        <v>#REF!</v>
      </c>
      <c r="BE9" s="11" t="e">
        <f>+AY9-BA9</f>
        <v>#REF!</v>
      </c>
      <c r="BF9" s="13" t="e">
        <f>IF(BA9=0,"N.D.",AY9/BA9-1)</f>
        <v>#REF!</v>
      </c>
      <c r="BG9" s="11" t="e">
        <f>AY9-BC9</f>
        <v>#REF!</v>
      </c>
      <c r="BH9" s="13" t="e">
        <f>IF(BC9=0, "N.D.",AY9/BC9-1)</f>
        <v>#REF!</v>
      </c>
    </row>
    <row r="10" spans="2:60" x14ac:dyDescent="0.35">
      <c r="B10" s="7" t="s">
        <v>10</v>
      </c>
      <c r="C10" s="11"/>
      <c r="D10" s="30" t="str">
        <f>IF(C$10=0,"N.D.",C10/C$10)</f>
        <v>N.D.</v>
      </c>
      <c r="E10" s="31" t="e">
        <f>#REF!</f>
        <v>#REF!</v>
      </c>
      <c r="F10" s="30" t="e">
        <f>IF(E$10=0,"N.D.",E10/E$10)</f>
        <v>#REF!</v>
      </c>
      <c r="G10" s="11" t="e">
        <v>#REF!</v>
      </c>
      <c r="H10" s="30" t="e">
        <f>IF(G$10=0,"N.D.",G10/G$10)</f>
        <v>#REF!</v>
      </c>
      <c r="I10" s="11" t="e">
        <v>#REF!</v>
      </c>
      <c r="J10" s="30" t="e">
        <f>IF(I$10=0,"N.D.",I10/I$10)</f>
        <v>#REF!</v>
      </c>
      <c r="K10" s="11" t="e">
        <v>#REF!</v>
      </c>
      <c r="L10" s="30" t="e">
        <f>IF(K$10=0,"N.D.",K10/K$10)</f>
        <v>#REF!</v>
      </c>
      <c r="M10" s="11" t="e">
        <v>#REF!</v>
      </c>
      <c r="N10" s="30" t="e">
        <f>IF(M$10=0,"N.D.",M10/M$10)</f>
        <v>#REF!</v>
      </c>
      <c r="O10" s="11" t="e">
        <f>+K10+E10+C10+M10+G10+I10</f>
        <v>#REF!</v>
      </c>
      <c r="P10" s="30" t="e">
        <f>IF(O$10=0,"N.D.",O10/O$10)</f>
        <v>#REF!</v>
      </c>
      <c r="R10" s="7" t="s">
        <v>10</v>
      </c>
      <c r="S10" s="11" t="e">
        <v>#REF!</v>
      </c>
      <c r="T10" s="46" t="str">
        <f>IF(S$69=0,"N.D.",S10/S$69)</f>
        <v>N.D.</v>
      </c>
      <c r="U10" s="11" t="e">
        <v>#REF!</v>
      </c>
      <c r="V10" s="46" t="str">
        <f>IF(U$69=0,"N.D.",U10/U$69)</f>
        <v>N.D.</v>
      </c>
      <c r="W10" s="11" t="e">
        <v>#REF!</v>
      </c>
      <c r="X10" s="46" t="str">
        <f>IF(W$69=0,"N.D.",W10/W$69)</f>
        <v>N.D.</v>
      </c>
      <c r="Y10" s="11" t="e">
        <v>#REF!</v>
      </c>
      <c r="Z10" s="46" t="str">
        <f>IF(Y$69=0,"N.D.",Y10/Y$69)</f>
        <v>N.D.</v>
      </c>
      <c r="AA10" s="11" t="e">
        <v>#REF!</v>
      </c>
      <c r="AB10" s="46" t="str">
        <f>IF(AA$69=0,"N.D.",AA10/AA$69)</f>
        <v>N.D.</v>
      </c>
      <c r="AC10" s="11" t="e">
        <v>#REF!</v>
      </c>
      <c r="AD10" s="46" t="str">
        <f>IF(AC$69=0,"N.D.",AC10/AC$69)</f>
        <v>N.D.</v>
      </c>
      <c r="AE10" s="11" t="e">
        <f>+AA10+U10+S10+AC10+W10+Y10</f>
        <v>#REF!</v>
      </c>
      <c r="AF10" s="46" t="str">
        <f>IF(AE$69=0,"N.D.",AE10/AE$69)</f>
        <v>N.D.</v>
      </c>
      <c r="AG10" s="25"/>
      <c r="AH10" s="7" t="s">
        <v>10</v>
      </c>
      <c r="AI10" s="11" t="e">
        <v>#REF!</v>
      </c>
      <c r="AJ10" s="46" t="str">
        <f>IF(AI$95=0,"N.D.",AI10/AI$95)</f>
        <v>N.D.</v>
      </c>
      <c r="AK10" s="11" t="e">
        <v>#REF!</v>
      </c>
      <c r="AL10" s="46" t="str">
        <f>IF(AK$95=0,"N.D.",AK10/AK$95)</f>
        <v>N.D.</v>
      </c>
      <c r="AM10" s="11" t="e">
        <v>#REF!</v>
      </c>
      <c r="AN10" s="46" t="str">
        <f>IF(AM$95=0,"N.D.",AM10/AM$95)</f>
        <v>N.D.</v>
      </c>
      <c r="AO10" s="11" t="e">
        <v>#REF!</v>
      </c>
      <c r="AP10" s="46" t="str">
        <f>IF(AO$95=0,"N.D.",AO10/AO$95)</f>
        <v>N.D.</v>
      </c>
      <c r="AQ10" s="11" t="e">
        <v>#REF!</v>
      </c>
      <c r="AR10" s="46" t="str">
        <f>IF(AQ$95=0,"N.D.",AQ10/AQ$95)</f>
        <v>N.D.</v>
      </c>
      <c r="AS10" s="11" t="e">
        <v>#REF!</v>
      </c>
      <c r="AT10" s="46" t="str">
        <f>IF(AS$95=0,"N.D.",AS10/AS$95)</f>
        <v>N.D.</v>
      </c>
      <c r="AU10" s="11" t="e">
        <f>+AQ10+AK10+AI10+AS10+AM10+AO10</f>
        <v>#REF!</v>
      </c>
      <c r="AV10" s="46" t="str">
        <f>IF(AU$95=0,"N.D.",AU10/AU$95)</f>
        <v>N.D.</v>
      </c>
      <c r="AW10" s="25"/>
      <c r="AX10" s="7" t="s">
        <v>10</v>
      </c>
      <c r="AY10" s="11" t="e">
        <f>O11</f>
        <v>#REF!</v>
      </c>
      <c r="AZ10" s="12" t="e">
        <f>IF(AY$9=0,"N.D.",AY10/AY$9)</f>
        <v>#REF!</v>
      </c>
      <c r="BA10" s="11" t="e">
        <f>#REF!</f>
        <v>#REF!</v>
      </c>
      <c r="BB10" s="12" t="e">
        <f>IF(BA$9=0,"N.D.",BA10/BA$9)</f>
        <v>#REF!</v>
      </c>
      <c r="BC10" s="11" t="e">
        <f t="shared" si="0"/>
        <v>#REF!</v>
      </c>
      <c r="BD10" s="12" t="e">
        <f>IF(BC$9=0,"N.D.",BC10/BC$9)</f>
        <v>#REF!</v>
      </c>
      <c r="BE10" s="11" t="e">
        <f>+AY10-BA10</f>
        <v>#REF!</v>
      </c>
      <c r="BF10" s="13" t="e">
        <f>IF(BA10=0,"N.D.",AY10/BA10-1)</f>
        <v>#REF!</v>
      </c>
      <c r="BG10" s="11" t="e">
        <f>AY10-BC10</f>
        <v>#REF!</v>
      </c>
      <c r="BH10" s="13" t="e">
        <f>IF(BC10=0, "N.D.",AY10/BC10-1)</f>
        <v>#REF!</v>
      </c>
    </row>
    <row r="11" spans="2:60" x14ac:dyDescent="0.35">
      <c r="B11" s="4" t="s">
        <v>11</v>
      </c>
      <c r="C11" s="14">
        <f>+C8+C10+C9</f>
        <v>0</v>
      </c>
      <c r="D11" s="22" t="str">
        <f>IF(C$10=0,"N.D.",C11/C$10)</f>
        <v>N.D.</v>
      </c>
      <c r="E11" s="14" t="e">
        <f>+E8+E10+E9</f>
        <v>#REF!</v>
      </c>
      <c r="F11" s="22" t="e">
        <f>IF(E$10=0,"N.D.",E11/E$10)</f>
        <v>#REF!</v>
      </c>
      <c r="G11" s="14" t="e">
        <f>+G8+G10+G9</f>
        <v>#REF!</v>
      </c>
      <c r="H11" s="22" t="e">
        <f>IF(G$10=0,"N.D.",G11/G$10)</f>
        <v>#REF!</v>
      </c>
      <c r="I11" s="14" t="e">
        <f>+I8+I10+I9</f>
        <v>#REF!</v>
      </c>
      <c r="J11" s="22" t="e">
        <f>IF(I$10=0,"N.D.",I11/I$10)</f>
        <v>#REF!</v>
      </c>
      <c r="K11" s="14" t="e">
        <f>+K8+K10+K9</f>
        <v>#REF!</v>
      </c>
      <c r="L11" s="22" t="e">
        <f>IF(K$10=0,"N.D.",K11/K$10)</f>
        <v>#REF!</v>
      </c>
      <c r="M11" s="14" t="e">
        <f>+M8+M10+M9</f>
        <v>#REF!</v>
      </c>
      <c r="N11" s="22" t="e">
        <f>IF(M$10=0,"N.D.",M11/M$10)</f>
        <v>#REF!</v>
      </c>
      <c r="O11" s="14" t="e">
        <f>+O8+O10+O9</f>
        <v>#REF!</v>
      </c>
      <c r="P11" s="22" t="e">
        <f>IF(O$10=0,"N.D.",O11/O$10)</f>
        <v>#REF!</v>
      </c>
      <c r="R11" s="4" t="s">
        <v>11</v>
      </c>
      <c r="S11" s="14" t="e">
        <v>#REF!</v>
      </c>
      <c r="T11" s="47" t="str">
        <f>IF(S$69=0,"N.D.",S11/S$69)</f>
        <v>N.D.</v>
      </c>
      <c r="U11" s="14" t="e">
        <v>#REF!</v>
      </c>
      <c r="V11" s="47" t="str">
        <f>IF(U$69=0,"N.D.",U11/U$69)</f>
        <v>N.D.</v>
      </c>
      <c r="W11" s="14" t="e">
        <f>+W10+W9+W8</f>
        <v>#REF!</v>
      </c>
      <c r="X11" s="47" t="str">
        <f>IF(W$69=0,"N.D.",W11/W$69)</f>
        <v>N.D.</v>
      </c>
      <c r="Y11" s="14" t="e">
        <f>+Y10+Y9+Y8</f>
        <v>#REF!</v>
      </c>
      <c r="Z11" s="47" t="str">
        <f>IF(Y$69=0,"N.D.",Y11/Y$69)</f>
        <v>N.D.</v>
      </c>
      <c r="AA11" s="14" t="e">
        <v>#REF!</v>
      </c>
      <c r="AB11" s="47" t="str">
        <f>IF(AA$69=0,"N.D.",AA11/AA$69)</f>
        <v>N.D.</v>
      </c>
      <c r="AC11" s="14" t="e">
        <v>#REF!</v>
      </c>
      <c r="AD11" s="47" t="str">
        <f>IF(AC$69=0,"N.D.",AC11/AC$69)</f>
        <v>N.D.</v>
      </c>
      <c r="AE11" s="14" t="e">
        <f>+AA11+U11+S11+AC11+W11+Y11</f>
        <v>#REF!</v>
      </c>
      <c r="AF11" s="47" t="str">
        <f>IF(AE$69=0,"N.D.",AE11/AE$69)</f>
        <v>N.D.</v>
      </c>
      <c r="AG11" s="25"/>
      <c r="AH11" s="4" t="s">
        <v>11</v>
      </c>
      <c r="AI11" s="14" t="e">
        <v>#REF!</v>
      </c>
      <c r="AJ11" s="47" t="str">
        <f>IF(AI$95=0,"N.D.",AI11/AI$95)</f>
        <v>N.D.</v>
      </c>
      <c r="AK11" s="14" t="e">
        <v>#REF!</v>
      </c>
      <c r="AL11" s="47" t="str">
        <f>IF(AK$95=0,"N.D.",AK11/AK$95)</f>
        <v>N.D.</v>
      </c>
      <c r="AM11" s="14" t="e">
        <v>#REF!</v>
      </c>
      <c r="AN11" s="47" t="str">
        <f>IF(AM$95=0,"N.D.",AM11/AM$95)</f>
        <v>N.D.</v>
      </c>
      <c r="AO11" s="14" t="e">
        <v>#REF!</v>
      </c>
      <c r="AP11" s="47" t="str">
        <f>IF(AO$95=0,"N.D.",AO11/AO$95)</f>
        <v>N.D.</v>
      </c>
      <c r="AQ11" s="14" t="e">
        <v>#REF!</v>
      </c>
      <c r="AR11" s="47" t="str">
        <f>IF(AQ$95=0,"N.D.",AQ11/AQ$95)</f>
        <v>N.D.</v>
      </c>
      <c r="AS11" s="14" t="e">
        <v>#REF!</v>
      </c>
      <c r="AT11" s="47" t="str">
        <f>IF(AS$95=0,"N.D.",AS11/AS$95)</f>
        <v>N.D.</v>
      </c>
      <c r="AU11" s="14" t="e">
        <f>+AQ11+AK11+AI11+AS11+AM11+AO11</f>
        <v>#REF!</v>
      </c>
      <c r="AV11" s="47" t="str">
        <f>IF(AU$95=0,"N.D.",AU11/AU$95)</f>
        <v>N.D.</v>
      </c>
      <c r="AW11" s="25"/>
      <c r="AX11" s="4" t="s">
        <v>11</v>
      </c>
      <c r="AY11" s="14" t="e">
        <f>+AY8+AY9+AY10</f>
        <v>#REF!</v>
      </c>
      <c r="AZ11" s="15" t="e">
        <f>IF(AY$9=0,"N.D.",AY11/AY$9)</f>
        <v>#REF!</v>
      </c>
      <c r="BA11" s="14" t="e">
        <f>#REF!</f>
        <v>#REF!</v>
      </c>
      <c r="BB11" s="15" t="e">
        <f>IF(BA$9=0,"N.D.",BA11/BA$9)</f>
        <v>#REF!</v>
      </c>
      <c r="BC11" s="14" t="e">
        <f t="shared" si="0"/>
        <v>#REF!</v>
      </c>
      <c r="BD11" s="15" t="e">
        <f>IF(BC$9=0,"N.D.",BC11/BC$9)</f>
        <v>#REF!</v>
      </c>
      <c r="BE11" s="14" t="e">
        <f>+AY11-BA11</f>
        <v>#REF!</v>
      </c>
      <c r="BF11" s="16" t="e">
        <f>IF(BA11=0,"N.D.",AY11/BA11-1)</f>
        <v>#REF!</v>
      </c>
      <c r="BG11" s="14" t="e">
        <f>AY11-BC11</f>
        <v>#REF!</v>
      </c>
      <c r="BH11" s="16" t="e">
        <f>IF(BC11=0, "N.D.",AY11/BC11-1)</f>
        <v>#REF!</v>
      </c>
    </row>
    <row r="12" spans="2:60" x14ac:dyDescent="0.35">
      <c r="B12" s="4"/>
      <c r="C12" s="33"/>
      <c r="D12" s="34"/>
      <c r="E12" s="33"/>
      <c r="F12" s="34"/>
      <c r="G12" s="33"/>
      <c r="H12" s="34"/>
      <c r="I12" s="33"/>
      <c r="J12" s="34"/>
      <c r="K12" s="33"/>
      <c r="L12" s="34"/>
      <c r="M12" s="33"/>
      <c r="N12" s="34"/>
      <c r="O12" s="33"/>
      <c r="P12" s="34"/>
      <c r="R12" s="4" t="s">
        <v>12</v>
      </c>
      <c r="S12" s="20" t="e">
        <v>#REF!</v>
      </c>
      <c r="T12" s="49" t="str">
        <f>IF(S$69=0,"N.D.",S12/S$69)</f>
        <v>N.D.</v>
      </c>
      <c r="U12" s="20" t="e">
        <v>#REF!</v>
      </c>
      <c r="V12" s="49" t="str">
        <f>IF(U$69=0,"N.D.",U12/U$69)</f>
        <v>N.D.</v>
      </c>
      <c r="W12" s="20" t="e">
        <f>+W6-W11</f>
        <v>#REF!</v>
      </c>
      <c r="X12" s="49" t="str">
        <f>IF(W$69=0,"N.D.",W12/W$69)</f>
        <v>N.D.</v>
      </c>
      <c r="Y12" s="20" t="e">
        <f>+Y6-Y11</f>
        <v>#REF!</v>
      </c>
      <c r="Z12" s="49" t="str">
        <f>IF(Y$69=0,"N.D.",Y12/Y$69)</f>
        <v>N.D.</v>
      </c>
      <c r="AA12" s="20" t="e">
        <v>#REF!</v>
      </c>
      <c r="AB12" s="49" t="str">
        <f>IF(AA$69=0,"N.D.",AA12/AA$69)</f>
        <v>N.D.</v>
      </c>
      <c r="AC12" s="20" t="e">
        <v>#REF!</v>
      </c>
      <c r="AD12" s="49" t="str">
        <f>IF(AC$69=0,"N.D.",AC12/AC$69)</f>
        <v>N.D.</v>
      </c>
      <c r="AE12" s="20" t="e">
        <f>+AA12+U12+S12+AC12+W12+Y12</f>
        <v>#REF!</v>
      </c>
      <c r="AF12" s="49" t="str">
        <f>IF(AE$69=0,"N.D.",AE12/AE$69)</f>
        <v>N.D.</v>
      </c>
      <c r="AG12" s="25"/>
      <c r="AH12" s="4" t="s">
        <v>12</v>
      </c>
      <c r="AI12" s="20" t="e">
        <v>#REF!</v>
      </c>
      <c r="AJ12" s="49" t="str">
        <f>IF(AI$95=0,"N.D.",AI12/AI$95)</f>
        <v>N.D.</v>
      </c>
      <c r="AK12" s="20" t="e">
        <v>#REF!</v>
      </c>
      <c r="AL12" s="49" t="str">
        <f>IF(AK$95=0,"N.D.",AK12/AK$95)</f>
        <v>N.D.</v>
      </c>
      <c r="AM12" s="20" t="e">
        <f>+AM6-AM11</f>
        <v>#REF!</v>
      </c>
      <c r="AN12" s="49" t="str">
        <f>IF(AM$95=0,"N.D.",AM12/AM$95)</f>
        <v>N.D.</v>
      </c>
      <c r="AO12" s="20" t="e">
        <f>+AO6-AO11</f>
        <v>#REF!</v>
      </c>
      <c r="AP12" s="49" t="str">
        <f>IF(AO$95=0,"N.D.",AO12/AO$95)</f>
        <v>N.D.</v>
      </c>
      <c r="AQ12" s="20" t="e">
        <v>#REF!</v>
      </c>
      <c r="AR12" s="49" t="str">
        <f>IF(AQ$95=0,"N.D.",AQ12/AQ$95)</f>
        <v>N.D.</v>
      </c>
      <c r="AS12" s="20" t="e">
        <v>#REF!</v>
      </c>
      <c r="AT12" s="49" t="str">
        <f>IF(AS$95=0,"N.D.",AS12/AS$95)</f>
        <v>N.D.</v>
      </c>
      <c r="AU12" s="20" t="e">
        <f>+AQ12+AK12+AI12+AS12+AM12+AO12</f>
        <v>#REF!</v>
      </c>
      <c r="AV12" s="49" t="str">
        <f>IF(AU$95=0,"N.D.",AU12/AU$95)</f>
        <v>N.D.</v>
      </c>
      <c r="AW12" s="25"/>
      <c r="AX12" s="4" t="s">
        <v>12</v>
      </c>
      <c r="AY12" s="20" t="e">
        <f>O16</f>
        <v>#REF!</v>
      </c>
      <c r="AZ12" s="15" t="e">
        <f>IF(AY$9=0,"N.D.",AY12/AY$9)</f>
        <v>#REF!</v>
      </c>
      <c r="BA12" s="20" t="e">
        <f>#REF!</f>
        <v>#REF!</v>
      </c>
      <c r="BB12" s="15" t="e">
        <f>IF(BA$9=0,"N.D.",BA12/BA$9)</f>
        <v>#REF!</v>
      </c>
      <c r="BC12" s="20" t="e">
        <f t="shared" si="0"/>
        <v>#REF!</v>
      </c>
      <c r="BD12" s="15" t="e">
        <f>IF(BC$9=0,"N.D.",BC12/BC$9)</f>
        <v>#REF!</v>
      </c>
      <c r="BE12" s="14" t="e">
        <f>+AY12-BA12</f>
        <v>#REF!</v>
      </c>
      <c r="BF12" s="16" t="e">
        <f>IF(BA12=0,"N.D.",AY12/BA12-1)</f>
        <v>#REF!</v>
      </c>
      <c r="BG12" s="14" t="e">
        <f>AY12-BC12</f>
        <v>#REF!</v>
      </c>
      <c r="BH12" s="16" t="e">
        <f>IF(BC12=0, "N.D.",AY12/BC12-1)</f>
        <v>#REF!</v>
      </c>
    </row>
    <row r="13" spans="2:60" x14ac:dyDescent="0.35">
      <c r="B13" s="4" t="s">
        <v>32</v>
      </c>
      <c r="C13" s="20">
        <f>+C6-C11</f>
        <v>0</v>
      </c>
      <c r="D13" s="22" t="str">
        <f>IF(C$10=0,"N.D.",C13/C$10)</f>
        <v>N.D.</v>
      </c>
      <c r="E13" s="31" t="e">
        <f>#REF!</f>
        <v>#REF!</v>
      </c>
      <c r="F13" s="22" t="e">
        <f>IF(E$10=0,"N.D.",E13/E$10)</f>
        <v>#REF!</v>
      </c>
      <c r="G13" s="20" t="e">
        <f>+G6-G11</f>
        <v>#REF!</v>
      </c>
      <c r="H13" s="22" t="e">
        <f>IF(G$10=0,"N.D.",G13/G$10)</f>
        <v>#REF!</v>
      </c>
      <c r="I13" s="20" t="e">
        <f>+I6-I11</f>
        <v>#REF!</v>
      </c>
      <c r="J13" s="22" t="e">
        <f>IF(I$10=0,"N.D.",I13/I$10)</f>
        <v>#REF!</v>
      </c>
      <c r="K13" s="20" t="e">
        <f>+K6-K11</f>
        <v>#REF!</v>
      </c>
      <c r="L13" s="22" t="e">
        <f>IF(K$10=0,"N.D.",K13/K$10)</f>
        <v>#REF!</v>
      </c>
      <c r="M13" s="20" t="e">
        <f>+M6-M11</f>
        <v>#REF!</v>
      </c>
      <c r="N13" s="22" t="e">
        <f>IF(M$10=0,"N.D.",M13/M$10)</f>
        <v>#REF!</v>
      </c>
      <c r="O13" s="20" t="e">
        <f>+O6-O11</f>
        <v>#REF!</v>
      </c>
      <c r="P13" s="22" t="e">
        <f>IF(O$10=0,"N.D.",O13/O$10)</f>
        <v>#REF!</v>
      </c>
      <c r="R13" s="1"/>
      <c r="S13" s="31"/>
      <c r="T13" s="48"/>
      <c r="U13" s="31"/>
      <c r="V13" s="48"/>
      <c r="W13" s="31"/>
      <c r="X13" s="48"/>
      <c r="Y13" s="31"/>
      <c r="Z13" s="48"/>
      <c r="AA13" s="31"/>
      <c r="AB13" s="48"/>
      <c r="AC13" s="31"/>
      <c r="AD13" s="48"/>
      <c r="AE13" s="31"/>
      <c r="AF13" s="48"/>
      <c r="AG13" s="25"/>
      <c r="AH13" s="1"/>
      <c r="AI13" s="31"/>
      <c r="AJ13" s="48"/>
      <c r="AK13" s="31"/>
      <c r="AL13" s="48"/>
      <c r="AM13" s="31"/>
      <c r="AN13" s="48"/>
      <c r="AO13" s="31"/>
      <c r="AP13" s="48"/>
      <c r="AQ13" s="31"/>
      <c r="AR13" s="48"/>
      <c r="AS13" s="31"/>
      <c r="AT13" s="48"/>
      <c r="AU13" s="31"/>
      <c r="AV13" s="48"/>
      <c r="AW13" s="25"/>
      <c r="AX13" s="1"/>
      <c r="AY13" s="17"/>
      <c r="AZ13" s="18"/>
      <c r="BA13" s="17"/>
      <c r="BB13" s="18"/>
      <c r="BC13" s="17"/>
      <c r="BD13" s="18"/>
      <c r="BE13" s="17"/>
      <c r="BF13" s="19"/>
      <c r="BG13" s="17"/>
      <c r="BH13" s="19"/>
    </row>
    <row r="14" spans="2:60" x14ac:dyDescent="0.35">
      <c r="B14" s="7" t="s">
        <v>33</v>
      </c>
      <c r="C14" s="8">
        <v>793</v>
      </c>
      <c r="D14" s="35" t="str">
        <f>IF(C$10=0,"N.D.",C14/C$10)</f>
        <v>N.D.</v>
      </c>
      <c r="E14" s="31" t="e">
        <f>#REF!</f>
        <v>#REF!</v>
      </c>
      <c r="F14" s="35" t="e">
        <f>IF(E$10=0,"N.D.",E14/E$10)</f>
        <v>#REF!</v>
      </c>
      <c r="G14" s="8">
        <v>147.194975</v>
      </c>
      <c r="H14" s="35" t="e">
        <f>IF(G$10=0,"N.D.",G14/G$10)</f>
        <v>#REF!</v>
      </c>
      <c r="I14" s="8">
        <v>0</v>
      </c>
      <c r="J14" s="35" t="e">
        <f>IF(I$10=0,"N.D.",I14/I$10)</f>
        <v>#REF!</v>
      </c>
      <c r="K14" s="8">
        <v>2500</v>
      </c>
      <c r="L14" s="35" t="e">
        <f>IF(K$10=0,"N.D.",K14/K$10)</f>
        <v>#REF!</v>
      </c>
      <c r="M14" s="8">
        <v>77</v>
      </c>
      <c r="N14" s="35" t="e">
        <f>IF(M$10=0,"N.D.",M14/M$10)</f>
        <v>#REF!</v>
      </c>
      <c r="O14" s="8" t="e">
        <f>+K14+E14+C14+M14+G14+I14</f>
        <v>#REF!</v>
      </c>
      <c r="P14" s="35" t="e">
        <f>IF(O$10=0,"N.D.",O14/O$10)</f>
        <v>#REF!</v>
      </c>
      <c r="R14" s="7" t="s">
        <v>13</v>
      </c>
      <c r="S14" s="8" t="e">
        <v>#REF!</v>
      </c>
      <c r="T14" s="29" t="str">
        <f t="shared" ref="T14:T20" si="1">IF(S$69=0,"N.D.",S14/S$69)</f>
        <v>N.D.</v>
      </c>
      <c r="U14" s="8" t="e">
        <v>#REF!</v>
      </c>
      <c r="V14" s="29" t="str">
        <f t="shared" ref="V14:V20" si="2">IF(U$69=0,"N.D.",U14/U$69)</f>
        <v>N.D.</v>
      </c>
      <c r="W14" s="8" t="e">
        <v>#REF!</v>
      </c>
      <c r="X14" s="29" t="str">
        <f t="shared" ref="X14:X20" si="3">IF(W$69=0,"N.D.",W14/W$69)</f>
        <v>N.D.</v>
      </c>
      <c r="Y14" s="8" t="e">
        <v>#REF!</v>
      </c>
      <c r="Z14" s="29" t="str">
        <f t="shared" ref="Z14:Z20" si="4">IF(Y$69=0,"N.D.",Y14/Y$69)</f>
        <v>N.D.</v>
      </c>
      <c r="AA14" s="8" t="e">
        <v>#REF!</v>
      </c>
      <c r="AB14" s="29" t="str">
        <f t="shared" ref="AB14:AB20" si="5">IF(AA$69=0,"N.D.",AA14/AA$69)</f>
        <v>N.D.</v>
      </c>
      <c r="AC14" s="8" t="e">
        <v>#REF!</v>
      </c>
      <c r="AD14" s="29" t="str">
        <f t="shared" ref="AD14:AD20" si="6">IF(AC$69=0,"N.D.",AC14/AC$69)</f>
        <v>N.D.</v>
      </c>
      <c r="AE14" s="8" t="e">
        <f>+AA14+U14+S14+AC14+W14+Y14</f>
        <v>#REF!</v>
      </c>
      <c r="AF14" s="29" t="str">
        <f t="shared" ref="AF14:AF20" si="7">IF(AE$69=0,"N.D.",AE14/AE$69)</f>
        <v>N.D.</v>
      </c>
      <c r="AG14" s="25"/>
      <c r="AH14" s="7" t="s">
        <v>13</v>
      </c>
      <c r="AI14" s="8" t="e">
        <v>#REF!</v>
      </c>
      <c r="AJ14" s="29" t="str">
        <f t="shared" ref="AJ14:AJ20" si="8">IF(AI$95=0,"N.D.",AI14/AI$95)</f>
        <v>N.D.</v>
      </c>
      <c r="AK14" s="8" t="e">
        <v>#REF!</v>
      </c>
      <c r="AL14" s="29" t="str">
        <f t="shared" ref="AL14:AL20" si="9">IF(AK$95=0,"N.D.",AK14/AK$95)</f>
        <v>N.D.</v>
      </c>
      <c r="AM14" s="8" t="e">
        <v>#REF!</v>
      </c>
      <c r="AN14" s="29" t="str">
        <f t="shared" ref="AN14:AN20" si="10">IF(AM$95=0,"N.D.",AM14/AM$95)</f>
        <v>N.D.</v>
      </c>
      <c r="AO14" s="8" t="e">
        <v>#REF!</v>
      </c>
      <c r="AP14" s="29" t="str">
        <f t="shared" ref="AP14:AP20" si="11">IF(AO$95=0,"N.D.",AO14/AO$95)</f>
        <v>N.D.</v>
      </c>
      <c r="AQ14" s="8" t="e">
        <v>#REF!</v>
      </c>
      <c r="AR14" s="29" t="str">
        <f t="shared" ref="AR14:AR20" si="12">IF(AQ$95=0,"N.D.",AQ14/AQ$95)</f>
        <v>N.D.</v>
      </c>
      <c r="AS14" s="8" t="e">
        <v>#REF!</v>
      </c>
      <c r="AT14" s="29" t="str">
        <f t="shared" ref="AT14:AT20" si="13">IF(AS$95=0,"N.D.",AS14/AS$95)</f>
        <v>N.D.</v>
      </c>
      <c r="AU14" s="8" t="e">
        <f>+AQ14+AK14+AI14+AS14+AM14+AO14</f>
        <v>#REF!</v>
      </c>
      <c r="AV14" s="29" t="str">
        <f t="shared" ref="AV14:AV20" si="14">IF(AU$95=0,"N.D.",AU14/AU$95)</f>
        <v>N.D.</v>
      </c>
      <c r="AW14" s="25"/>
      <c r="AX14" s="7" t="s">
        <v>13</v>
      </c>
      <c r="AY14" s="8" t="e">
        <f t="shared" ref="AY14:AY17" si="15">O18</f>
        <v>#REF!</v>
      </c>
      <c r="AZ14" s="9" t="e">
        <f t="shared" ref="AZ14:AZ20" si="16">IF(AY$9=0,"N.D.",AY14/AY$9)</f>
        <v>#REF!</v>
      </c>
      <c r="BA14" s="8">
        <f t="shared" ref="BA14:BA20" si="17">O74</f>
        <v>0</v>
      </c>
      <c r="BB14" s="9" t="e">
        <f t="shared" ref="BB14:BB20" si="18">IF(BA$9=0,"N.D.",BA14/BA$9)</f>
        <v>#REF!</v>
      </c>
      <c r="BC14" s="8" t="e">
        <f t="shared" si="0"/>
        <v>#REF!</v>
      </c>
      <c r="BD14" s="9" t="e">
        <f t="shared" ref="BD14:BD20" si="19">IF(BC$9=0,"N.D.",BC14/BC$9)</f>
        <v>#REF!</v>
      </c>
      <c r="BE14" s="8" t="e">
        <f t="shared" ref="BE14:BE20" si="20">+AY14-BA14</f>
        <v>#REF!</v>
      </c>
      <c r="BF14" s="10" t="str">
        <f t="shared" ref="BF14:BF20" si="21">IF(BA14=0,"N.D.",AY14/BA14-1)</f>
        <v>N.D.</v>
      </c>
      <c r="BG14" s="8" t="e">
        <f t="shared" ref="BG14:BG20" si="22">AY14-BC14</f>
        <v>#REF!</v>
      </c>
      <c r="BH14" s="10" t="e">
        <f t="shared" ref="BH14:BH20" si="23">IF(BC14=0, "N.D.",AY14/BC14-1)</f>
        <v>#REF!</v>
      </c>
    </row>
    <row r="15" spans="2:60" x14ac:dyDescent="0.35">
      <c r="B15" s="7" t="s">
        <v>34</v>
      </c>
      <c r="C15" s="36">
        <v>2.7448899999999998</v>
      </c>
      <c r="D15" s="37" t="str">
        <f>IF(C$10=0,"N.D.",C15/C$10)</f>
        <v>N.D.</v>
      </c>
      <c r="E15" s="31" t="e">
        <f>#REF!</f>
        <v>#REF!</v>
      </c>
      <c r="F15" s="37" t="e">
        <f>IF(E$10=0,"N.D.",E15/E$10)</f>
        <v>#REF!</v>
      </c>
      <c r="G15" s="36">
        <v>0</v>
      </c>
      <c r="H15" s="37" t="e">
        <f>IF(G$10=0,"N.D.",G15/G$10)</f>
        <v>#REF!</v>
      </c>
      <c r="I15" s="36">
        <v>0</v>
      </c>
      <c r="J15" s="37" t="e">
        <f>IF(I$10=0,"N.D.",I15/I$10)</f>
        <v>#REF!</v>
      </c>
      <c r="K15" s="36">
        <v>0</v>
      </c>
      <c r="L15" s="37" t="e">
        <f>IF(K$10=0,"N.D.",K15/K$10)</f>
        <v>#REF!</v>
      </c>
      <c r="M15" s="36">
        <v>0</v>
      </c>
      <c r="N15" s="37" t="e">
        <f>IF(M$10=0,"N.D.",M15/M$10)</f>
        <v>#REF!</v>
      </c>
      <c r="O15" s="36" t="e">
        <f>+K15+E15+C15+M15+G15+I15</f>
        <v>#REF!</v>
      </c>
      <c r="P15" s="37" t="e">
        <f>IF(O$10=0,"N.D.",O15/O$10)</f>
        <v>#REF!</v>
      </c>
      <c r="R15" s="7" t="s">
        <v>14</v>
      </c>
      <c r="S15" s="11" t="e">
        <v>#REF!</v>
      </c>
      <c r="T15" s="46" t="str">
        <f t="shared" si="1"/>
        <v>N.D.</v>
      </c>
      <c r="U15" s="11" t="e">
        <v>#REF!</v>
      </c>
      <c r="V15" s="46" t="str">
        <f t="shared" si="2"/>
        <v>N.D.</v>
      </c>
      <c r="W15" s="11" t="e">
        <v>#REF!</v>
      </c>
      <c r="X15" s="46" t="str">
        <f t="shared" si="3"/>
        <v>N.D.</v>
      </c>
      <c r="Y15" s="11" t="e">
        <v>#REF!</v>
      </c>
      <c r="Z15" s="46" t="str">
        <f t="shared" si="4"/>
        <v>N.D.</v>
      </c>
      <c r="AA15" s="11" t="e">
        <v>#REF!</v>
      </c>
      <c r="AB15" s="46" t="str">
        <f t="shared" si="5"/>
        <v>N.D.</v>
      </c>
      <c r="AC15" s="11" t="e">
        <v>#REF!</v>
      </c>
      <c r="AD15" s="46" t="str">
        <f t="shared" si="6"/>
        <v>N.D.</v>
      </c>
      <c r="AE15" s="11" t="e">
        <f>+AA15+U15+S15+AC15+W15+Y15</f>
        <v>#REF!</v>
      </c>
      <c r="AF15" s="46" t="str">
        <f t="shared" si="7"/>
        <v>N.D.</v>
      </c>
      <c r="AG15" s="25"/>
      <c r="AH15" s="7" t="s">
        <v>14</v>
      </c>
      <c r="AI15" s="11" t="e">
        <v>#REF!</v>
      </c>
      <c r="AJ15" s="46" t="str">
        <f t="shared" si="8"/>
        <v>N.D.</v>
      </c>
      <c r="AK15" s="11" t="e">
        <v>#REF!</v>
      </c>
      <c r="AL15" s="46" t="str">
        <f t="shared" si="9"/>
        <v>N.D.</v>
      </c>
      <c r="AM15" s="11" t="e">
        <v>#REF!</v>
      </c>
      <c r="AN15" s="46" t="str">
        <f t="shared" si="10"/>
        <v>N.D.</v>
      </c>
      <c r="AO15" s="11" t="e">
        <v>#REF!</v>
      </c>
      <c r="AP15" s="46" t="str">
        <f t="shared" si="11"/>
        <v>N.D.</v>
      </c>
      <c r="AQ15" s="11" t="e">
        <v>#REF!</v>
      </c>
      <c r="AR15" s="46" t="str">
        <f t="shared" si="12"/>
        <v>N.D.</v>
      </c>
      <c r="AS15" s="11" t="e">
        <v>#REF!</v>
      </c>
      <c r="AT15" s="46" t="str">
        <f t="shared" si="13"/>
        <v>N.D.</v>
      </c>
      <c r="AU15" s="11" t="e">
        <f>+AQ15+AK15+AI15+AS15+AM15+AO15</f>
        <v>#REF!</v>
      </c>
      <c r="AV15" s="46" t="str">
        <f t="shared" si="14"/>
        <v>N.D.</v>
      </c>
      <c r="AW15" s="25"/>
      <c r="AX15" s="7" t="s">
        <v>14</v>
      </c>
      <c r="AY15" s="11" t="e">
        <f>O19</f>
        <v>#REF!</v>
      </c>
      <c r="AZ15" s="12" t="e">
        <f t="shared" si="16"/>
        <v>#REF!</v>
      </c>
      <c r="BA15" s="11">
        <f t="shared" si="17"/>
        <v>0</v>
      </c>
      <c r="BB15" s="12" t="e">
        <f t="shared" si="18"/>
        <v>#REF!</v>
      </c>
      <c r="BC15" s="11" t="e">
        <f t="shared" si="0"/>
        <v>#REF!</v>
      </c>
      <c r="BD15" s="12" t="e">
        <f t="shared" si="19"/>
        <v>#REF!</v>
      </c>
      <c r="BE15" s="11" t="e">
        <f t="shared" si="20"/>
        <v>#REF!</v>
      </c>
      <c r="BF15" s="21" t="str">
        <f>IF(BA15=0,"N.D.",AY15/BA15-1)</f>
        <v>N.D.</v>
      </c>
      <c r="BG15" s="11" t="e">
        <f t="shared" si="22"/>
        <v>#REF!</v>
      </c>
      <c r="BH15" s="13" t="e">
        <f t="shared" si="23"/>
        <v>#REF!</v>
      </c>
    </row>
    <row r="16" spans="2:60" x14ac:dyDescent="0.35">
      <c r="B16" s="4" t="s">
        <v>12</v>
      </c>
      <c r="C16" s="14">
        <f>+C13-C14-C15</f>
        <v>-795.74489000000005</v>
      </c>
      <c r="D16" s="22" t="str">
        <f>IF(C$10=0,"N.D.",C16/C$10)</f>
        <v>N.D.</v>
      </c>
      <c r="E16" s="14" t="e">
        <f>+E13-E14-E15</f>
        <v>#REF!</v>
      </c>
      <c r="F16" s="22" t="e">
        <f>IF(E$10=0,"N.D.",E16/E$10)</f>
        <v>#REF!</v>
      </c>
      <c r="G16" s="14" t="e">
        <f>+G13-G14-G15</f>
        <v>#REF!</v>
      </c>
      <c r="H16" s="22" t="e">
        <f>IF(G$10=0,"N.D.",G16/G$10)</f>
        <v>#REF!</v>
      </c>
      <c r="I16" s="14" t="e">
        <f>+I13-I14-I15</f>
        <v>#REF!</v>
      </c>
      <c r="J16" s="22" t="e">
        <f>IF(I$10=0,"N.D.",I16/I$10)</f>
        <v>#REF!</v>
      </c>
      <c r="K16" s="14" t="e">
        <f>+K13-K14-K15</f>
        <v>#REF!</v>
      </c>
      <c r="L16" s="22" t="e">
        <f>IF(K$10=0,"N.D.",K16/K$10)</f>
        <v>#REF!</v>
      </c>
      <c r="M16" s="14" t="e">
        <f>+M13-M14-M15</f>
        <v>#REF!</v>
      </c>
      <c r="N16" s="22" t="e">
        <f>IF(M$10=0,"N.D.",M16/M$10)</f>
        <v>#REF!</v>
      </c>
      <c r="O16" s="14" t="e">
        <f>+O13-O14-O15</f>
        <v>#REF!</v>
      </c>
      <c r="P16" s="22" t="e">
        <f>IF(O$10=0,"N.D.",O16/O$10)</f>
        <v>#REF!</v>
      </c>
      <c r="R16" s="7" t="s">
        <v>15</v>
      </c>
      <c r="S16" s="11" t="e">
        <v>#REF!</v>
      </c>
      <c r="T16" s="46" t="str">
        <f t="shared" si="1"/>
        <v>N.D.</v>
      </c>
      <c r="U16" s="11" t="e">
        <v>#REF!</v>
      </c>
      <c r="V16" s="46" t="str">
        <f t="shared" si="2"/>
        <v>N.D.</v>
      </c>
      <c r="W16" s="11" t="e">
        <v>#REF!</v>
      </c>
      <c r="X16" s="46" t="str">
        <f t="shared" si="3"/>
        <v>N.D.</v>
      </c>
      <c r="Y16" s="11" t="e">
        <v>#REF!</v>
      </c>
      <c r="Z16" s="46" t="str">
        <f t="shared" si="4"/>
        <v>N.D.</v>
      </c>
      <c r="AA16" s="11" t="e">
        <v>#REF!</v>
      </c>
      <c r="AB16" s="46" t="str">
        <f t="shared" si="5"/>
        <v>N.D.</v>
      </c>
      <c r="AC16" s="11" t="e">
        <v>#REF!</v>
      </c>
      <c r="AD16" s="46" t="str">
        <f t="shared" si="6"/>
        <v>N.D.</v>
      </c>
      <c r="AE16" s="11" t="e">
        <f>+AA16+U16+S16+AC16+W16+Y16+#REF!</f>
        <v>#REF!</v>
      </c>
      <c r="AF16" s="46" t="str">
        <f t="shared" si="7"/>
        <v>N.D.</v>
      </c>
      <c r="AG16" s="25"/>
      <c r="AH16" s="7" t="s">
        <v>15</v>
      </c>
      <c r="AI16" s="11" t="e">
        <v>#REF!</v>
      </c>
      <c r="AJ16" s="46" t="str">
        <f t="shared" si="8"/>
        <v>N.D.</v>
      </c>
      <c r="AK16" s="11" t="e">
        <v>#REF!</v>
      </c>
      <c r="AL16" s="46" t="str">
        <f t="shared" si="9"/>
        <v>N.D.</v>
      </c>
      <c r="AM16" s="11" t="e">
        <v>#REF!</v>
      </c>
      <c r="AN16" s="46" t="str">
        <f t="shared" si="10"/>
        <v>N.D.</v>
      </c>
      <c r="AO16" s="11" t="e">
        <v>#REF!</v>
      </c>
      <c r="AP16" s="46" t="str">
        <f t="shared" si="11"/>
        <v>N.D.</v>
      </c>
      <c r="AQ16" s="11" t="e">
        <v>#REF!</v>
      </c>
      <c r="AR16" s="46" t="str">
        <f t="shared" si="12"/>
        <v>N.D.</v>
      </c>
      <c r="AS16" s="11" t="e">
        <v>#REF!</v>
      </c>
      <c r="AT16" s="46" t="str">
        <f t="shared" si="13"/>
        <v>N.D.</v>
      </c>
      <c r="AU16" s="11" t="e">
        <f>+AQ16+AK16+AI16+AS16+AM16+#REF!+AO16</f>
        <v>#REF!</v>
      </c>
      <c r="AV16" s="46" t="str">
        <f t="shared" si="14"/>
        <v>N.D.</v>
      </c>
      <c r="AW16" s="25"/>
      <c r="AX16" s="7" t="s">
        <v>15</v>
      </c>
      <c r="AY16" s="11" t="e">
        <f>O20</f>
        <v>#REF!</v>
      </c>
      <c r="AZ16" s="12" t="e">
        <f t="shared" si="16"/>
        <v>#REF!</v>
      </c>
      <c r="BA16" s="11" t="str">
        <f t="shared" si="17"/>
        <v>Grupo</v>
      </c>
      <c r="BB16" s="12" t="e">
        <f t="shared" si="18"/>
        <v>#REF!</v>
      </c>
      <c r="BC16" s="11" t="e">
        <f t="shared" si="0"/>
        <v>#REF!</v>
      </c>
      <c r="BD16" s="12" t="e">
        <f t="shared" si="19"/>
        <v>#REF!</v>
      </c>
      <c r="BE16" s="11" t="e">
        <f t="shared" si="20"/>
        <v>#REF!</v>
      </c>
      <c r="BF16" s="13" t="e">
        <f t="shared" si="21"/>
        <v>#REF!</v>
      </c>
      <c r="BG16" s="11" t="e">
        <f t="shared" si="22"/>
        <v>#REF!</v>
      </c>
      <c r="BH16" s="13" t="e">
        <f t="shared" si="23"/>
        <v>#REF!</v>
      </c>
    </row>
    <row r="17" spans="2:60" x14ac:dyDescent="0.35">
      <c r="B17" s="1"/>
      <c r="C17" s="31"/>
      <c r="D17" s="18"/>
      <c r="E17" s="31"/>
      <c r="F17" s="18"/>
      <c r="G17" s="31"/>
      <c r="H17" s="18"/>
      <c r="I17" s="31"/>
      <c r="J17" s="18"/>
      <c r="K17" s="31"/>
      <c r="L17" s="18"/>
      <c r="M17" s="31"/>
      <c r="N17" s="18"/>
      <c r="O17" s="31"/>
      <c r="P17" s="18"/>
      <c r="R17" s="7" t="s">
        <v>16</v>
      </c>
      <c r="S17" s="11" t="e">
        <v>#REF!</v>
      </c>
      <c r="T17" s="46" t="str">
        <f t="shared" si="1"/>
        <v>N.D.</v>
      </c>
      <c r="U17" s="11" t="e">
        <v>#REF!</v>
      </c>
      <c r="V17" s="46" t="str">
        <f t="shared" si="2"/>
        <v>N.D.</v>
      </c>
      <c r="W17" s="11" t="e">
        <v>#REF!</v>
      </c>
      <c r="X17" s="46" t="str">
        <f t="shared" si="3"/>
        <v>N.D.</v>
      </c>
      <c r="Y17" s="11" t="e">
        <v>#REF!</v>
      </c>
      <c r="Z17" s="46" t="str">
        <f t="shared" si="4"/>
        <v>N.D.</v>
      </c>
      <c r="AA17" s="11" t="e">
        <v>#REF!</v>
      </c>
      <c r="AB17" s="46" t="str">
        <f t="shared" si="5"/>
        <v>N.D.</v>
      </c>
      <c r="AC17" s="11" t="e">
        <v>#REF!</v>
      </c>
      <c r="AD17" s="46" t="str">
        <f t="shared" si="6"/>
        <v>N.D.</v>
      </c>
      <c r="AE17" s="11" t="e">
        <f>+AA17+U17+S17+AC17+W17+Y17</f>
        <v>#REF!</v>
      </c>
      <c r="AF17" s="46" t="str">
        <f t="shared" si="7"/>
        <v>N.D.</v>
      </c>
      <c r="AG17" s="25"/>
      <c r="AH17" s="7" t="s">
        <v>16</v>
      </c>
      <c r="AI17" s="11" t="e">
        <v>#REF!</v>
      </c>
      <c r="AJ17" s="46" t="str">
        <f t="shared" si="8"/>
        <v>N.D.</v>
      </c>
      <c r="AK17" s="11" t="e">
        <v>#REF!</v>
      </c>
      <c r="AL17" s="46" t="str">
        <f t="shared" si="9"/>
        <v>N.D.</v>
      </c>
      <c r="AM17" s="11" t="e">
        <v>#REF!</v>
      </c>
      <c r="AN17" s="46" t="str">
        <f t="shared" si="10"/>
        <v>N.D.</v>
      </c>
      <c r="AO17" s="11" t="e">
        <v>#REF!</v>
      </c>
      <c r="AP17" s="46" t="str">
        <f t="shared" si="11"/>
        <v>N.D.</v>
      </c>
      <c r="AQ17" s="11" t="e">
        <v>#REF!</v>
      </c>
      <c r="AR17" s="46" t="str">
        <f t="shared" si="12"/>
        <v>N.D.</v>
      </c>
      <c r="AS17" s="11" t="e">
        <v>#REF!</v>
      </c>
      <c r="AT17" s="46" t="str">
        <f t="shared" si="13"/>
        <v>N.D.</v>
      </c>
      <c r="AU17" s="11" t="e">
        <f>+AQ17+AK17+AI17+AS17+AM17+AO17</f>
        <v>#REF!</v>
      </c>
      <c r="AV17" s="46" t="str">
        <f t="shared" si="14"/>
        <v>N.D.</v>
      </c>
      <c r="AW17" s="25"/>
      <c r="AX17" s="7" t="s">
        <v>16</v>
      </c>
      <c r="AY17" s="11" t="e">
        <f t="shared" si="15"/>
        <v>#REF!</v>
      </c>
      <c r="AZ17" s="12" t="e">
        <f t="shared" si="16"/>
        <v>#REF!</v>
      </c>
      <c r="BA17" s="11">
        <f t="shared" si="17"/>
        <v>0</v>
      </c>
      <c r="BB17" s="12" t="e">
        <f t="shared" si="18"/>
        <v>#REF!</v>
      </c>
      <c r="BC17" s="11" t="e">
        <f t="shared" si="0"/>
        <v>#REF!</v>
      </c>
      <c r="BD17" s="12" t="e">
        <f t="shared" si="19"/>
        <v>#REF!</v>
      </c>
      <c r="BE17" s="11" t="e">
        <f t="shared" si="20"/>
        <v>#REF!</v>
      </c>
      <c r="BF17" s="13" t="str">
        <f t="shared" si="21"/>
        <v>N.D.</v>
      </c>
      <c r="BG17" s="11" t="e">
        <f t="shared" si="22"/>
        <v>#REF!</v>
      </c>
      <c r="BH17" s="13" t="e">
        <f t="shared" si="23"/>
        <v>#REF!</v>
      </c>
    </row>
    <row r="18" spans="2:60" x14ac:dyDescent="0.35">
      <c r="B18" s="7" t="s">
        <v>13</v>
      </c>
      <c r="C18" s="8"/>
      <c r="D18" s="9" t="str">
        <f t="shared" ref="D18:D24" si="24">IF(C$10=0,"N.D.",C18/C$10)</f>
        <v>N.D.</v>
      </c>
      <c r="E18" s="8"/>
      <c r="F18" s="9" t="e">
        <f t="shared" ref="F18:F24" si="25">IF(E$10=0,"N.D.",E18/E$10)</f>
        <v>#REF!</v>
      </c>
      <c r="G18" s="8" t="e">
        <v>#REF!</v>
      </c>
      <c r="H18" s="9" t="e">
        <f t="shared" ref="H18:H24" si="26">IF(G$10=0,"N.D.",G18/G$10)</f>
        <v>#REF!</v>
      </c>
      <c r="I18" s="8" t="e">
        <v>#REF!</v>
      </c>
      <c r="J18" s="9" t="e">
        <f t="shared" ref="J18:J24" si="27">IF(I$10=0,"N.D.",I18/I$10)</f>
        <v>#REF!</v>
      </c>
      <c r="K18" s="8" t="e">
        <v>#REF!</v>
      </c>
      <c r="L18" s="9" t="e">
        <f t="shared" ref="L18:L24" si="28">IF(K$10=0,"N.D.",K18/K$10)</f>
        <v>#REF!</v>
      </c>
      <c r="M18" s="8" t="e">
        <v>#REF!</v>
      </c>
      <c r="N18" s="9" t="e">
        <f t="shared" ref="N18:N24" si="29">IF(M$10=0,"N.D.",M18/M$10)</f>
        <v>#REF!</v>
      </c>
      <c r="O18" s="8" t="e">
        <f>+K18+E18+C18+M18+G18+I18</f>
        <v>#REF!</v>
      </c>
      <c r="P18" s="9" t="e">
        <f t="shared" ref="P18:P24" si="30">IF(O$10=0,"N.D.",O18/O$10)</f>
        <v>#REF!</v>
      </c>
      <c r="R18" s="7"/>
      <c r="S18" s="11" t="e">
        <v>#REF!</v>
      </c>
      <c r="T18" s="46" t="str">
        <f t="shared" si="1"/>
        <v>N.D.</v>
      </c>
      <c r="U18" s="11" t="e">
        <v>#REF!</v>
      </c>
      <c r="V18" s="46" t="str">
        <f t="shared" si="2"/>
        <v>N.D.</v>
      </c>
      <c r="W18" s="11" t="e">
        <v>#REF!</v>
      </c>
      <c r="X18" s="46" t="str">
        <f t="shared" si="3"/>
        <v>N.D.</v>
      </c>
      <c r="Y18" s="11" t="e">
        <v>#REF!</v>
      </c>
      <c r="Z18" s="46" t="str">
        <f t="shared" si="4"/>
        <v>N.D.</v>
      </c>
      <c r="AA18" s="11" t="e">
        <v>#REF!</v>
      </c>
      <c r="AB18" s="46" t="str">
        <f t="shared" si="5"/>
        <v>N.D.</v>
      </c>
      <c r="AC18" s="11" t="e">
        <v>#REF!</v>
      </c>
      <c r="AD18" s="46" t="str">
        <f t="shared" si="6"/>
        <v>N.D.</v>
      </c>
      <c r="AE18" s="11" t="e">
        <f>+AA18+U18+S18+AC18+W18+Y18</f>
        <v>#REF!</v>
      </c>
      <c r="AF18" s="46" t="str">
        <f t="shared" si="7"/>
        <v>N.D.</v>
      </c>
      <c r="AG18" s="25"/>
      <c r="AH18" s="7"/>
      <c r="AI18" s="11" t="e">
        <v>#REF!</v>
      </c>
      <c r="AJ18" s="46" t="str">
        <f t="shared" si="8"/>
        <v>N.D.</v>
      </c>
      <c r="AK18" s="11" t="e">
        <v>#REF!</v>
      </c>
      <c r="AL18" s="46" t="str">
        <f t="shared" si="9"/>
        <v>N.D.</v>
      </c>
      <c r="AM18" s="11" t="e">
        <v>#REF!</v>
      </c>
      <c r="AN18" s="46" t="str">
        <f t="shared" si="10"/>
        <v>N.D.</v>
      </c>
      <c r="AO18" s="11" t="e">
        <v>#REF!</v>
      </c>
      <c r="AP18" s="46" t="str">
        <f t="shared" si="11"/>
        <v>N.D.</v>
      </c>
      <c r="AQ18" s="11" t="e">
        <v>#REF!</v>
      </c>
      <c r="AR18" s="46" t="str">
        <f t="shared" si="12"/>
        <v>N.D.</v>
      </c>
      <c r="AS18" s="11" t="e">
        <v>#REF!</v>
      </c>
      <c r="AT18" s="46" t="str">
        <f t="shared" si="13"/>
        <v>N.D.</v>
      </c>
      <c r="AU18" s="11" t="e">
        <f>+AQ18+AK18+AI18+AS18+AM18+AO18</f>
        <v>#REF!</v>
      </c>
      <c r="AV18" s="46" t="str">
        <f t="shared" si="14"/>
        <v>N.D.</v>
      </c>
      <c r="AW18" s="25"/>
      <c r="AX18" s="7"/>
      <c r="AY18" s="11" t="e">
        <f>O22</f>
        <v>#REF!</v>
      </c>
      <c r="AZ18" s="12" t="e">
        <f t="shared" si="16"/>
        <v>#REF!</v>
      </c>
      <c r="BA18" s="11">
        <f t="shared" si="17"/>
        <v>0</v>
      </c>
      <c r="BB18" s="12" t="e">
        <f t="shared" si="18"/>
        <v>#REF!</v>
      </c>
      <c r="BC18" s="11" t="e">
        <f t="shared" si="0"/>
        <v>#REF!</v>
      </c>
      <c r="BD18" s="12" t="e">
        <f t="shared" si="19"/>
        <v>#REF!</v>
      </c>
      <c r="BE18" s="11" t="e">
        <f t="shared" si="20"/>
        <v>#REF!</v>
      </c>
      <c r="BF18" s="13" t="str">
        <f t="shared" si="21"/>
        <v>N.D.</v>
      </c>
      <c r="BG18" s="11" t="e">
        <f t="shared" si="22"/>
        <v>#REF!</v>
      </c>
      <c r="BH18" s="13" t="e">
        <f t="shared" si="23"/>
        <v>#REF!</v>
      </c>
    </row>
    <row r="19" spans="2:60" x14ac:dyDescent="0.35">
      <c r="B19" s="7" t="s">
        <v>14</v>
      </c>
      <c r="C19" s="11"/>
      <c r="D19" s="12" t="str">
        <f t="shared" si="24"/>
        <v>N.D.</v>
      </c>
      <c r="E19" s="11"/>
      <c r="F19" s="12" t="e">
        <f t="shared" si="25"/>
        <v>#REF!</v>
      </c>
      <c r="G19" s="11" t="e">
        <v>#REF!</v>
      </c>
      <c r="H19" s="12" t="e">
        <f t="shared" si="26"/>
        <v>#REF!</v>
      </c>
      <c r="I19" s="11" t="e">
        <v>#REF!</v>
      </c>
      <c r="J19" s="12" t="e">
        <f t="shared" si="27"/>
        <v>#REF!</v>
      </c>
      <c r="K19" s="11" t="e">
        <v>#REF!</v>
      </c>
      <c r="L19" s="12" t="e">
        <f t="shared" si="28"/>
        <v>#REF!</v>
      </c>
      <c r="M19" s="11" t="e">
        <v>#REF!</v>
      </c>
      <c r="N19" s="12" t="e">
        <f t="shared" si="29"/>
        <v>#REF!</v>
      </c>
      <c r="O19" s="11" t="e">
        <f>+K19+E19+C19+M19+G19+I19</f>
        <v>#REF!</v>
      </c>
      <c r="P19" s="12" t="e">
        <f t="shared" si="30"/>
        <v>#REF!</v>
      </c>
      <c r="R19" s="4" t="s">
        <v>17</v>
      </c>
      <c r="S19" s="50" t="e">
        <f>S14+S15+S16-S17</f>
        <v>#REF!</v>
      </c>
      <c r="T19" s="47" t="str">
        <f t="shared" si="1"/>
        <v>N.D.</v>
      </c>
      <c r="U19" s="50" t="e">
        <f>U14+U15+U16-U17</f>
        <v>#REF!</v>
      </c>
      <c r="V19" s="47" t="str">
        <f t="shared" si="2"/>
        <v>N.D.</v>
      </c>
      <c r="W19" s="50" t="e">
        <f>W15+W16</f>
        <v>#REF!</v>
      </c>
      <c r="X19" s="47" t="str">
        <f t="shared" si="3"/>
        <v>N.D.</v>
      </c>
      <c r="Y19" s="50" t="e">
        <f>Y15+Y16</f>
        <v>#REF!</v>
      </c>
      <c r="Z19" s="47" t="str">
        <f t="shared" si="4"/>
        <v>N.D.</v>
      </c>
      <c r="AA19" s="50" t="e">
        <f>AA14+AA15+AA16-AA17</f>
        <v>#REF!</v>
      </c>
      <c r="AB19" s="47" t="str">
        <f t="shared" si="5"/>
        <v>N.D.</v>
      </c>
      <c r="AC19" s="50" t="e">
        <f>AC14+AC15+AC16-AC17</f>
        <v>#REF!</v>
      </c>
      <c r="AD19" s="47" t="str">
        <f t="shared" si="6"/>
        <v>N.D.</v>
      </c>
      <c r="AE19" s="50" t="e">
        <f>AE14+AE15+AE16-AE17</f>
        <v>#REF!</v>
      </c>
      <c r="AF19" s="47" t="str">
        <f t="shared" si="7"/>
        <v>N.D.</v>
      </c>
      <c r="AG19" s="25"/>
      <c r="AH19" s="4" t="s">
        <v>17</v>
      </c>
      <c r="AI19" s="50" t="e">
        <f>AI14+AI15+AI16-AI17</f>
        <v>#REF!</v>
      </c>
      <c r="AJ19" s="47" t="str">
        <f t="shared" si="8"/>
        <v>N.D.</v>
      </c>
      <c r="AK19" s="50" t="e">
        <f>AK14+AK15+AK16-AK17</f>
        <v>#REF!</v>
      </c>
      <c r="AL19" s="47" t="str">
        <f t="shared" si="9"/>
        <v>N.D.</v>
      </c>
      <c r="AM19" s="50" t="e">
        <f>+AM15+AM16</f>
        <v>#REF!</v>
      </c>
      <c r="AN19" s="47" t="str">
        <f t="shared" si="10"/>
        <v>N.D.</v>
      </c>
      <c r="AO19" s="50" t="e">
        <f>+AO15+AO16</f>
        <v>#REF!</v>
      </c>
      <c r="AP19" s="47" t="str">
        <f t="shared" si="11"/>
        <v>N.D.</v>
      </c>
      <c r="AQ19" s="50" t="e">
        <f>AQ14+AQ15+AQ16-AQ17</f>
        <v>#REF!</v>
      </c>
      <c r="AR19" s="47" t="str">
        <f t="shared" si="12"/>
        <v>N.D.</v>
      </c>
      <c r="AS19" s="50" t="e">
        <f>AS14+AS15+AS16-AS17</f>
        <v>#REF!</v>
      </c>
      <c r="AT19" s="47" t="str">
        <f t="shared" si="13"/>
        <v>N.D.</v>
      </c>
      <c r="AU19" s="50" t="e">
        <f>AU14+AU15+AU16-AU17</f>
        <v>#REF!</v>
      </c>
      <c r="AV19" s="47" t="str">
        <f t="shared" si="14"/>
        <v>N.D.</v>
      </c>
      <c r="AW19" s="25"/>
      <c r="AX19" s="4" t="s">
        <v>17</v>
      </c>
      <c r="AY19" s="14" t="e">
        <f>O23</f>
        <v>#REF!</v>
      </c>
      <c r="AZ19" s="22" t="e">
        <f t="shared" si="16"/>
        <v>#REF!</v>
      </c>
      <c r="BA19" s="14">
        <f t="shared" si="17"/>
        <v>0</v>
      </c>
      <c r="BB19" s="22" t="e">
        <f t="shared" si="18"/>
        <v>#REF!</v>
      </c>
      <c r="BC19" s="14" t="e">
        <f t="shared" si="0"/>
        <v>#REF!</v>
      </c>
      <c r="BD19" s="22" t="e">
        <f t="shared" si="19"/>
        <v>#REF!</v>
      </c>
      <c r="BE19" s="14" t="e">
        <f t="shared" si="20"/>
        <v>#REF!</v>
      </c>
      <c r="BF19" s="23" t="str">
        <f t="shared" si="21"/>
        <v>N.D.</v>
      </c>
      <c r="BG19" s="14" t="e">
        <f t="shared" si="22"/>
        <v>#REF!</v>
      </c>
      <c r="BH19" s="16" t="e">
        <f t="shared" si="23"/>
        <v>#REF!</v>
      </c>
    </row>
    <row r="20" spans="2:60" x14ac:dyDescent="0.35">
      <c r="B20" s="7" t="s">
        <v>15</v>
      </c>
      <c r="C20" s="11"/>
      <c r="D20" s="12" t="str">
        <f t="shared" si="24"/>
        <v>N.D.</v>
      </c>
      <c r="E20" s="11"/>
      <c r="F20" s="12" t="e">
        <f t="shared" si="25"/>
        <v>#REF!</v>
      </c>
      <c r="G20" s="11" t="e">
        <v>#REF!</v>
      </c>
      <c r="H20" s="12" t="e">
        <f t="shared" si="26"/>
        <v>#REF!</v>
      </c>
      <c r="I20" s="11" t="e">
        <v>#REF!</v>
      </c>
      <c r="J20" s="12" t="e">
        <f t="shared" si="27"/>
        <v>#REF!</v>
      </c>
      <c r="K20" s="11" t="e">
        <v>#REF!</v>
      </c>
      <c r="L20" s="12" t="e">
        <f t="shared" si="28"/>
        <v>#REF!</v>
      </c>
      <c r="M20" s="11" t="e">
        <v>#REF!</v>
      </c>
      <c r="N20" s="12" t="e">
        <f t="shared" si="29"/>
        <v>#REF!</v>
      </c>
      <c r="O20" s="11" t="e">
        <v>#REF!</v>
      </c>
      <c r="P20" s="12" t="e">
        <f t="shared" si="30"/>
        <v>#REF!</v>
      </c>
      <c r="R20" s="4" t="s">
        <v>18</v>
      </c>
      <c r="S20" s="14" t="e">
        <f>+S12-S19</f>
        <v>#REF!</v>
      </c>
      <c r="T20" s="47" t="str">
        <f t="shared" si="1"/>
        <v>N.D.</v>
      </c>
      <c r="U20" s="14" t="e">
        <f>+U12-U19</f>
        <v>#REF!</v>
      </c>
      <c r="V20" s="47" t="str">
        <f t="shared" si="2"/>
        <v>N.D.</v>
      </c>
      <c r="W20" s="14" t="e">
        <f>+W12-W19</f>
        <v>#REF!</v>
      </c>
      <c r="X20" s="47" t="str">
        <f t="shared" si="3"/>
        <v>N.D.</v>
      </c>
      <c r="Y20" s="14" t="e">
        <f>+Y12-Y19</f>
        <v>#REF!</v>
      </c>
      <c r="Z20" s="47" t="str">
        <f t="shared" si="4"/>
        <v>N.D.</v>
      </c>
      <c r="AA20" s="14" t="e">
        <f>+AA12-AA19</f>
        <v>#REF!</v>
      </c>
      <c r="AB20" s="47" t="str">
        <f t="shared" si="5"/>
        <v>N.D.</v>
      </c>
      <c r="AC20" s="14" t="e">
        <f>+AC12-AC19</f>
        <v>#REF!</v>
      </c>
      <c r="AD20" s="47" t="str">
        <f t="shared" si="6"/>
        <v>N.D.</v>
      </c>
      <c r="AE20" s="14" t="e">
        <f>+AE12-AE19</f>
        <v>#REF!</v>
      </c>
      <c r="AF20" s="47" t="str">
        <f t="shared" si="7"/>
        <v>N.D.</v>
      </c>
      <c r="AG20" s="25"/>
      <c r="AH20" s="4" t="s">
        <v>18</v>
      </c>
      <c r="AI20" s="14" t="e">
        <f>+AI12-AI19</f>
        <v>#REF!</v>
      </c>
      <c r="AJ20" s="47" t="str">
        <f t="shared" si="8"/>
        <v>N.D.</v>
      </c>
      <c r="AK20" s="14" t="e">
        <f>+AK12-AK19</f>
        <v>#REF!</v>
      </c>
      <c r="AL20" s="47" t="str">
        <f t="shared" si="9"/>
        <v>N.D.</v>
      </c>
      <c r="AM20" s="14" t="e">
        <f>+AM12-AM19</f>
        <v>#REF!</v>
      </c>
      <c r="AN20" s="47" t="str">
        <f t="shared" si="10"/>
        <v>N.D.</v>
      </c>
      <c r="AO20" s="14" t="e">
        <f>+AO12-AO19</f>
        <v>#REF!</v>
      </c>
      <c r="AP20" s="47" t="str">
        <f t="shared" si="11"/>
        <v>N.D.</v>
      </c>
      <c r="AQ20" s="14" t="e">
        <f>+AQ12-AQ19</f>
        <v>#REF!</v>
      </c>
      <c r="AR20" s="47" t="str">
        <f t="shared" si="12"/>
        <v>N.D.</v>
      </c>
      <c r="AS20" s="14" t="e">
        <f>+AS12-AS19</f>
        <v>#REF!</v>
      </c>
      <c r="AT20" s="47" t="str">
        <f t="shared" si="13"/>
        <v>N.D.</v>
      </c>
      <c r="AU20" s="14" t="e">
        <f>+AU12-AU19</f>
        <v>#REF!</v>
      </c>
      <c r="AV20" s="47" t="str">
        <f t="shared" si="14"/>
        <v>N.D.</v>
      </c>
      <c r="AW20" s="25"/>
      <c r="AX20" s="4" t="s">
        <v>18</v>
      </c>
      <c r="AY20" s="20" t="e">
        <f>O24</f>
        <v>#REF!</v>
      </c>
      <c r="AZ20" s="15" t="e">
        <f t="shared" si="16"/>
        <v>#REF!</v>
      </c>
      <c r="BA20" s="20">
        <f t="shared" si="17"/>
        <v>0</v>
      </c>
      <c r="BB20" s="15" t="e">
        <f t="shared" si="18"/>
        <v>#REF!</v>
      </c>
      <c r="BC20" s="20" t="e">
        <f t="shared" si="0"/>
        <v>#REF!</v>
      </c>
      <c r="BD20" s="15" t="e">
        <f t="shared" si="19"/>
        <v>#REF!</v>
      </c>
      <c r="BE20" s="14" t="e">
        <f t="shared" si="20"/>
        <v>#REF!</v>
      </c>
      <c r="BF20" s="16" t="str">
        <f t="shared" si="21"/>
        <v>N.D.</v>
      </c>
      <c r="BG20" s="14" t="e">
        <f t="shared" si="22"/>
        <v>#REF!</v>
      </c>
      <c r="BH20" s="16" t="e">
        <f t="shared" si="23"/>
        <v>#REF!</v>
      </c>
    </row>
    <row r="21" spans="2:60" x14ac:dyDescent="0.35">
      <c r="B21" s="7" t="s">
        <v>16</v>
      </c>
      <c r="C21" s="11"/>
      <c r="D21" s="12" t="str">
        <f t="shared" si="24"/>
        <v>N.D.</v>
      </c>
      <c r="E21" s="11"/>
      <c r="F21" s="12" t="e">
        <f t="shared" si="25"/>
        <v>#REF!</v>
      </c>
      <c r="G21" s="11" t="e">
        <v>#REF!</v>
      </c>
      <c r="H21" s="12" t="e">
        <f t="shared" si="26"/>
        <v>#REF!</v>
      </c>
      <c r="I21" s="11" t="e">
        <v>#REF!</v>
      </c>
      <c r="J21" s="12" t="e">
        <f t="shared" si="27"/>
        <v>#REF!</v>
      </c>
      <c r="K21" s="11" t="e">
        <v>#REF!</v>
      </c>
      <c r="L21" s="12" t="e">
        <f t="shared" si="28"/>
        <v>#REF!</v>
      </c>
      <c r="M21" s="11" t="e">
        <v>#REF!</v>
      </c>
      <c r="N21" s="12" t="e">
        <f t="shared" si="29"/>
        <v>#REF!</v>
      </c>
      <c r="O21" s="11" t="e">
        <f>+K21+E21+C21+M21+G21+I21</f>
        <v>#REF!</v>
      </c>
      <c r="P21" s="12" t="e">
        <f t="shared" si="30"/>
        <v>#REF!</v>
      </c>
      <c r="R21" s="1"/>
      <c r="S21" s="31"/>
      <c r="T21" s="48"/>
      <c r="U21" s="31"/>
      <c r="V21" s="48"/>
      <c r="W21" s="31"/>
      <c r="X21" s="48"/>
      <c r="Y21" s="31"/>
      <c r="Z21" s="48"/>
      <c r="AA21" s="31"/>
      <c r="AB21" s="48"/>
      <c r="AC21" s="31"/>
      <c r="AD21" s="48"/>
      <c r="AE21" s="31"/>
      <c r="AF21" s="48"/>
      <c r="AG21" s="25"/>
      <c r="AH21" s="1"/>
      <c r="AI21" s="31"/>
      <c r="AJ21" s="48"/>
      <c r="AK21" s="31"/>
      <c r="AL21" s="48"/>
      <c r="AM21" s="31"/>
      <c r="AN21" s="48"/>
      <c r="AO21" s="31"/>
      <c r="AP21" s="48"/>
      <c r="AQ21" s="31"/>
      <c r="AR21" s="48"/>
      <c r="AS21" s="31"/>
      <c r="AT21" s="48"/>
      <c r="AU21" s="31"/>
      <c r="AV21" s="48"/>
      <c r="AW21" s="25"/>
      <c r="AX21" s="1"/>
      <c r="AY21" s="17"/>
      <c r="AZ21" s="18"/>
      <c r="BA21" s="17"/>
      <c r="BB21" s="18"/>
      <c r="BC21" s="17"/>
      <c r="BD21" s="18"/>
      <c r="BE21" s="17"/>
      <c r="BF21" s="19"/>
      <c r="BG21" s="17"/>
      <c r="BH21" s="19"/>
    </row>
    <row r="22" spans="2:60" x14ac:dyDescent="0.35">
      <c r="B22" s="7"/>
      <c r="C22" s="11"/>
      <c r="D22" s="12" t="str">
        <f t="shared" si="24"/>
        <v>N.D.</v>
      </c>
      <c r="E22" s="11"/>
      <c r="F22" s="12" t="e">
        <f t="shared" si="25"/>
        <v>#REF!</v>
      </c>
      <c r="G22" s="11" t="e">
        <v>#REF!</v>
      </c>
      <c r="H22" s="12" t="e">
        <f t="shared" si="26"/>
        <v>#REF!</v>
      </c>
      <c r="I22" s="11" t="e">
        <v>#REF!</v>
      </c>
      <c r="J22" s="12" t="e">
        <f t="shared" si="27"/>
        <v>#REF!</v>
      </c>
      <c r="K22" s="11" t="e">
        <v>#REF!</v>
      </c>
      <c r="L22" s="12" t="e">
        <f t="shared" si="28"/>
        <v>#REF!</v>
      </c>
      <c r="M22" s="11" t="e">
        <v>#REF!</v>
      </c>
      <c r="N22" s="12" t="e">
        <f t="shared" si="29"/>
        <v>#REF!</v>
      </c>
      <c r="O22" s="11" t="e">
        <f>+K22+E22+C22+M22+G22+I22</f>
        <v>#REF!</v>
      </c>
      <c r="P22" s="12" t="e">
        <f t="shared" si="30"/>
        <v>#REF!</v>
      </c>
      <c r="R22" s="7" t="s">
        <v>35</v>
      </c>
      <c r="S22" s="8" t="e">
        <v>#REF!</v>
      </c>
      <c r="T22" s="29" t="str">
        <f>IF(S$69=0,"N.D.",S22/S$69)</f>
        <v>N.D.</v>
      </c>
      <c r="U22" s="8" t="e">
        <v>#REF!</v>
      </c>
      <c r="V22" s="29" t="str">
        <f>IF(U$69=0,"N.D.",U22/U$69)</f>
        <v>N.D.</v>
      </c>
      <c r="W22" s="8" t="e">
        <v>#REF!</v>
      </c>
      <c r="X22" s="29" t="str">
        <f>IF(W$69=0,"N.D.",W22/W$69)</f>
        <v>N.D.</v>
      </c>
      <c r="Y22" s="8" t="e">
        <v>#REF!</v>
      </c>
      <c r="Z22" s="29" t="str">
        <f>IF(Y$69=0,"N.D.",Y22/Y$69)</f>
        <v>N.D.</v>
      </c>
      <c r="AA22" s="8" t="e">
        <v>#REF!</v>
      </c>
      <c r="AB22" s="29" t="str">
        <f>IF(AA$69=0,"N.D.",AA22/AA$69)</f>
        <v>N.D.</v>
      </c>
      <c r="AC22" s="8" t="e">
        <v>#REF!</v>
      </c>
      <c r="AD22" s="29" t="str">
        <f>IF(AC$69=0,"N.D.",AC22/AC$69)</f>
        <v>N.D.</v>
      </c>
      <c r="AE22" s="8" t="e">
        <f>+AA22+U22+S22+AC22+W22+Y22</f>
        <v>#REF!</v>
      </c>
      <c r="AF22" s="29" t="str">
        <f>IF(AE$69=0,"N.D.",AE22/AE$69)</f>
        <v>N.D.</v>
      </c>
      <c r="AH22" s="7" t="s">
        <v>35</v>
      </c>
      <c r="AI22" s="8" t="e">
        <v>#REF!</v>
      </c>
      <c r="AJ22" s="29" t="str">
        <f>IF(AI$95=0,"N.D.",AI22/AI$95)</f>
        <v>N.D.</v>
      </c>
      <c r="AK22" s="8" t="e">
        <v>#REF!</v>
      </c>
      <c r="AL22" s="29" t="str">
        <f>IF(AK$95=0,"N.D.",AK22/AK$95)</f>
        <v>N.D.</v>
      </c>
      <c r="AM22" s="8" t="e">
        <v>#REF!</v>
      </c>
      <c r="AN22" s="29" t="str">
        <f>IF(AM$95=0,"N.D.",AM22/AM$95)</f>
        <v>N.D.</v>
      </c>
      <c r="AO22" s="8" t="e">
        <v>#REF!</v>
      </c>
      <c r="AP22" s="29" t="str">
        <f>IF(AO$95=0,"N.D.",AO22/AO$95)</f>
        <v>N.D.</v>
      </c>
      <c r="AQ22" s="8" t="e">
        <v>#REF!</v>
      </c>
      <c r="AR22" s="29" t="str">
        <f>IF(AQ$95=0,"N.D.",AQ22/AQ$95)</f>
        <v>N.D.</v>
      </c>
      <c r="AS22" s="8" t="e">
        <v>#REF!</v>
      </c>
      <c r="AT22" s="29" t="str">
        <f>IF(AS$95=0,"N.D.",AS22/AS$95)</f>
        <v>N.D.</v>
      </c>
      <c r="AU22" s="8" t="e">
        <f>+AQ22+AK22+AI22+AS22+AM22+AO22</f>
        <v>#REF!</v>
      </c>
      <c r="AV22" s="29" t="str">
        <f>IF(AU$95=0,"N.D.",AU22/AU$95)</f>
        <v>N.D.</v>
      </c>
      <c r="AX22" s="7" t="s">
        <v>19</v>
      </c>
      <c r="AY22" s="8" t="e">
        <f>O26</f>
        <v>#REF!</v>
      </c>
      <c r="AZ22" s="9" t="e">
        <f>IF(AY$9=0,"N.D.",AY22/AY$9)</f>
        <v>#REF!</v>
      </c>
      <c r="BA22" s="8">
        <f>O82</f>
        <v>0</v>
      </c>
      <c r="BB22" s="9" t="e">
        <f>IF(BA$9=0,"N.D.",BA22/BA$9)</f>
        <v>#REF!</v>
      </c>
      <c r="BC22" s="8" t="e">
        <f t="shared" si="0"/>
        <v>#REF!</v>
      </c>
      <c r="BD22" s="9" t="e">
        <f>IF(BC$9=0,"N.D.",BC22/BC$9)</f>
        <v>#REF!</v>
      </c>
      <c r="BE22" s="8" t="e">
        <f>+AY22-BA22</f>
        <v>#REF!</v>
      </c>
      <c r="BF22" s="10" t="str">
        <f>IF(BA22=0,"N.D.",AY22/BA22-1)</f>
        <v>N.D.</v>
      </c>
      <c r="BG22" s="8" t="e">
        <f>AY22-BC22</f>
        <v>#REF!</v>
      </c>
      <c r="BH22" s="10" t="e">
        <f>IF(BC22=0, "N.D.",AY22/BC22-1)</f>
        <v>#REF!</v>
      </c>
    </row>
    <row r="23" spans="2:60" x14ac:dyDescent="0.35">
      <c r="B23" s="4" t="s">
        <v>17</v>
      </c>
      <c r="C23" s="14"/>
      <c r="D23" s="15" t="str">
        <f t="shared" si="24"/>
        <v>N.D.</v>
      </c>
      <c r="E23" s="14" t="e">
        <v>#REF!</v>
      </c>
      <c r="F23" s="15" t="e">
        <f t="shared" si="25"/>
        <v>#REF!</v>
      </c>
      <c r="G23" s="14" t="e">
        <v>#REF!</v>
      </c>
      <c r="H23" s="15" t="e">
        <f t="shared" si="26"/>
        <v>#REF!</v>
      </c>
      <c r="I23" s="14" t="e">
        <v>#REF!</v>
      </c>
      <c r="J23" s="15" t="e">
        <f t="shared" si="27"/>
        <v>#REF!</v>
      </c>
      <c r="K23" s="14" t="e">
        <v>#REF!</v>
      </c>
      <c r="L23" s="15" t="e">
        <f t="shared" si="28"/>
        <v>#REF!</v>
      </c>
      <c r="M23" s="14" t="e">
        <v>#REF!</v>
      </c>
      <c r="N23" s="15" t="e">
        <f t="shared" si="29"/>
        <v>#REF!</v>
      </c>
      <c r="O23" s="14" t="e">
        <f>+O18+O19+O20-O21</f>
        <v>#REF!</v>
      </c>
      <c r="P23" s="15" t="e">
        <f t="shared" si="30"/>
        <v>#REF!</v>
      </c>
      <c r="R23" s="7" t="s">
        <v>43</v>
      </c>
      <c r="S23" s="11" t="e">
        <v>#REF!</v>
      </c>
      <c r="T23" s="46" t="str">
        <f>IF(S$69=0,"N.D.",S23/S$69)</f>
        <v>N.D.</v>
      </c>
      <c r="U23" s="11" t="e">
        <v>#REF!</v>
      </c>
      <c r="V23" s="46" t="str">
        <f>IF(U$69=0,"N.D.",U23/U$69)</f>
        <v>N.D.</v>
      </c>
      <c r="W23" s="11">
        <v>0</v>
      </c>
      <c r="X23" s="46" t="str">
        <f>IF(W$69=0,"N.D.",W23/W$69)</f>
        <v>N.D.</v>
      </c>
      <c r="Y23" s="11">
        <v>0</v>
      </c>
      <c r="Z23" s="46" t="str">
        <f>IF(Y$69=0,"N.D.",Y23/Y$69)</f>
        <v>N.D.</v>
      </c>
      <c r="AA23" s="11" t="e">
        <v>#REF!</v>
      </c>
      <c r="AB23" s="46" t="str">
        <f>IF(AA$69=0,"N.D.",AA23/AA$69)</f>
        <v>N.D.</v>
      </c>
      <c r="AC23" s="11" t="e">
        <v>#REF!</v>
      </c>
      <c r="AD23" s="46" t="str">
        <f>IF(AC$69=0,"N.D.",AC23/AC$69)</f>
        <v>N.D.</v>
      </c>
      <c r="AE23" s="11" t="e">
        <f>+AA23+U23+S23+AC23+W23+Y23</f>
        <v>#REF!</v>
      </c>
      <c r="AF23" s="46" t="str">
        <f>IF(AE$69=0,"N.D.",AE23/AE$69)</f>
        <v>N.D.</v>
      </c>
      <c r="AH23" s="7" t="s">
        <v>43</v>
      </c>
      <c r="AI23" s="11" t="e">
        <v>#REF!</v>
      </c>
      <c r="AJ23" s="46" t="str">
        <f>IF(AI$95=0,"N.D.",AI23/AI$95)</f>
        <v>N.D.</v>
      </c>
      <c r="AK23" s="11" t="e">
        <v>#REF!</v>
      </c>
      <c r="AL23" s="46" t="str">
        <f>IF(AK$95=0,"N.D.",AK23/AK$95)</f>
        <v>N.D.</v>
      </c>
      <c r="AM23" s="11" t="e">
        <v>#REF!</v>
      </c>
      <c r="AN23" s="46" t="str">
        <f>IF(AM$95=0,"N.D.",AM23/AM$95)</f>
        <v>N.D.</v>
      </c>
      <c r="AO23" s="11" t="e">
        <v>#REF!</v>
      </c>
      <c r="AP23" s="46" t="str">
        <f>IF(AO$95=0,"N.D.",AO23/AO$95)</f>
        <v>N.D.</v>
      </c>
      <c r="AQ23" s="11" t="e">
        <v>#REF!</v>
      </c>
      <c r="AR23" s="46" t="str">
        <f>IF(AQ$95=0,"N.D.",AQ23/AQ$95)</f>
        <v>N.D.</v>
      </c>
      <c r="AS23" s="11" t="e">
        <v>#REF!</v>
      </c>
      <c r="AT23" s="46" t="str">
        <f>IF(AS$95=0,"N.D.",AS23/AS$95)</f>
        <v>N.D.</v>
      </c>
      <c r="AU23" s="11" t="e">
        <f>+AQ23+AK23+AI23+AS23+AM23+AO23</f>
        <v>#REF!</v>
      </c>
      <c r="AV23" s="46" t="str">
        <f>IF(AU$95=0,"N.D.",AU23/AU$95)</f>
        <v>N.D.</v>
      </c>
      <c r="AX23" s="7" t="s">
        <v>20</v>
      </c>
      <c r="AY23" s="11" t="e">
        <f>O27</f>
        <v>#REF!</v>
      </c>
      <c r="AZ23" s="12" t="e">
        <f>IF(AY$9=0,"N.D.",AY23/AY$9)</f>
        <v>#REF!</v>
      </c>
      <c r="BA23" s="11" t="e">
        <f>#REF!</f>
        <v>#REF!</v>
      </c>
      <c r="BB23" s="12" t="e">
        <f>IF(BA$9=0,"N.D.",BA23/BA$9)</f>
        <v>#REF!</v>
      </c>
      <c r="BC23" s="11" t="e">
        <f t="shared" si="0"/>
        <v>#REF!</v>
      </c>
      <c r="BD23" s="12" t="e">
        <f>IF(BC$9=0,"N.D.",BC23/BC$9)</f>
        <v>#REF!</v>
      </c>
      <c r="BE23" s="11" t="e">
        <f>+AY23-BA23</f>
        <v>#REF!</v>
      </c>
      <c r="BF23" s="13" t="e">
        <f>IF(BA23=0,"N.D.",AY23/BA23-1)</f>
        <v>#REF!</v>
      </c>
      <c r="BG23" s="11" t="e">
        <f>AY23-BC23</f>
        <v>#REF!</v>
      </c>
      <c r="BH23" s="13" t="e">
        <f>IF(BC23=0, "N.D.",AY23/BC23-1)</f>
        <v>#REF!</v>
      </c>
    </row>
    <row r="24" spans="2:60" x14ac:dyDescent="0.35">
      <c r="B24" s="4" t="s">
        <v>18</v>
      </c>
      <c r="C24" s="14">
        <f>+C16-C23</f>
        <v>-795.74489000000005</v>
      </c>
      <c r="D24" s="15" t="str">
        <f t="shared" si="24"/>
        <v>N.D.</v>
      </c>
      <c r="E24" s="14" t="e">
        <v>#REF!</v>
      </c>
      <c r="F24" s="15" t="e">
        <f t="shared" si="25"/>
        <v>#REF!</v>
      </c>
      <c r="G24" s="14" t="e">
        <v>#REF!</v>
      </c>
      <c r="H24" s="15" t="e">
        <f t="shared" si="26"/>
        <v>#REF!</v>
      </c>
      <c r="I24" s="14" t="e">
        <v>#REF!</v>
      </c>
      <c r="J24" s="15" t="e">
        <f t="shared" si="27"/>
        <v>#REF!</v>
      </c>
      <c r="K24" s="14" t="e">
        <v>#REF!</v>
      </c>
      <c r="L24" s="15" t="e">
        <f t="shared" si="28"/>
        <v>#REF!</v>
      </c>
      <c r="M24" s="14" t="e">
        <f>+M16-M23</f>
        <v>#REF!</v>
      </c>
      <c r="N24" s="15" t="e">
        <f t="shared" si="29"/>
        <v>#REF!</v>
      </c>
      <c r="O24" s="14" t="e">
        <f>+O16-O23</f>
        <v>#REF!</v>
      </c>
      <c r="P24" s="15" t="e">
        <f t="shared" si="30"/>
        <v>#REF!</v>
      </c>
      <c r="R24" s="4" t="s">
        <v>21</v>
      </c>
      <c r="S24" s="14" t="e">
        <f>+S20-S22-S23</f>
        <v>#REF!</v>
      </c>
      <c r="T24" s="47" t="str">
        <f>IF(S$69=0,"N.D.",S24/S$69)</f>
        <v>N.D.</v>
      </c>
      <c r="U24" s="14" t="e">
        <f>+U20-U22-U23</f>
        <v>#REF!</v>
      </c>
      <c r="V24" s="47" t="str">
        <f>IF(U$69=0,"N.D.",U24/U$69)</f>
        <v>N.D.</v>
      </c>
      <c r="W24" s="14" t="e">
        <f>+W20-W22-W23</f>
        <v>#REF!</v>
      </c>
      <c r="X24" s="47" t="str">
        <f>IF(W$69=0,"N.D.",W24/W$69)</f>
        <v>N.D.</v>
      </c>
      <c r="Y24" s="14" t="e">
        <f>+Y20-Y22-Y23</f>
        <v>#REF!</v>
      </c>
      <c r="Z24" s="47" t="str">
        <f>IF(Y$69=0,"N.D.",Y24/Y$69)</f>
        <v>N.D.</v>
      </c>
      <c r="AA24" s="14" t="e">
        <f>+AA20-AA22-AA23</f>
        <v>#REF!</v>
      </c>
      <c r="AB24" s="47" t="str">
        <f>IF(AA$69=0,"N.D.",AA24/AA$69)</f>
        <v>N.D.</v>
      </c>
      <c r="AC24" s="14" t="e">
        <f>+AC20-AC22-AC23</f>
        <v>#REF!</v>
      </c>
      <c r="AD24" s="47" t="str">
        <f>IF(AC$69=0,"N.D.",AC24/AC$69)</f>
        <v>N.D.</v>
      </c>
      <c r="AE24" s="14" t="e">
        <f>+AE20-AE22-AE23</f>
        <v>#REF!</v>
      </c>
      <c r="AF24" s="47" t="str">
        <f>IF(AE$69=0,"N.D.",AE24/AE$69)</f>
        <v>N.D.</v>
      </c>
      <c r="AH24" s="4" t="s">
        <v>21</v>
      </c>
      <c r="AI24" s="14" t="e">
        <f>+AI20-AI22-AI23</f>
        <v>#REF!</v>
      </c>
      <c r="AJ24" s="47" t="str">
        <f>IF(AI$95=0,"N.D.",AI24/AI$95)</f>
        <v>N.D.</v>
      </c>
      <c r="AK24" s="14" t="e">
        <f>+AK20-AK22-AK23</f>
        <v>#REF!</v>
      </c>
      <c r="AL24" s="47" t="str">
        <f>IF(AK$95=0,"N.D.",AK24/AK$95)</f>
        <v>N.D.</v>
      </c>
      <c r="AM24" s="14" t="e">
        <f>+AM20-AM22-AM23</f>
        <v>#REF!</v>
      </c>
      <c r="AN24" s="47" t="str">
        <f>IF(AM$95=0,"N.D.",AM24/AM$95)</f>
        <v>N.D.</v>
      </c>
      <c r="AO24" s="14" t="e">
        <f>+AO20-AO22-AO23</f>
        <v>#REF!</v>
      </c>
      <c r="AP24" s="47" t="str">
        <f>IF(AO$95=0,"N.D.",AO24/AO$95)</f>
        <v>N.D.</v>
      </c>
      <c r="AQ24" s="14" t="e">
        <f>+AQ20-AQ22-AQ23</f>
        <v>#REF!</v>
      </c>
      <c r="AR24" s="47" t="str">
        <f>IF(AQ$95=0,"N.D.",AQ24/AQ$95)</f>
        <v>N.D.</v>
      </c>
      <c r="AS24" s="14" t="e">
        <f>+AS20-AS22-AS23</f>
        <v>#REF!</v>
      </c>
      <c r="AT24" s="47" t="str">
        <f>IF(AS$95=0,"N.D.",AS24/AS$95)</f>
        <v>N.D.</v>
      </c>
      <c r="AU24" s="14" t="e">
        <f>+AU20-AU22-AU23</f>
        <v>#REF!</v>
      </c>
      <c r="AV24" s="47" t="str">
        <f>IF(AU$95=0,"N.D.",AU24/AU$95)</f>
        <v>N.D.</v>
      </c>
      <c r="AX24" s="4" t="s">
        <v>21</v>
      </c>
      <c r="AY24" s="14" t="e">
        <f>O28</f>
        <v>#REF!</v>
      </c>
      <c r="AZ24" s="15" t="e">
        <f>IF(AY$9=0,"N.D.",AY24/AY$9)</f>
        <v>#REF!</v>
      </c>
      <c r="BA24" s="14" t="e">
        <f>#REF!</f>
        <v>#REF!</v>
      </c>
      <c r="BB24" s="15" t="e">
        <f>IF(BA$9=0,"N.D.",BA24/BA$9)</f>
        <v>#REF!</v>
      </c>
      <c r="BC24" s="14" t="e">
        <f t="shared" si="0"/>
        <v>#REF!</v>
      </c>
      <c r="BD24" s="15" t="e">
        <f>IF(BC$9=0,"N.D.",BC24/BC$9)</f>
        <v>#REF!</v>
      </c>
      <c r="BE24" s="14" t="e">
        <f>+AY24-BA24</f>
        <v>#REF!</v>
      </c>
      <c r="BF24" s="16" t="e">
        <f>IF(BA24=0,"N.D.",AY24/BA24-1)</f>
        <v>#REF!</v>
      </c>
      <c r="BG24" s="14" t="e">
        <f>AY24-BC24</f>
        <v>#REF!</v>
      </c>
      <c r="BH24" s="16" t="e">
        <f>IF(BC24=0, "N.D.",AY24/BC24-1)</f>
        <v>#REF!</v>
      </c>
    </row>
    <row r="25" spans="2:60" x14ac:dyDescent="0.35">
      <c r="B25" s="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R25" s="4" t="s">
        <v>22</v>
      </c>
      <c r="S25" s="20" t="e">
        <f>+S12+S10</f>
        <v>#REF!</v>
      </c>
      <c r="T25" s="49" t="str">
        <f>IF(S$69=0,"N.D.",S25/S$69)</f>
        <v>N.D.</v>
      </c>
      <c r="U25" s="20" t="e">
        <f>+U12+U10</f>
        <v>#REF!</v>
      </c>
      <c r="V25" s="49" t="str">
        <f>IF(U$69=0,"N.D.",U25/U$69)</f>
        <v>N.D.</v>
      </c>
      <c r="W25" s="20" t="e">
        <f>+W12+W10</f>
        <v>#REF!</v>
      </c>
      <c r="X25" s="49" t="str">
        <f>IF(W$69=0,"N.D.",W25/W$69)</f>
        <v>N.D.</v>
      </c>
      <c r="Y25" s="20" t="e">
        <f>+Y12+Y10</f>
        <v>#REF!</v>
      </c>
      <c r="Z25" s="49" t="str">
        <f>IF(Y$69=0,"N.D.",Y25/Y$69)</f>
        <v>N.D.</v>
      </c>
      <c r="AA25" s="20" t="e">
        <f>+AA12+AA10</f>
        <v>#REF!</v>
      </c>
      <c r="AB25" s="49" t="str">
        <f>IF(AA$69=0,"N.D.",AA25/AA$69)</f>
        <v>N.D.</v>
      </c>
      <c r="AC25" s="20" t="e">
        <f>+AC12+AC10</f>
        <v>#REF!</v>
      </c>
      <c r="AD25" s="49" t="str">
        <f>IF(AC$69=0,"N.D.",AC25/AC$69)</f>
        <v>N.D.</v>
      </c>
      <c r="AE25" s="20" t="e">
        <f>+AE12+AE10</f>
        <v>#REF!</v>
      </c>
      <c r="AF25" s="49" t="str">
        <f>IF(AE$69=0,"N.D.",AE25/AE$69)</f>
        <v>N.D.</v>
      </c>
      <c r="AH25" s="4" t="s">
        <v>22</v>
      </c>
      <c r="AI25" s="20" t="e">
        <f>+AI12+AI10</f>
        <v>#REF!</v>
      </c>
      <c r="AJ25" s="49" t="str">
        <f>IF(AI$95=0,"N.D.",AI25/AI$95)</f>
        <v>N.D.</v>
      </c>
      <c r="AK25" s="20" t="e">
        <f>+AK12+AK10</f>
        <v>#REF!</v>
      </c>
      <c r="AL25" s="49" t="str">
        <f>IF(AK$95=0,"N.D.",AK25/AK$95)</f>
        <v>N.D.</v>
      </c>
      <c r="AM25" s="20" t="e">
        <f>+AM12+AM10</f>
        <v>#REF!</v>
      </c>
      <c r="AN25" s="49" t="str">
        <f>IF(AM$95=0,"N.D.",AM25/AM$95)</f>
        <v>N.D.</v>
      </c>
      <c r="AO25" s="20" t="e">
        <f>+AO12+AO10</f>
        <v>#REF!</v>
      </c>
      <c r="AP25" s="49" t="str">
        <f>IF(AO$95=0,"N.D.",AO25/AO$95)</f>
        <v>N.D.</v>
      </c>
      <c r="AQ25" s="20" t="e">
        <f>+AQ12+AQ10</f>
        <v>#REF!</v>
      </c>
      <c r="AR25" s="49" t="str">
        <f>IF(AQ$95=0,"N.D.",AQ25/AQ$95)</f>
        <v>N.D.</v>
      </c>
      <c r="AS25" s="20" t="e">
        <f>+AS12+AS10</f>
        <v>#REF!</v>
      </c>
      <c r="AT25" s="49" t="str">
        <f>IF(AS$95=0,"N.D.",AS25/AS$95)</f>
        <v>N.D.</v>
      </c>
      <c r="AU25" s="20" t="e">
        <f>+AU12+AU10</f>
        <v>#REF!</v>
      </c>
      <c r="AV25" s="49" t="str">
        <f>IF(AU$95=0,"N.D.",AU25/AU$95)</f>
        <v>N.D.</v>
      </c>
      <c r="AX25" s="4" t="s">
        <v>22</v>
      </c>
      <c r="AY25" s="14" t="e">
        <f>O29</f>
        <v>#REF!</v>
      </c>
      <c r="AZ25" s="15" t="e">
        <f>IF(AY$9=0,"N.D.",AY25/AY$9)</f>
        <v>#REF!</v>
      </c>
      <c r="BA25" s="14" t="e">
        <f>#REF!</f>
        <v>#REF!</v>
      </c>
      <c r="BB25" s="15" t="e">
        <f>IF(BA$9=0,"N.D.",BA25/BA$9)</f>
        <v>#REF!</v>
      </c>
      <c r="BC25" s="14" t="e">
        <f t="shared" si="0"/>
        <v>#REF!</v>
      </c>
      <c r="BD25" s="15" t="e">
        <f>IF(BC$9=0,"N.D.",BC25/BC$9)</f>
        <v>#REF!</v>
      </c>
      <c r="BE25" s="14" t="e">
        <f>+AY25-BA25</f>
        <v>#REF!</v>
      </c>
      <c r="BF25" s="16" t="e">
        <f>IF(BA25=0,"N.D.",AY25/BA25-1)</f>
        <v>#REF!</v>
      </c>
      <c r="BG25" s="14" t="e">
        <f>AY25-BC25</f>
        <v>#REF!</v>
      </c>
      <c r="BH25" s="16" t="e">
        <f>IF(BC25=0, "N.D.",AY25/BC25-1)</f>
        <v>#REF!</v>
      </c>
    </row>
    <row r="26" spans="2:60" x14ac:dyDescent="0.35">
      <c r="B26" s="7" t="s">
        <v>35</v>
      </c>
      <c r="C26" s="8"/>
      <c r="D26" s="9" t="str">
        <f>IF(C$10=0,"N.D.",C26/C$10)</f>
        <v>N.D.</v>
      </c>
      <c r="E26" s="8"/>
      <c r="F26" s="9" t="e">
        <f>IF(E$10=0,"N.D.",E26/E$10)</f>
        <v>#REF!</v>
      </c>
      <c r="G26" s="8" t="e">
        <v>#REF!</v>
      </c>
      <c r="H26" s="9" t="e">
        <f>IF(G$10=0,"N.D.",G26/G$10)</f>
        <v>#REF!</v>
      </c>
      <c r="I26" s="8" t="e">
        <v>#REF!</v>
      </c>
      <c r="J26" s="9" t="e">
        <f>IF(I$10=0,"N.D.",I26/I$10)</f>
        <v>#REF!</v>
      </c>
      <c r="K26" s="8" t="e">
        <v>#REF!</v>
      </c>
      <c r="L26" s="9" t="e">
        <f t="shared" ref="L26:L34" si="31">IF(K$10=0,"N.D.",K26/K$10)</f>
        <v>#REF!</v>
      </c>
      <c r="M26" s="8" t="e">
        <v>#REF!</v>
      </c>
      <c r="N26" s="9" t="e">
        <f>IF(M$10=0,"N.D.",M26/M$10)</f>
        <v>#REF!</v>
      </c>
      <c r="O26" s="8" t="e">
        <f>+K26+E26+C26+M26+G26+I26</f>
        <v>#REF!</v>
      </c>
      <c r="P26" s="9" t="e">
        <f>IF(O$10=0,"N.D.",O26/O$10)</f>
        <v>#REF!</v>
      </c>
      <c r="AX26" s="25"/>
    </row>
    <row r="27" spans="2:60" x14ac:dyDescent="0.35">
      <c r="B27" s="7" t="s">
        <v>20</v>
      </c>
      <c r="C27" s="11"/>
      <c r="D27" s="12" t="str">
        <f>IF(C$10=0,"N.D.",C27/C$10)</f>
        <v>N.D.</v>
      </c>
      <c r="E27" s="11"/>
      <c r="F27" s="12" t="e">
        <f>IF(E$10=0,"N.D.",E27/E$10)</f>
        <v>#REF!</v>
      </c>
      <c r="G27" s="11">
        <v>0</v>
      </c>
      <c r="H27" s="12" t="e">
        <f>IF(G$10=0,"N.D.",G27/G$10)</f>
        <v>#REF!</v>
      </c>
      <c r="I27" s="11">
        <v>0</v>
      </c>
      <c r="J27" s="12" t="e">
        <f>IF(I$10=0,"N.D.",I27/I$10)</f>
        <v>#REF!</v>
      </c>
      <c r="K27" s="11" t="e">
        <v>#REF!</v>
      </c>
      <c r="L27" s="12" t="e">
        <f t="shared" si="31"/>
        <v>#REF!</v>
      </c>
      <c r="M27" s="11" t="e">
        <v>#REF!</v>
      </c>
      <c r="N27" s="12" t="e">
        <f>IF(M$10=0,"N.D.",M27/M$10)</f>
        <v>#REF!</v>
      </c>
      <c r="O27" s="11" t="e">
        <f>+K27+E27+C27+M27+G27+I27</f>
        <v>#REF!</v>
      </c>
      <c r="P27" s="12" t="e">
        <f>IF(O$10=0,"N.D.",O27/O$10)</f>
        <v>#REF!</v>
      </c>
    </row>
    <row r="28" spans="2:60" x14ac:dyDescent="0.35">
      <c r="B28" s="4" t="s">
        <v>21</v>
      </c>
      <c r="C28" s="14"/>
      <c r="D28" s="15" t="str">
        <f>IF(C$10=0,"N.D.",C28/C$10)</f>
        <v>N.D.</v>
      </c>
      <c r="E28" s="14"/>
      <c r="F28" s="15" t="e">
        <f>IF(E$10=0,"N.D.",E28/E$10)</f>
        <v>#REF!</v>
      </c>
      <c r="G28" s="14" t="e">
        <v>#REF!</v>
      </c>
      <c r="H28" s="15" t="e">
        <f>IF(G$10=0,"N.D.",G28/G$10)</f>
        <v>#REF!</v>
      </c>
      <c r="I28" s="14" t="e">
        <v>#REF!</v>
      </c>
      <c r="J28" s="15" t="e">
        <f>IF(I$10=0,"N.D.",I28/I$10)</f>
        <v>#REF!</v>
      </c>
      <c r="K28" s="14" t="e">
        <v>#REF!</v>
      </c>
      <c r="L28" s="15" t="e">
        <f t="shared" si="31"/>
        <v>#REF!</v>
      </c>
      <c r="M28" s="14" t="e">
        <v>#REF!</v>
      </c>
      <c r="N28" s="15" t="e">
        <f>IF(M$10=0,"N.D.",M28/M$10)</f>
        <v>#REF!</v>
      </c>
      <c r="O28" s="14" t="e">
        <f>+O24-O26-O27</f>
        <v>#REF!</v>
      </c>
      <c r="P28" s="15" t="e">
        <f>IF(O$10=0,"N.D.",O28/O$10)</f>
        <v>#REF!</v>
      </c>
    </row>
    <row r="29" spans="2:60" x14ac:dyDescent="0.35">
      <c r="B29" s="4" t="s">
        <v>22</v>
      </c>
      <c r="C29" s="14"/>
      <c r="D29" s="15" t="str">
        <f>IF(C$10=0,"N.D.",C29/C$10)</f>
        <v>N.D.</v>
      </c>
      <c r="E29" s="14"/>
      <c r="F29" s="15" t="e">
        <f>IF(E$10=0,"N.D.",E29/E$10)</f>
        <v>#REF!</v>
      </c>
      <c r="G29" s="14" t="e">
        <v>#REF!</v>
      </c>
      <c r="H29" s="15" t="e">
        <f>IF(G$10=0,"N.D.",G29/G$10)</f>
        <v>#REF!</v>
      </c>
      <c r="I29" s="14" t="e">
        <v>#REF!</v>
      </c>
      <c r="J29" s="15" t="e">
        <f>IF(I$10=0,"N.D.",I29/I$10)</f>
        <v>#REF!</v>
      </c>
      <c r="K29" s="14" t="e">
        <v>#REF!</v>
      </c>
      <c r="L29" s="15" t="e">
        <f t="shared" si="31"/>
        <v>#REF!</v>
      </c>
      <c r="M29" s="14" t="e">
        <v>#REF!</v>
      </c>
      <c r="N29" s="15" t="e">
        <f>IF(M$10=0,"N.D.",M29/M$10)</f>
        <v>#REF!</v>
      </c>
      <c r="O29" s="14" t="e">
        <f>+O16+O10</f>
        <v>#REF!</v>
      </c>
      <c r="P29" s="15" t="e">
        <f>IF(O$10=0,"N.D.",O29/O$10)</f>
        <v>#REF!</v>
      </c>
    </row>
    <row r="30" spans="2:60" x14ac:dyDescent="0.35">
      <c r="B30" s="4" t="s">
        <v>36</v>
      </c>
      <c r="C30" s="14"/>
      <c r="D30" s="15">
        <f>IF(C30=0, 0, C30/C4)</f>
        <v>0</v>
      </c>
      <c r="E30" s="14"/>
      <c r="F30" s="15">
        <f>IF(E30=0, 0, E30/E4)</f>
        <v>0</v>
      </c>
      <c r="G30" s="14"/>
      <c r="H30" s="15">
        <f>IF(G30=0, 0, G30/G4)</f>
        <v>0</v>
      </c>
      <c r="I30" s="14"/>
      <c r="J30" s="15">
        <f>IF(I30=0, 0, I30/I4)</f>
        <v>0</v>
      </c>
      <c r="K30" s="14"/>
      <c r="L30" s="15" t="e">
        <f t="shared" si="31"/>
        <v>#REF!</v>
      </c>
      <c r="M30" s="14"/>
      <c r="N30" s="15">
        <f>IF(M30=0, 0, M30/M4)</f>
        <v>0</v>
      </c>
      <c r="O30" s="14"/>
      <c r="P30" s="15">
        <f>IF(O30=0, 0, O30/O4)</f>
        <v>0</v>
      </c>
    </row>
    <row r="31" spans="2:60" x14ac:dyDescent="0.35">
      <c r="B31" s="7" t="s">
        <v>37</v>
      </c>
      <c r="C31" s="38"/>
      <c r="D31" s="39" t="str">
        <f>IF(C$10=0,"N.D.",C31/C$10)</f>
        <v>N.D.</v>
      </c>
      <c r="E31" s="38"/>
      <c r="F31" s="39" t="e">
        <f>IF(E$10=0,"N.D.",E31/E$10)</f>
        <v>#REF!</v>
      </c>
      <c r="G31" s="38"/>
      <c r="H31" s="39" t="e">
        <f>IF(G$10=0,"N.D.",G31/G$10)</f>
        <v>#REF!</v>
      </c>
      <c r="I31" s="38"/>
      <c r="J31" s="39" t="e">
        <f>IF(I$10=0,"N.D.",I31/I$10)</f>
        <v>#REF!</v>
      </c>
      <c r="K31" s="38"/>
      <c r="L31" s="39" t="e">
        <f t="shared" si="31"/>
        <v>#REF!</v>
      </c>
      <c r="M31" s="38"/>
      <c r="N31" s="39" t="e">
        <f>IF(M$10=0,"N.D.",M31/M$10)</f>
        <v>#REF!</v>
      </c>
      <c r="O31" s="38"/>
      <c r="P31" s="39" t="e">
        <f>IF(O$10=0,"N.D.",O31/O$10)</f>
        <v>#REF!</v>
      </c>
    </row>
    <row r="32" spans="2:60" x14ac:dyDescent="0.35">
      <c r="B32" s="4" t="s">
        <v>38</v>
      </c>
      <c r="C32" s="14">
        <f>+C30-C31</f>
        <v>0</v>
      </c>
      <c r="D32" s="15" t="str">
        <f>IF(C$10=0,"N.D.",C32/C$10)</f>
        <v>N.D.</v>
      </c>
      <c r="E32" s="14">
        <f>+E30-E31</f>
        <v>0</v>
      </c>
      <c r="F32" s="15" t="e">
        <f>IF(E$10=0,"N.D.",E32/E$10)</f>
        <v>#REF!</v>
      </c>
      <c r="G32" s="14">
        <f>+G30-G31</f>
        <v>0</v>
      </c>
      <c r="H32" s="15" t="e">
        <f>IF(G$10=0,"N.D.",G32/G$10)</f>
        <v>#REF!</v>
      </c>
      <c r="I32" s="14">
        <f>+I30-I31</f>
        <v>0</v>
      </c>
      <c r="J32" s="15" t="e">
        <f>IF(I$10=0,"N.D.",I32/I$10)</f>
        <v>#REF!</v>
      </c>
      <c r="K32" s="14">
        <f>+K30-K31</f>
        <v>0</v>
      </c>
      <c r="L32" s="15" t="e">
        <f t="shared" si="31"/>
        <v>#REF!</v>
      </c>
      <c r="M32" s="14">
        <f>+M30-M31</f>
        <v>0</v>
      </c>
      <c r="N32" s="15" t="e">
        <f>IF(M$10=0,"N.D.",M32/M$10)</f>
        <v>#REF!</v>
      </c>
      <c r="O32" s="14">
        <f>+O30-O31</f>
        <v>0</v>
      </c>
      <c r="P32" s="15" t="e">
        <f>IF(O$10=0,"N.D.",O32/O$10)</f>
        <v>#REF!</v>
      </c>
    </row>
    <row r="33" spans="2:60" x14ac:dyDescent="0.35">
      <c r="B33" s="7" t="s">
        <v>39</v>
      </c>
      <c r="C33" s="38"/>
      <c r="D33" s="39" t="str">
        <f>IF(C$10=0,"N.D.",C33/C$10)</f>
        <v>N.D.</v>
      </c>
      <c r="E33" s="38"/>
      <c r="F33" s="39" t="e">
        <f>IF(E$10=0,"N.D.",E33/E$10)</f>
        <v>#REF!</v>
      </c>
      <c r="G33" s="38"/>
      <c r="H33" s="39" t="e">
        <f>IF(G$10=0,"N.D.",G33/G$10)</f>
        <v>#REF!</v>
      </c>
      <c r="I33" s="38"/>
      <c r="J33" s="39" t="e">
        <f>IF(I$10=0,"N.D.",I33/I$10)</f>
        <v>#REF!</v>
      </c>
      <c r="K33" s="38" t="e">
        <v>#VALUE!</v>
      </c>
      <c r="L33" s="39" t="e">
        <f t="shared" si="31"/>
        <v>#REF!</v>
      </c>
      <c r="M33" s="38"/>
      <c r="N33" s="39" t="e">
        <f>IF(M$10=0,"N.D.",M33/M$10)</f>
        <v>#REF!</v>
      </c>
      <c r="O33" s="38" t="e">
        <f>+G33+M33+C33+E33+K33+I33</f>
        <v>#VALUE!</v>
      </c>
      <c r="P33" s="39" t="e">
        <f>IF(O$10=0,"N.D.",O33/O$10)</f>
        <v>#REF!</v>
      </c>
    </row>
    <row r="34" spans="2:60" x14ac:dyDescent="0.35">
      <c r="B34" s="4" t="s">
        <v>40</v>
      </c>
      <c r="C34" s="14">
        <f>+C32-C33</f>
        <v>0</v>
      </c>
      <c r="D34" s="15" t="str">
        <f>IF(C$10=0,"N.D.",C34/C$10)</f>
        <v>N.D.</v>
      </c>
      <c r="E34" s="14">
        <f>+E32-E33</f>
        <v>0</v>
      </c>
      <c r="F34" s="15" t="e">
        <f>IF(E$10=0,"N.D.",E34/E$10)</f>
        <v>#REF!</v>
      </c>
      <c r="G34" s="14">
        <f>+G32-G33</f>
        <v>0</v>
      </c>
      <c r="H34" s="15" t="e">
        <f>IF(G$10=0,"N.D.",G34/G$10)</f>
        <v>#REF!</v>
      </c>
      <c r="I34" s="14">
        <f>+I32-I33</f>
        <v>0</v>
      </c>
      <c r="J34" s="15" t="e">
        <f>IF(I$10=0,"N.D.",I34/I$10)</f>
        <v>#REF!</v>
      </c>
      <c r="K34" s="14" t="e">
        <f>+K32-K33</f>
        <v>#VALUE!</v>
      </c>
      <c r="L34" s="15" t="e">
        <f t="shared" si="31"/>
        <v>#REF!</v>
      </c>
      <c r="M34" s="14">
        <f>+M32-M33</f>
        <v>0</v>
      </c>
      <c r="N34" s="15" t="e">
        <f>IF(M$10=0,"N.D.",M34/M$10)</f>
        <v>#REF!</v>
      </c>
      <c r="O34" s="14" t="e">
        <f>+O32-O33</f>
        <v>#VALUE!</v>
      </c>
      <c r="P34" s="15" t="e">
        <f>IF(O$10=0,"N.D.",O34/O$10)</f>
        <v>#REF!</v>
      </c>
    </row>
    <row r="39" spans="2:60" x14ac:dyDescent="0.35">
      <c r="B39" s="154">
        <v>15</v>
      </c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R39" s="26" t="s">
        <v>42</v>
      </c>
      <c r="S39" s="43"/>
      <c r="T39" s="43"/>
      <c r="U39" s="43"/>
      <c r="V39" s="43"/>
      <c r="W39" s="43"/>
      <c r="X39" s="7"/>
      <c r="Y39" s="43"/>
      <c r="Z39" s="7"/>
      <c r="AA39" s="42"/>
      <c r="AB39" s="43"/>
      <c r="AC39" s="43"/>
      <c r="AD39" s="43"/>
      <c r="AE39" s="45"/>
      <c r="AF39" s="44"/>
      <c r="AH39" s="26" t="s">
        <v>45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153" t="s">
        <v>24</v>
      </c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</row>
    <row r="40" spans="2:60" x14ac:dyDescent="0.35">
      <c r="B40" s="26"/>
      <c r="C40" s="2" t="s">
        <v>25</v>
      </c>
      <c r="D40" s="27"/>
      <c r="E40" s="2" t="s">
        <v>26</v>
      </c>
      <c r="F40" s="27"/>
      <c r="G40" s="2" t="s">
        <v>27</v>
      </c>
      <c r="H40" s="27"/>
      <c r="I40" s="2" t="s">
        <v>28</v>
      </c>
      <c r="J40" s="27"/>
      <c r="K40" s="28" t="s">
        <v>29</v>
      </c>
      <c r="L40" s="27"/>
      <c r="M40" s="2" t="s">
        <v>30</v>
      </c>
      <c r="N40" s="27"/>
      <c r="O40" s="2" t="s">
        <v>31</v>
      </c>
      <c r="P40" s="1"/>
      <c r="R40" s="25"/>
      <c r="S40" s="2" t="s">
        <v>25</v>
      </c>
      <c r="T40" s="27"/>
      <c r="U40" s="2" t="s">
        <v>26</v>
      </c>
      <c r="V40" s="27"/>
      <c r="W40" s="2" t="s">
        <v>27</v>
      </c>
      <c r="X40" s="27"/>
      <c r="Y40" s="2" t="s">
        <v>28</v>
      </c>
      <c r="Z40" s="27"/>
      <c r="AA40" s="28" t="s">
        <v>29</v>
      </c>
      <c r="AB40" s="27"/>
      <c r="AC40" s="2" t="s">
        <v>30</v>
      </c>
      <c r="AD40" s="27"/>
      <c r="AE40" s="2" t="s">
        <v>31</v>
      </c>
      <c r="AF40" s="1"/>
      <c r="AH40" s="25"/>
      <c r="AI40" s="2" t="s">
        <v>25</v>
      </c>
      <c r="AJ40" s="27"/>
      <c r="AK40" s="2" t="s">
        <v>26</v>
      </c>
      <c r="AL40" s="27"/>
      <c r="AM40" s="2" t="s">
        <v>27</v>
      </c>
      <c r="AN40" s="27"/>
      <c r="AO40" s="2" t="s">
        <v>28</v>
      </c>
      <c r="AP40" s="27"/>
      <c r="AQ40" s="28" t="s">
        <v>29</v>
      </c>
      <c r="AR40" s="27"/>
      <c r="AS40" s="2" t="s">
        <v>30</v>
      </c>
      <c r="AT40" s="27"/>
      <c r="AU40" s="2" t="s">
        <v>31</v>
      </c>
      <c r="AV40" s="1"/>
      <c r="AW40" s="25"/>
      <c r="AX40" s="7"/>
      <c r="AY40" s="2" t="s">
        <v>0</v>
      </c>
      <c r="AZ40" s="24"/>
      <c r="BA40" s="2" t="s">
        <v>1</v>
      </c>
      <c r="BB40" s="2"/>
      <c r="BC40" s="2" t="s">
        <v>2</v>
      </c>
      <c r="BD40" s="2"/>
      <c r="BE40" s="4" t="s">
        <v>3</v>
      </c>
      <c r="BF40" s="5"/>
      <c r="BG40" s="4" t="s">
        <v>4</v>
      </c>
      <c r="BH40" s="6"/>
    </row>
    <row r="41" spans="2:60" x14ac:dyDescent="0.35">
      <c r="B41" s="7" t="s">
        <v>5</v>
      </c>
      <c r="C41" s="8"/>
      <c r="D41" s="29" t="str">
        <f>IF(C$47=0,"N.D.",C41/C$47)</f>
        <v>N.D.</v>
      </c>
      <c r="E41" s="8" t="e">
        <v>#REF!</v>
      </c>
      <c r="F41" s="29" t="e">
        <f>IF(E$47=0,"N.D.",E41/E$47)</f>
        <v>#REF!</v>
      </c>
      <c r="G41" s="8" t="e">
        <f>F4+AX28</f>
        <v>#REF!</v>
      </c>
      <c r="H41" s="29" t="e">
        <f>IF(G$47=0,"N.D.",G41/G$47)</f>
        <v>#REF!</v>
      </c>
      <c r="I41" s="8" t="e">
        <f>+H4+BM28</f>
        <v>#REF!</v>
      </c>
      <c r="J41" s="29" t="e">
        <f>IF(I$47=0,"N.D.",I41/I$47)</f>
        <v>#REF!</v>
      </c>
      <c r="K41" s="8" t="e">
        <v>#REF!</v>
      </c>
      <c r="L41" s="29" t="e">
        <f>IF(K$47=0,"N.D.",K41/K$47)</f>
        <v>#REF!</v>
      </c>
      <c r="M41" s="8" t="e">
        <v>#REF!</v>
      </c>
      <c r="N41" s="29" t="e">
        <f>IF(M$47=0,"N.D.",M41/M$47)</f>
        <v>#REF!</v>
      </c>
      <c r="O41" s="8" t="e">
        <f>K41+E41+C41+M41+G41+I41</f>
        <v>#REF!</v>
      </c>
      <c r="P41" s="29" t="e">
        <f>IF(O$47=0,"N.D.",O41/O$47)</f>
        <v>#REF!</v>
      </c>
      <c r="R41" s="7" t="s">
        <v>5</v>
      </c>
      <c r="S41" s="8" t="e">
        <v>#REF!</v>
      </c>
      <c r="T41" s="29" t="str">
        <f>IF(AJ$69=0,"N.D.",S41/AJ$69)</f>
        <v>N.D.</v>
      </c>
      <c r="U41" s="8" t="e">
        <v>#REF!</v>
      </c>
      <c r="V41" s="29" t="str">
        <f>IF(AL$69=0,"N.D.",U41/AL$69)</f>
        <v>N.D.</v>
      </c>
      <c r="W41" s="8" t="e">
        <f>AL41+AM41+W4+AN41+AO41+AP41+AQ41+AR41+AS41+AT41+AU41+AV41</f>
        <v>#VALUE!</v>
      </c>
      <c r="X41" s="29" t="str">
        <f>IF(AN$69=0,"N.D.",W41/AN$69)</f>
        <v>N.D.</v>
      </c>
      <c r="Y41" s="8" t="e">
        <f>+Y4+CD5</f>
        <v>#REF!</v>
      </c>
      <c r="Z41" s="29" t="str">
        <f>IF(AP$69=0,"N.D.",Y41/AP$69)</f>
        <v>N.D.</v>
      </c>
      <c r="AA41" s="8" t="e">
        <v>#REF!</v>
      </c>
      <c r="AB41" s="29" t="str">
        <f>IF(AR$69=0,"N.D.",AA41/AR$69)</f>
        <v>N.D.</v>
      </c>
      <c r="AC41" s="8" t="e">
        <v>#REF!</v>
      </c>
      <c r="AD41" s="29" t="str">
        <f>IF(AT$69=0,"N.D.",AC41/AT$69)</f>
        <v>N.D.</v>
      </c>
      <c r="AE41" s="8" t="e">
        <f>+AA41+U41+S41+AC41+W41+Y41</f>
        <v>#REF!</v>
      </c>
      <c r="AF41" s="29" t="str">
        <f>IF(AV$69=0,"N.D.",AE41/AV$69)</f>
        <v>N.D.</v>
      </c>
      <c r="AH41" s="7" t="s">
        <v>5</v>
      </c>
      <c r="AI41" s="8" t="e">
        <v>#REF!</v>
      </c>
      <c r="AJ41" s="29" t="str">
        <f>IF(AZ$95=0,"N.D.",AI41/AZ$95)</f>
        <v>N.D.</v>
      </c>
      <c r="AK41" s="8" t="e">
        <v>#REF!</v>
      </c>
      <c r="AL41" s="29" t="str">
        <f>IF(BB$95=0,"N.D.",AK41/BB$95)</f>
        <v>N.D.</v>
      </c>
      <c r="AM41" s="8" t="e">
        <f>BS5+BT5+AM4+BU5+BV5+BW5+BX5+BY5+BZ5+CA5+CB5+CC5</f>
        <v>#REF!</v>
      </c>
      <c r="AN41" s="29" t="str">
        <f>IF(BD$95=0,"N.D.",AM41/BD$95)</f>
        <v>N.D.</v>
      </c>
      <c r="AO41" s="8" t="e">
        <f>+AO4+CT5</f>
        <v>#REF!</v>
      </c>
      <c r="AP41" s="29" t="str">
        <f>IF(BF$95=0,"N.D.",AO41/BF$95)</f>
        <v>N.D.</v>
      </c>
      <c r="AQ41" s="8" t="e">
        <v>#REF!</v>
      </c>
      <c r="AR41" s="29" t="str">
        <f>IF(BH$95=0,"N.D.",AQ41/BH$95)</f>
        <v>N.D.</v>
      </c>
      <c r="AS41" s="8" t="e">
        <v>#REF!</v>
      </c>
      <c r="AT41" s="29" t="str">
        <f>IF(BJ$95=0,"N.D.",AS41/BJ$95)</f>
        <v>N.D.</v>
      </c>
      <c r="AU41" s="8" t="e">
        <f>+AQ41+AK41+AI41+AS41+AM41+AO41</f>
        <v>#REF!</v>
      </c>
      <c r="AV41" s="29" t="str">
        <f>IF(BL$95=0,"N.D.",AU41/BL$95)</f>
        <v>N.D.</v>
      </c>
      <c r="AW41" s="25"/>
      <c r="AX41" s="7" t="s">
        <v>5</v>
      </c>
      <c r="AY41" s="8" t="e">
        <f>O41</f>
        <v>#REF!</v>
      </c>
      <c r="AZ41" s="9" t="e">
        <f>IF(AY$46=0,"N.D.",AY41/AY$46)</f>
        <v>#REF!</v>
      </c>
      <c r="BA41" s="8" t="e">
        <f t="shared" ref="BA41:BA62" si="32">AE41</f>
        <v>#REF!</v>
      </c>
      <c r="BB41" s="9" t="e">
        <f>IF(BA$46=0,"N.D.",BA41/BA$46)</f>
        <v>#REF!</v>
      </c>
      <c r="BC41" s="8" t="e">
        <f t="shared" ref="BC41:BC62" si="33">AU41</f>
        <v>#REF!</v>
      </c>
      <c r="BD41" s="9" t="e">
        <f>IF(BC$46=0,"N.D.",BC41/BC$46)</f>
        <v>#REF!</v>
      </c>
      <c r="BE41" s="8" t="e">
        <f>+AY41-BA41</f>
        <v>#REF!</v>
      </c>
      <c r="BF41" s="10" t="e">
        <f>IF(BA41=0,"N.D.",AY41/BA41-1)</f>
        <v>#REF!</v>
      </c>
      <c r="BG41" s="8" t="e">
        <f>AY41-BC41</f>
        <v>#REF!</v>
      </c>
      <c r="BH41" s="10" t="e">
        <f>IF(BC41=0, "N.D.",AY41/BC41-1)</f>
        <v>#REF!</v>
      </c>
    </row>
    <row r="42" spans="2:60" x14ac:dyDescent="0.35">
      <c r="B42" s="7" t="s">
        <v>6</v>
      </c>
      <c r="C42" s="11"/>
      <c r="D42" s="30" t="str">
        <f>IF(C$47=0,"N.D.",C42/C$47)</f>
        <v>N.D.</v>
      </c>
      <c r="E42" s="11" t="e">
        <v>#REF!</v>
      </c>
      <c r="F42" s="30" t="e">
        <f>IF(E$47=0,"N.D.",E42/E$47)</f>
        <v>#REF!</v>
      </c>
      <c r="G42" s="11" t="e">
        <f>F5+AX29</f>
        <v>#REF!</v>
      </c>
      <c r="H42" s="30" t="e">
        <f>IF(G$47=0,"N.D.",G42/G$47)</f>
        <v>#REF!</v>
      </c>
      <c r="I42" s="11" t="e">
        <f>+H5+BM29</f>
        <v>#REF!</v>
      </c>
      <c r="J42" s="30" t="e">
        <f>IF(I$47=0,"N.D.",I42/I$47)</f>
        <v>#REF!</v>
      </c>
      <c r="K42" s="11" t="e">
        <v>#REF!</v>
      </c>
      <c r="L42" s="30" t="e">
        <f>IF(K$47=0,"N.D.",K42/K$47)</f>
        <v>#REF!</v>
      </c>
      <c r="M42" s="11" t="e">
        <v>#REF!</v>
      </c>
      <c r="N42" s="30" t="e">
        <f>IF(M$47=0,"N.D.",M42/M$47)</f>
        <v>#REF!</v>
      </c>
      <c r="O42" s="11" t="e">
        <f>K42+E42+C42+M42+G42+I42</f>
        <v>#REF!</v>
      </c>
      <c r="P42" s="30" t="e">
        <f>IF(O$47=0,"N.D.",O42/O$47)</f>
        <v>#REF!</v>
      </c>
      <c r="R42" s="7" t="s">
        <v>6</v>
      </c>
      <c r="S42" s="11" t="e">
        <v>#REF!</v>
      </c>
      <c r="T42" s="46" t="str">
        <f>IF(AJ$69=0,"N.D.",S42/AJ$69)</f>
        <v>N.D.</v>
      </c>
      <c r="U42" s="11" t="e">
        <v>#REF!</v>
      </c>
      <c r="V42" s="46" t="str">
        <f>IF(AL$69=0,"N.D.",U42/AL$69)</f>
        <v>N.D.</v>
      </c>
      <c r="W42" s="11" t="e">
        <f>AL42+AM42+W5+AN42+AO42+AP42+AQ42+AR42+AS42+AT42+AU42+AV42</f>
        <v>#VALUE!</v>
      </c>
      <c r="X42" s="46" t="str">
        <f>IF(AN$69=0,"N.D.",W42/AN$69)</f>
        <v>N.D.</v>
      </c>
      <c r="Y42" s="11" t="e">
        <f>+Y5+CD6</f>
        <v>#REF!</v>
      </c>
      <c r="Z42" s="46" t="str">
        <f>IF(AP$69=0,"N.D.",Y42/AP$69)</f>
        <v>N.D.</v>
      </c>
      <c r="AA42" s="11" t="e">
        <v>#REF!</v>
      </c>
      <c r="AB42" s="46" t="str">
        <f>IF(AR$69=0,"N.D.",AA42/AR$69)</f>
        <v>N.D.</v>
      </c>
      <c r="AC42" s="11" t="e">
        <v>#REF!</v>
      </c>
      <c r="AD42" s="46" t="str">
        <f>IF(AT$69=0,"N.D.",AC42/AT$69)</f>
        <v>N.D.</v>
      </c>
      <c r="AE42" s="11" t="e">
        <f>+AA42+U42+S42+AC42+W42+Y42</f>
        <v>#REF!</v>
      </c>
      <c r="AF42" s="46" t="str">
        <f>IF(AV$69=0,"N.D.",AE42/AV$69)</f>
        <v>N.D.</v>
      </c>
      <c r="AH42" s="7" t="s">
        <v>6</v>
      </c>
      <c r="AI42" s="11" t="e">
        <v>#REF!</v>
      </c>
      <c r="AJ42" s="46" t="str">
        <f>IF(AZ$95=0,"N.D.",AI42/AZ$95)</f>
        <v>N.D.</v>
      </c>
      <c r="AK42" s="11" t="e">
        <v>#REF!</v>
      </c>
      <c r="AL42" s="46" t="str">
        <f>IF(BB$95=0,"N.D.",AK42/BB$95)</f>
        <v>N.D.</v>
      </c>
      <c r="AM42" s="11" t="e">
        <f>BS6+BT6+AM5+BU6+BV6+BW6+BX6+BY6+BZ6+CA6+CB6+CC6</f>
        <v>#REF!</v>
      </c>
      <c r="AN42" s="46" t="str">
        <f>IF(BD$95=0,"N.D.",AM42/BD$95)</f>
        <v>N.D.</v>
      </c>
      <c r="AO42" s="11" t="e">
        <f>+AO5+CT6</f>
        <v>#REF!</v>
      </c>
      <c r="AP42" s="46" t="str">
        <f>IF(BF$95=0,"N.D.",AO42/BF$95)</f>
        <v>N.D.</v>
      </c>
      <c r="AQ42" s="11" t="e">
        <v>#REF!</v>
      </c>
      <c r="AR42" s="46" t="str">
        <f>IF(BH$95=0,"N.D.",AQ42/BH$95)</f>
        <v>N.D.</v>
      </c>
      <c r="AS42" s="11" t="e">
        <v>#REF!</v>
      </c>
      <c r="AT42" s="46" t="str">
        <f>IF(BJ$95=0,"N.D.",AS42/BJ$95)</f>
        <v>N.D.</v>
      </c>
      <c r="AU42" s="11" t="e">
        <f>+AQ42+AK42+AI42+AS42+AM42+AO42</f>
        <v>#REF!</v>
      </c>
      <c r="AV42" s="46" t="str">
        <f>IF(BL$95=0,"N.D.",AU42/BL$95)</f>
        <v>N.D.</v>
      </c>
      <c r="AW42" s="25"/>
      <c r="AX42" s="7" t="s">
        <v>6</v>
      </c>
      <c r="AY42" s="11" t="e">
        <f t="shared" ref="AY42:AY43" si="34">O42</f>
        <v>#REF!</v>
      </c>
      <c r="AZ42" s="12" t="e">
        <f>IF(AY$46=0,"N.D.",AY42/AY$46)</f>
        <v>#REF!</v>
      </c>
      <c r="BA42" s="11" t="e">
        <f t="shared" si="32"/>
        <v>#REF!</v>
      </c>
      <c r="BB42" s="12" t="e">
        <f>IF(BA$46=0,"N.D.",BA42/BA$46)</f>
        <v>#REF!</v>
      </c>
      <c r="BC42" s="11" t="e">
        <f t="shared" si="33"/>
        <v>#REF!</v>
      </c>
      <c r="BD42" s="12" t="e">
        <f>IF(BC$46=0,"N.D.",BC42/BC$46)</f>
        <v>#REF!</v>
      </c>
      <c r="BE42" s="11" t="e">
        <f>+AY42-BA42</f>
        <v>#REF!</v>
      </c>
      <c r="BF42" s="13" t="e">
        <f>IF(BA42=0,"N.D.",AY42/BA42-1)</f>
        <v>#REF!</v>
      </c>
      <c r="BG42" s="11" t="e">
        <f>AY42-BC42</f>
        <v>#REF!</v>
      </c>
      <c r="BH42" s="13" t="e">
        <f>IF(BC42=0, "N.D.",AY42/BC42-1)</f>
        <v>#REF!</v>
      </c>
    </row>
    <row r="43" spans="2:60" x14ac:dyDescent="0.35">
      <c r="B43" s="4" t="s">
        <v>7</v>
      </c>
      <c r="C43" s="14">
        <f>+C41-C42</f>
        <v>0</v>
      </c>
      <c r="D43" s="22" t="str">
        <f>IF(C$47=0,"N.D.",C43/C$47)</f>
        <v>N.D.</v>
      </c>
      <c r="E43" s="14" t="e">
        <v>#REF!</v>
      </c>
      <c r="F43" s="22" t="e">
        <f>IF(E$47=0,"N.D.",E43/E$47)</f>
        <v>#REF!</v>
      </c>
      <c r="G43" s="14" t="e">
        <f>+G41-G42</f>
        <v>#REF!</v>
      </c>
      <c r="H43" s="22" t="e">
        <f>IF(G$47=0,"N.D.",G43/G$47)</f>
        <v>#REF!</v>
      </c>
      <c r="I43" s="14" t="e">
        <f>+I41-I42</f>
        <v>#REF!</v>
      </c>
      <c r="J43" s="22" t="e">
        <f>IF(I$47=0,"N.D.",I43/I$47)</f>
        <v>#REF!</v>
      </c>
      <c r="K43" s="14" t="e">
        <v>#REF!</v>
      </c>
      <c r="L43" s="22" t="e">
        <f>IF(K$47=0,"N.D.",K43/K$47)</f>
        <v>#REF!</v>
      </c>
      <c r="M43" s="14" t="e">
        <f>+M41-M42</f>
        <v>#REF!</v>
      </c>
      <c r="N43" s="22" t="e">
        <f>IF(M$47=0,"N.D.",M43/M$47)</f>
        <v>#REF!</v>
      </c>
      <c r="O43" s="14" t="e">
        <f>K43+E43+C43+M43+G43+I43</f>
        <v>#REF!</v>
      </c>
      <c r="P43" s="22" t="e">
        <f>IF(O$47=0,"N.D.",O43/O$47)</f>
        <v>#REF!</v>
      </c>
      <c r="R43" s="4" t="s">
        <v>7</v>
      </c>
      <c r="S43" s="14" t="e">
        <v>#REF!</v>
      </c>
      <c r="T43" s="47" t="str">
        <f>IF(AJ$69=0,"N.D.",S43/AJ$69)</f>
        <v>N.D.</v>
      </c>
      <c r="U43" s="14" t="e">
        <v>#REF!</v>
      </c>
      <c r="V43" s="47" t="str">
        <f>IF(AL$69=0,"N.D.",U43/AL$69)</f>
        <v>N.D.</v>
      </c>
      <c r="W43" s="14" t="e">
        <f>+W41-W42</f>
        <v>#VALUE!</v>
      </c>
      <c r="X43" s="47" t="str">
        <f>IF(AN$69=0,"N.D.",W43/AN$69)</f>
        <v>N.D.</v>
      </c>
      <c r="Y43" s="14" t="e">
        <f>+Y41-Y42</f>
        <v>#REF!</v>
      </c>
      <c r="Z43" s="47" t="str">
        <f>IF(AP$69=0,"N.D.",Y43/AP$69)</f>
        <v>N.D.</v>
      </c>
      <c r="AA43" s="14" t="e">
        <v>#REF!</v>
      </c>
      <c r="AB43" s="47" t="str">
        <f>IF(AR$69=0,"N.D.",AA43/AR$69)</f>
        <v>N.D.</v>
      </c>
      <c r="AC43" s="14" t="e">
        <v>#REF!</v>
      </c>
      <c r="AD43" s="47" t="str">
        <f>IF(AT$69=0,"N.D.",AC43/AT$69)</f>
        <v>N.D.</v>
      </c>
      <c r="AE43" s="14" t="e">
        <f>+AA43+U43+S43+AC43+W43+Y43</f>
        <v>#REF!</v>
      </c>
      <c r="AF43" s="47" t="str">
        <f>IF(AV$69=0,"N.D.",AE43/AV$69)</f>
        <v>N.D.</v>
      </c>
      <c r="AH43" s="4" t="s">
        <v>7</v>
      </c>
      <c r="AI43" s="14" t="e">
        <v>#REF!</v>
      </c>
      <c r="AJ43" s="47" t="str">
        <f>IF(AZ$95=0,"N.D.",AI43/AZ$95)</f>
        <v>N.D.</v>
      </c>
      <c r="AK43" s="14" t="e">
        <v>#REF!</v>
      </c>
      <c r="AL43" s="47" t="str">
        <f>IF(BB$95=0,"N.D.",AK43/BB$95)</f>
        <v>N.D.</v>
      </c>
      <c r="AM43" s="14" t="e">
        <f>+AM41-AM42</f>
        <v>#REF!</v>
      </c>
      <c r="AN43" s="47" t="str">
        <f>IF(BD$95=0,"N.D.",AM43/BD$95)</f>
        <v>N.D.</v>
      </c>
      <c r="AO43" s="14" t="e">
        <f>+AO41-AO42</f>
        <v>#REF!</v>
      </c>
      <c r="AP43" s="47" t="str">
        <f>IF(BF$95=0,"N.D.",AO43/BF$95)</f>
        <v>N.D.</v>
      </c>
      <c r="AQ43" s="14" t="e">
        <v>#REF!</v>
      </c>
      <c r="AR43" s="47" t="str">
        <f>IF(BH$95=0,"N.D.",AQ43/BH$95)</f>
        <v>N.D.</v>
      </c>
      <c r="AS43" s="14" t="e">
        <v>#REF!</v>
      </c>
      <c r="AT43" s="47" t="str">
        <f>IF(BJ$95=0,"N.D.",AS43/BJ$95)</f>
        <v>N.D.</v>
      </c>
      <c r="AU43" s="14" t="e">
        <f>+AQ43+AK43+AI43+AS43+AM43+AO43</f>
        <v>#REF!</v>
      </c>
      <c r="AV43" s="47" t="str">
        <f>IF(BL$95=0,"N.D.",AU43/BL$95)</f>
        <v>N.D.</v>
      </c>
      <c r="AW43" s="25"/>
      <c r="AX43" s="4" t="s">
        <v>7</v>
      </c>
      <c r="AY43" s="14" t="e">
        <f t="shared" si="34"/>
        <v>#REF!</v>
      </c>
      <c r="AZ43" s="15" t="e">
        <f>IF(AY$46=0,"N.D.",AY43/AY$46)</f>
        <v>#REF!</v>
      </c>
      <c r="BA43" s="14" t="e">
        <f t="shared" si="32"/>
        <v>#REF!</v>
      </c>
      <c r="BB43" s="15" t="e">
        <f>IF(BA$46=0,"N.D.",BA43/BA$46)</f>
        <v>#REF!</v>
      </c>
      <c r="BC43" s="14" t="e">
        <f t="shared" si="33"/>
        <v>#REF!</v>
      </c>
      <c r="BD43" s="15" t="e">
        <f>IF(BC$46=0,"N.D.",BC43/BC$46)</f>
        <v>#REF!</v>
      </c>
      <c r="BE43" s="14" t="e">
        <f>+AY43-BA43</f>
        <v>#REF!</v>
      </c>
      <c r="BF43" s="16" t="e">
        <f>IF(BA43=0,"N.D.",AY43/BA43-1)</f>
        <v>#REF!</v>
      </c>
      <c r="BG43" s="14" t="e">
        <f>AY43-BC43</f>
        <v>#REF!</v>
      </c>
      <c r="BH43" s="16" t="e">
        <f>IF(BC43=0, "N.D.",AY43/BC43-1)</f>
        <v>#REF!</v>
      </c>
    </row>
    <row r="44" spans="2:60" x14ac:dyDescent="0.35">
      <c r="B44" s="1"/>
      <c r="C44" s="31"/>
      <c r="D44" s="18"/>
      <c r="E44" s="31"/>
      <c r="F44" s="18"/>
      <c r="G44" s="31"/>
      <c r="H44" s="18"/>
      <c r="I44" s="31"/>
      <c r="J44" s="18"/>
      <c r="K44" s="31"/>
      <c r="L44" s="18"/>
      <c r="M44" s="31"/>
      <c r="N44" s="18"/>
      <c r="O44" s="31"/>
      <c r="P44" s="18"/>
      <c r="R44" s="1"/>
      <c r="S44" s="31"/>
      <c r="T44" s="48"/>
      <c r="U44" s="31"/>
      <c r="V44" s="48"/>
      <c r="W44" s="31"/>
      <c r="X44" s="48"/>
      <c r="Y44" s="31"/>
      <c r="Z44" s="48"/>
      <c r="AA44" s="31"/>
      <c r="AB44" s="48"/>
      <c r="AC44" s="31"/>
      <c r="AD44" s="48"/>
      <c r="AE44" s="31"/>
      <c r="AF44" s="48"/>
      <c r="AH44" s="1"/>
      <c r="AI44" s="31"/>
      <c r="AJ44" s="48"/>
      <c r="AK44" s="31"/>
      <c r="AL44" s="48"/>
      <c r="AM44" s="31"/>
      <c r="AN44" s="48"/>
      <c r="AO44" s="31"/>
      <c r="AP44" s="48"/>
      <c r="AQ44" s="31"/>
      <c r="AR44" s="48"/>
      <c r="AS44" s="31"/>
      <c r="AT44" s="48"/>
      <c r="AU44" s="31"/>
      <c r="AV44" s="48"/>
      <c r="AW44" s="25"/>
      <c r="AX44" s="1"/>
      <c r="AY44" s="17"/>
      <c r="AZ44" s="18"/>
      <c r="BA44" s="17"/>
      <c r="BB44" s="18"/>
      <c r="BC44" s="17"/>
      <c r="BD44" s="18"/>
      <c r="BE44" s="17"/>
      <c r="BF44" s="19"/>
      <c r="BG44" s="17"/>
      <c r="BH44" s="19"/>
    </row>
    <row r="45" spans="2:60" x14ac:dyDescent="0.35">
      <c r="B45" s="7" t="s">
        <v>8</v>
      </c>
      <c r="C45" s="8"/>
      <c r="D45" s="32" t="str">
        <f>IF(C$47=0,"N.D.",C45/C$47)</f>
        <v>N.D.</v>
      </c>
      <c r="E45" s="8" t="e">
        <v>#REF!</v>
      </c>
      <c r="F45" s="32" t="e">
        <f>IF(E$47=0,"N.D.",E45/E$47)</f>
        <v>#REF!</v>
      </c>
      <c r="G45" s="8" t="e">
        <f>F8+AX32</f>
        <v>#REF!</v>
      </c>
      <c r="H45" s="32" t="e">
        <f>IF(G$47=0,"N.D.",G45/G$47)</f>
        <v>#REF!</v>
      </c>
      <c r="I45" s="8" t="e">
        <f>+H8+BM32</f>
        <v>#REF!</v>
      </c>
      <c r="J45" s="32" t="e">
        <f>IF(I$47=0,"N.D.",I45/I$47)</f>
        <v>#REF!</v>
      </c>
      <c r="K45" s="8" t="e">
        <v>#REF!</v>
      </c>
      <c r="L45" s="32" t="e">
        <f>IF(K$47=0,"N.D.",K45/K$47)</f>
        <v>#REF!</v>
      </c>
      <c r="M45" s="8" t="e">
        <v>#REF!</v>
      </c>
      <c r="N45" s="32" t="e">
        <f>IF(M$47=0,"N.D.",M45/M$47)</f>
        <v>#REF!</v>
      </c>
      <c r="O45" s="8" t="e">
        <f>K45+E45+C45+M45+G45+I45</f>
        <v>#REF!</v>
      </c>
      <c r="P45" s="32" t="e">
        <f>IF(O$47=0,"N.D.",O45/O$47)</f>
        <v>#REF!</v>
      </c>
      <c r="R45" s="7" t="s">
        <v>8</v>
      </c>
      <c r="S45" s="8" t="e">
        <v>#REF!</v>
      </c>
      <c r="T45" s="29" t="str">
        <f>IF(AJ$69=0,"N.D.",S45/AJ$69)</f>
        <v>N.D.</v>
      </c>
      <c r="U45" s="8" t="e">
        <v>#REF!</v>
      </c>
      <c r="V45" s="29" t="str">
        <f>IF(AL$69=0,"N.D.",U45/AL$69)</f>
        <v>N.D.</v>
      </c>
      <c r="W45" s="8" t="e">
        <f>AL45+AM45+W8+AN45+AO45+AP45+AQ45+AR45+AS45+AT45+AU45+AV45</f>
        <v>#VALUE!</v>
      </c>
      <c r="X45" s="29" t="str">
        <f>IF(AN$69=0,"N.D.",W45/AN$69)</f>
        <v>N.D.</v>
      </c>
      <c r="Y45" s="8" t="e">
        <f>+Y8+CD9</f>
        <v>#REF!</v>
      </c>
      <c r="Z45" s="29" t="str">
        <f>IF(AP$69=0,"N.D.",Y45/AP$69)</f>
        <v>N.D.</v>
      </c>
      <c r="AA45" s="8" t="e">
        <v>#REF!</v>
      </c>
      <c r="AB45" s="29" t="str">
        <f>IF(AR$69=0,"N.D.",AA45/AR$69)</f>
        <v>N.D.</v>
      </c>
      <c r="AC45" s="8" t="e">
        <v>#REF!</v>
      </c>
      <c r="AD45" s="29" t="str">
        <f>IF(AT$69=0,"N.D.",AC45/AT$69)</f>
        <v>N.D.</v>
      </c>
      <c r="AE45" s="8" t="e">
        <f>+AA45+U45+S45+AC45+W45+Y45</f>
        <v>#REF!</v>
      </c>
      <c r="AF45" s="29" t="str">
        <f>IF(AV$69=0,"N.D.",AE45/AV$69)</f>
        <v>N.D.</v>
      </c>
      <c r="AH45" s="7" t="s">
        <v>8</v>
      </c>
      <c r="AI45" s="8" t="e">
        <v>#REF!</v>
      </c>
      <c r="AJ45" s="29" t="str">
        <f>IF(AZ$95=0,"N.D.",AI45/AZ$95)</f>
        <v>N.D.</v>
      </c>
      <c r="AK45" s="8" t="e">
        <v>#REF!</v>
      </c>
      <c r="AL45" s="29" t="str">
        <f>IF(BB$95=0,"N.D.",AK45/BB$95)</f>
        <v>N.D.</v>
      </c>
      <c r="AM45" s="8" t="e">
        <f>BS9+BT9+AM8+BU9+BV9+BW9+BX9+BY9+BZ9+CA9+CB9+CC9</f>
        <v>#REF!</v>
      </c>
      <c r="AN45" s="29" t="str">
        <f>IF(BD$95=0,"N.D.",AM45/BD$95)</f>
        <v>N.D.</v>
      </c>
      <c r="AO45" s="8" t="e">
        <f>+AO8+CT9</f>
        <v>#REF!</v>
      </c>
      <c r="AP45" s="29" t="str">
        <f>IF(BF$95=0,"N.D.",AO45/BF$95)</f>
        <v>N.D.</v>
      </c>
      <c r="AQ45" s="8" t="e">
        <v>#REF!</v>
      </c>
      <c r="AR45" s="29" t="str">
        <f>IF(BH$95=0,"N.D.",AQ45/BH$95)</f>
        <v>N.D.</v>
      </c>
      <c r="AS45" s="8" t="e">
        <v>#REF!</v>
      </c>
      <c r="AT45" s="29" t="str">
        <f>IF(BJ$95=0,"N.D.",AS45/BJ$95)</f>
        <v>N.D.</v>
      </c>
      <c r="AU45" s="8" t="e">
        <f>+AQ45+AK45+AI45+AS45+AM45+AO45</f>
        <v>#REF!</v>
      </c>
      <c r="AV45" s="29" t="str">
        <f>IF(BL$95=0,"N.D.",AU45/BL$95)</f>
        <v>N.D.</v>
      </c>
      <c r="AW45" s="25"/>
      <c r="AX45" s="7" t="s">
        <v>8</v>
      </c>
      <c r="AY45" s="8" t="e">
        <f>O45</f>
        <v>#REF!</v>
      </c>
      <c r="AZ45" s="9" t="e">
        <f>IF(AY$46=0,"N.D.",AY45/AY$46)</f>
        <v>#REF!</v>
      </c>
      <c r="BA45" s="8" t="e">
        <f t="shared" si="32"/>
        <v>#REF!</v>
      </c>
      <c r="BB45" s="9" t="e">
        <f>IF(BA$46=0,"N.D.",BA45/BA$46)</f>
        <v>#REF!</v>
      </c>
      <c r="BC45" s="8" t="e">
        <f t="shared" si="33"/>
        <v>#REF!</v>
      </c>
      <c r="BD45" s="9" t="e">
        <f>IF(BC$46=0,"N.D.",BC45/BC$46)</f>
        <v>#REF!</v>
      </c>
      <c r="BE45" s="8" t="e">
        <f>+AY45-BA45</f>
        <v>#REF!</v>
      </c>
      <c r="BF45" s="10" t="e">
        <f>IF(BA45=0,"N.D.",AY45/BA45-1)</f>
        <v>#REF!</v>
      </c>
      <c r="BG45" s="8" t="e">
        <f>AY45-BC45</f>
        <v>#REF!</v>
      </c>
      <c r="BH45" s="10" t="e">
        <f>IF(BC45=0, "N.D.",AY45/BC45-1)</f>
        <v>#REF!</v>
      </c>
    </row>
    <row r="46" spans="2:60" x14ac:dyDescent="0.35">
      <c r="B46" s="7" t="s">
        <v>9</v>
      </c>
      <c r="C46" s="11"/>
      <c r="D46" s="30" t="str">
        <f>IF(C$47=0,"N.D.",C46/C$47)</f>
        <v>N.D.</v>
      </c>
      <c r="E46" s="11" t="e">
        <v>#REF!</v>
      </c>
      <c r="F46" s="30" t="e">
        <f>IF(E$47=0,"N.D.",E46/E$47)</f>
        <v>#REF!</v>
      </c>
      <c r="G46" s="11" t="e">
        <f>F9+AX33</f>
        <v>#REF!</v>
      </c>
      <c r="H46" s="30" t="e">
        <f>IF(G$47=0,"N.D.",G46/G$47)</f>
        <v>#REF!</v>
      </c>
      <c r="I46" s="11" t="e">
        <f>+H9+BM33</f>
        <v>#REF!</v>
      </c>
      <c r="J46" s="30" t="e">
        <f>IF(I$47=0,"N.D.",I46/I$47)</f>
        <v>#REF!</v>
      </c>
      <c r="K46" s="11" t="e">
        <v>#REF!</v>
      </c>
      <c r="L46" s="30" t="e">
        <f>IF(K$47=0,"N.D.",K46/K$47)</f>
        <v>#REF!</v>
      </c>
      <c r="M46" s="11" t="e">
        <v>#REF!</v>
      </c>
      <c r="N46" s="30" t="e">
        <f>IF(M$47=0,"N.D.",M46/M$47)</f>
        <v>#REF!</v>
      </c>
      <c r="O46" s="11" t="e">
        <f>K46+E46+C46+M46+G46+I46</f>
        <v>#REF!</v>
      </c>
      <c r="P46" s="30" t="e">
        <f>IF(O$47=0,"N.D.",O46/O$47)</f>
        <v>#REF!</v>
      </c>
      <c r="R46" s="7" t="s">
        <v>9</v>
      </c>
      <c r="S46" s="11" t="e">
        <v>#REF!</v>
      </c>
      <c r="T46" s="46" t="str">
        <f>IF(AJ$69=0,"N.D.",S46/AJ$69)</f>
        <v>N.D.</v>
      </c>
      <c r="U46" s="11" t="e">
        <v>#REF!</v>
      </c>
      <c r="V46" s="46" t="str">
        <f>IF(AL$69=0,"N.D.",U46/AL$69)</f>
        <v>N.D.</v>
      </c>
      <c r="W46" s="11" t="e">
        <f>AL46+AM46+W9+AN46+AO46+AP46+AQ46+AR46+AS46+AT46+AU46+AV46</f>
        <v>#VALUE!</v>
      </c>
      <c r="X46" s="46" t="str">
        <f>IF(AN$69=0,"N.D.",W46/AN$69)</f>
        <v>N.D.</v>
      </c>
      <c r="Y46" s="11" t="e">
        <f>+Y9+CD10</f>
        <v>#REF!</v>
      </c>
      <c r="Z46" s="46" t="str">
        <f>IF(AP$69=0,"N.D.",Y46/AP$69)</f>
        <v>N.D.</v>
      </c>
      <c r="AA46" s="11" t="e">
        <v>#REF!</v>
      </c>
      <c r="AB46" s="46" t="str">
        <f>IF(AR$69=0,"N.D.",AA46/AR$69)</f>
        <v>N.D.</v>
      </c>
      <c r="AC46" s="11" t="e">
        <v>#REF!</v>
      </c>
      <c r="AD46" s="46" t="str">
        <f>IF(AT$69=0,"N.D.",AC46/AT$69)</f>
        <v>N.D.</v>
      </c>
      <c r="AE46" s="11" t="e">
        <f>+AA46+U46+S46+AC46+W46+Y46</f>
        <v>#REF!</v>
      </c>
      <c r="AF46" s="46" t="str">
        <f>IF(AV$69=0,"N.D.",AE46/AV$69)</f>
        <v>N.D.</v>
      </c>
      <c r="AH46" s="7" t="s">
        <v>9</v>
      </c>
      <c r="AI46" s="11" t="e">
        <v>#REF!</v>
      </c>
      <c r="AJ46" s="46" t="str">
        <f>IF(AZ$95=0,"N.D.",AI46/AZ$95)</f>
        <v>N.D.</v>
      </c>
      <c r="AK46" s="11" t="e">
        <v>#REF!</v>
      </c>
      <c r="AL46" s="46" t="str">
        <f>IF(BB$95=0,"N.D.",AK46/BB$95)</f>
        <v>N.D.</v>
      </c>
      <c r="AM46" s="11" t="e">
        <f>BS10+BT10+AM9+BU10+BV10+BW10+BX10+BY10+BZ10+CA10+CB10+CC10</f>
        <v>#REF!</v>
      </c>
      <c r="AN46" s="46" t="str">
        <f>IF(BD$95=0,"N.D.",AM46/BD$95)</f>
        <v>N.D.</v>
      </c>
      <c r="AO46" s="11" t="e">
        <f>+AO9+CT10</f>
        <v>#REF!</v>
      </c>
      <c r="AP46" s="46" t="str">
        <f>IF(BF$95=0,"N.D.",AO46/BF$95)</f>
        <v>N.D.</v>
      </c>
      <c r="AQ46" s="11" t="e">
        <v>#REF!</v>
      </c>
      <c r="AR46" s="46" t="str">
        <f>IF(BH$95=0,"N.D.",AQ46/BH$95)</f>
        <v>N.D.</v>
      </c>
      <c r="AS46" s="11" t="e">
        <v>#REF!</v>
      </c>
      <c r="AT46" s="46" t="str">
        <f>IF(BJ$95=0,"N.D.",AS46/BJ$95)</f>
        <v>N.D.</v>
      </c>
      <c r="AU46" s="11" t="e">
        <f>+AQ46+AK46+AI46+AS46+AM46+AO46</f>
        <v>#REF!</v>
      </c>
      <c r="AV46" s="46" t="str">
        <f>IF(BL$95=0,"N.D.",AU46/BL$95)</f>
        <v>N.D.</v>
      </c>
      <c r="AW46" s="25"/>
      <c r="AX46" s="7" t="s">
        <v>9</v>
      </c>
      <c r="AY46" s="11" t="e">
        <f t="shared" ref="AY46:AY48" si="35">O46</f>
        <v>#REF!</v>
      </c>
      <c r="AZ46" s="12" t="e">
        <f>IF(AY$46=0,"N.D.",AY46/AY$46)</f>
        <v>#REF!</v>
      </c>
      <c r="BA46" s="11" t="e">
        <f t="shared" si="32"/>
        <v>#REF!</v>
      </c>
      <c r="BB46" s="12" t="e">
        <f>IF(BA$46=0,"N.D.",BA46/BA$46)</f>
        <v>#REF!</v>
      </c>
      <c r="BC46" s="11" t="e">
        <f t="shared" si="33"/>
        <v>#REF!</v>
      </c>
      <c r="BD46" s="12" t="e">
        <f>IF(BC$46=0,"N.D.",BC46/BC$46)</f>
        <v>#REF!</v>
      </c>
      <c r="BE46" s="11" t="e">
        <f>+AY46-BA46</f>
        <v>#REF!</v>
      </c>
      <c r="BF46" s="13" t="e">
        <f>IF(BA46=0,"N.D.",AY46/BA46-1)</f>
        <v>#REF!</v>
      </c>
      <c r="BG46" s="11" t="e">
        <f>AY46-BC46</f>
        <v>#REF!</v>
      </c>
      <c r="BH46" s="13" t="e">
        <f>IF(BC46=0, "N.D.",AY46/BC46-1)</f>
        <v>#REF!</v>
      </c>
    </row>
    <row r="47" spans="2:60" x14ac:dyDescent="0.35">
      <c r="B47" s="7" t="s">
        <v>10</v>
      </c>
      <c r="C47" s="11"/>
      <c r="D47" s="30" t="str">
        <f>IF(C$47=0,"N.D.",C47/C$47)</f>
        <v>N.D.</v>
      </c>
      <c r="E47" s="11" t="e">
        <v>#REF!</v>
      </c>
      <c r="F47" s="30" t="e">
        <f>IF(E$47=0,"N.D.",E47/E$47)</f>
        <v>#REF!</v>
      </c>
      <c r="G47" s="11" t="e">
        <f>F10+AX34</f>
        <v>#REF!</v>
      </c>
      <c r="H47" s="30" t="e">
        <f>IF(G$47=0,"N.D.",G47/G$47)</f>
        <v>#REF!</v>
      </c>
      <c r="I47" s="11" t="e">
        <f>+H10+BM34</f>
        <v>#REF!</v>
      </c>
      <c r="J47" s="30" t="e">
        <f>IF(I$47=0,"N.D.",I47/I$47)</f>
        <v>#REF!</v>
      </c>
      <c r="K47" s="11" t="e">
        <v>#REF!</v>
      </c>
      <c r="L47" s="30" t="e">
        <f>IF(K$47=0,"N.D.",K47/K$47)</f>
        <v>#REF!</v>
      </c>
      <c r="M47" s="11" t="e">
        <v>#REF!</v>
      </c>
      <c r="N47" s="30" t="e">
        <f>IF(M$47=0,"N.D.",M47/M$47)</f>
        <v>#REF!</v>
      </c>
      <c r="O47" s="11" t="e">
        <f>K47+E47+C47+M47+G47+I47</f>
        <v>#REF!</v>
      </c>
      <c r="P47" s="30" t="e">
        <f>IF(O$47=0,"N.D.",O47/O$47)</f>
        <v>#REF!</v>
      </c>
      <c r="R47" s="7" t="s">
        <v>10</v>
      </c>
      <c r="S47" s="11" t="e">
        <v>#REF!</v>
      </c>
      <c r="T47" s="46" t="str">
        <f>IF(AJ$69=0,"N.D.",S47/AJ$69)</f>
        <v>N.D.</v>
      </c>
      <c r="U47" s="11" t="e">
        <v>#REF!</v>
      </c>
      <c r="V47" s="46" t="str">
        <f>IF(AL$69=0,"N.D.",U47/AL$69)</f>
        <v>N.D.</v>
      </c>
      <c r="W47" s="11" t="e">
        <f>AL47+AM47+W10+AN47+AO47+AP47+AQ47+AR47+AS47+AT47+AU47+AV47</f>
        <v>#VALUE!</v>
      </c>
      <c r="X47" s="46" t="str">
        <f>IF(AN$69=0,"N.D.",W47/AN$69)</f>
        <v>N.D.</v>
      </c>
      <c r="Y47" s="11" t="e">
        <f>+Y10+CD11</f>
        <v>#REF!</v>
      </c>
      <c r="Z47" s="46" t="str">
        <f>IF(AP$69=0,"N.D.",Y47/AP$69)</f>
        <v>N.D.</v>
      </c>
      <c r="AA47" s="11" t="e">
        <v>#REF!</v>
      </c>
      <c r="AB47" s="46" t="str">
        <f>IF(AR$69=0,"N.D.",AA47/AR$69)</f>
        <v>N.D.</v>
      </c>
      <c r="AC47" s="11" t="e">
        <v>#REF!</v>
      </c>
      <c r="AD47" s="46" t="str">
        <f>IF(AT$69=0,"N.D.",AC47/AT$69)</f>
        <v>N.D.</v>
      </c>
      <c r="AE47" s="11" t="e">
        <f>+AA47+U47+S47+AC47+W47+Y47</f>
        <v>#REF!</v>
      </c>
      <c r="AF47" s="46" t="str">
        <f>IF(AV$69=0,"N.D.",AE47/AV$69)</f>
        <v>N.D.</v>
      </c>
      <c r="AH47" s="7" t="s">
        <v>10</v>
      </c>
      <c r="AI47" s="11" t="e">
        <v>#REF!</v>
      </c>
      <c r="AJ47" s="46" t="str">
        <f>IF(AZ$95=0,"N.D.",AI47/AZ$95)</f>
        <v>N.D.</v>
      </c>
      <c r="AK47" s="11" t="e">
        <v>#REF!</v>
      </c>
      <c r="AL47" s="46" t="str">
        <f>IF(BB$95=0,"N.D.",AK47/BB$95)</f>
        <v>N.D.</v>
      </c>
      <c r="AM47" s="11" t="e">
        <f>BS11+BT11+AM10+BU11+BV11+BW11+BX11+BY11+BZ11+CA11+CB11+CC11</f>
        <v>#REF!</v>
      </c>
      <c r="AN47" s="46" t="str">
        <f>IF(BD$95=0,"N.D.",AM47/BD$95)</f>
        <v>N.D.</v>
      </c>
      <c r="AO47" s="11" t="e">
        <f>+AO10+CT11</f>
        <v>#REF!</v>
      </c>
      <c r="AP47" s="46" t="str">
        <f>IF(BF$95=0,"N.D.",AO47/BF$95)</f>
        <v>N.D.</v>
      </c>
      <c r="AQ47" s="11" t="e">
        <v>#REF!</v>
      </c>
      <c r="AR47" s="46" t="str">
        <f>IF(BH$95=0,"N.D.",AQ47/BH$95)</f>
        <v>N.D.</v>
      </c>
      <c r="AS47" s="11" t="e">
        <v>#REF!</v>
      </c>
      <c r="AT47" s="46" t="str">
        <f>IF(BJ$95=0,"N.D.",AS47/BJ$95)</f>
        <v>N.D.</v>
      </c>
      <c r="AU47" s="11" t="e">
        <f>+AQ47+AK47+AI47+AS47+AM47+AO47</f>
        <v>#REF!</v>
      </c>
      <c r="AV47" s="46" t="str">
        <f>IF(BL$95=0,"N.D.",AU47/BL$95)</f>
        <v>N.D.</v>
      </c>
      <c r="AW47" s="25"/>
      <c r="AX47" s="7" t="s">
        <v>10</v>
      </c>
      <c r="AY47" s="11" t="e">
        <f t="shared" si="35"/>
        <v>#REF!</v>
      </c>
      <c r="AZ47" s="12" t="e">
        <f>IF(AY$46=0,"N.D.",AY47/AY$46)</f>
        <v>#REF!</v>
      </c>
      <c r="BA47" s="11" t="e">
        <f t="shared" si="32"/>
        <v>#REF!</v>
      </c>
      <c r="BB47" s="12" t="e">
        <f>IF(BA$46=0,"N.D.",BA47/BA$46)</f>
        <v>#REF!</v>
      </c>
      <c r="BC47" s="11" t="e">
        <f t="shared" si="33"/>
        <v>#REF!</v>
      </c>
      <c r="BD47" s="12" t="e">
        <f>IF(BC$46=0,"N.D.",BC47/BC$46)</f>
        <v>#REF!</v>
      </c>
      <c r="BE47" s="11" t="e">
        <f>+AY47-BA47</f>
        <v>#REF!</v>
      </c>
      <c r="BF47" s="13" t="e">
        <f>IF(BA47=0,"N.D.",AY47/BA47-1)</f>
        <v>#REF!</v>
      </c>
      <c r="BG47" s="11" t="e">
        <f>AY47-BC47</f>
        <v>#REF!</v>
      </c>
      <c r="BH47" s="13" t="e">
        <f>IF(BC47=0, "N.D.",AY47/BC47-1)</f>
        <v>#REF!</v>
      </c>
    </row>
    <row r="48" spans="2:60" x14ac:dyDescent="0.35">
      <c r="B48" s="4" t="s">
        <v>11</v>
      </c>
      <c r="C48" s="14">
        <f>+C45+C47+C46</f>
        <v>0</v>
      </c>
      <c r="D48" s="22" t="str">
        <f>IF(C$47=0,"N.D.",C48/C$47)</f>
        <v>N.D.</v>
      </c>
      <c r="E48" s="14" t="e">
        <f>+E45+E47+E46</f>
        <v>#REF!</v>
      </c>
      <c r="F48" s="22" t="e">
        <f>IF(E$47=0,"N.D.",E48/E$47)</f>
        <v>#REF!</v>
      </c>
      <c r="G48" s="14" t="e">
        <f>+G45+G47+G46</f>
        <v>#REF!</v>
      </c>
      <c r="H48" s="22" t="e">
        <f>IF(G$47=0,"N.D.",G48/G$47)</f>
        <v>#REF!</v>
      </c>
      <c r="I48" s="14" t="e">
        <f>+I45+I47+I46</f>
        <v>#REF!</v>
      </c>
      <c r="J48" s="22" t="e">
        <f>IF(I$47=0,"N.D.",I48/I$47)</f>
        <v>#REF!</v>
      </c>
      <c r="K48" s="14" t="e">
        <f>+K45+K47+K46</f>
        <v>#REF!</v>
      </c>
      <c r="L48" s="22" t="e">
        <f>IF(K$47=0,"N.D.",K48/K$47)</f>
        <v>#REF!</v>
      </c>
      <c r="M48" s="14" t="e">
        <f>+M45+M47+M46</f>
        <v>#REF!</v>
      </c>
      <c r="N48" s="22" t="e">
        <f>IF(M$47=0,"N.D.",M48/M$47)</f>
        <v>#REF!</v>
      </c>
      <c r="O48" s="14" t="e">
        <f>+O45+O47+O46</f>
        <v>#REF!</v>
      </c>
      <c r="P48" s="22" t="e">
        <f>IF(O$47=0,"N.D.",O48/O$47)</f>
        <v>#REF!</v>
      </c>
      <c r="R48" s="4" t="s">
        <v>11</v>
      </c>
      <c r="S48" s="14" t="e">
        <v>#REF!</v>
      </c>
      <c r="T48" s="47" t="str">
        <f>IF(AJ$69=0,"N.D.",S48/AJ$69)</f>
        <v>N.D.</v>
      </c>
      <c r="U48" s="14" t="e">
        <v>#REF!</v>
      </c>
      <c r="V48" s="47" t="str">
        <f>IF(AL$69=0,"N.D.",U48/AL$69)</f>
        <v>N.D.</v>
      </c>
      <c r="W48" s="14" t="e">
        <f>+W47+W46+W45</f>
        <v>#VALUE!</v>
      </c>
      <c r="X48" s="47" t="str">
        <f>IF(AN$69=0,"N.D.",W48/AN$69)</f>
        <v>N.D.</v>
      </c>
      <c r="Y48" s="14" t="e">
        <f>+Y47+Y46+Y45</f>
        <v>#REF!</v>
      </c>
      <c r="Z48" s="47" t="str">
        <f>IF(AP$69=0,"N.D.",Y48/AP$69)</f>
        <v>N.D.</v>
      </c>
      <c r="AA48" s="14" t="e">
        <v>#REF!</v>
      </c>
      <c r="AB48" s="47" t="str">
        <f>IF(AR$69=0,"N.D.",AA48/AR$69)</f>
        <v>N.D.</v>
      </c>
      <c r="AC48" s="14" t="e">
        <v>#REF!</v>
      </c>
      <c r="AD48" s="47" t="str">
        <f>IF(AT$69=0,"N.D.",AC48/AT$69)</f>
        <v>N.D.</v>
      </c>
      <c r="AE48" s="14" t="e">
        <f>+AA48+U48+S48+AC48+W48+Y48</f>
        <v>#REF!</v>
      </c>
      <c r="AF48" s="47" t="str">
        <f>IF(AV$69=0,"N.D.",AE48/AV$69)</f>
        <v>N.D.</v>
      </c>
      <c r="AH48" s="4" t="s">
        <v>11</v>
      </c>
      <c r="AI48" s="14" t="e">
        <v>#REF!</v>
      </c>
      <c r="AJ48" s="47" t="str">
        <f>IF(AZ$95=0,"N.D.",AI48/AZ$95)</f>
        <v>N.D.</v>
      </c>
      <c r="AK48" s="14" t="e">
        <v>#REF!</v>
      </c>
      <c r="AL48" s="47" t="str">
        <f>IF(BB$95=0,"N.D.",AK48/BB$95)</f>
        <v>N.D.</v>
      </c>
      <c r="AM48" s="14" t="e">
        <f>+AM47+AM46+AM45</f>
        <v>#REF!</v>
      </c>
      <c r="AN48" s="47" t="str">
        <f>IF(BD$95=0,"N.D.",AM48/BD$95)</f>
        <v>N.D.</v>
      </c>
      <c r="AO48" s="14" t="e">
        <f>+AO47+AO46+AO45</f>
        <v>#REF!</v>
      </c>
      <c r="AP48" s="47" t="str">
        <f>IF(BF$95=0,"N.D.",AO48/BF$95)</f>
        <v>N.D.</v>
      </c>
      <c r="AQ48" s="14" t="e">
        <v>#REF!</v>
      </c>
      <c r="AR48" s="47" t="str">
        <f>IF(BH$95=0,"N.D.",AQ48/BH$95)</f>
        <v>N.D.</v>
      </c>
      <c r="AS48" s="14" t="e">
        <v>#REF!</v>
      </c>
      <c r="AT48" s="47" t="str">
        <f>IF(BJ$95=0,"N.D.",AS48/BJ$95)</f>
        <v>N.D.</v>
      </c>
      <c r="AU48" s="14" t="e">
        <f>+AQ48+AK48+AI48+AS48+AM48+AO48</f>
        <v>#REF!</v>
      </c>
      <c r="AV48" s="47" t="str">
        <f>IF(BL$95=0,"N.D.",AU48/BL$95)</f>
        <v>N.D.</v>
      </c>
      <c r="AW48" s="25"/>
      <c r="AX48" s="4" t="s">
        <v>11</v>
      </c>
      <c r="AY48" s="14" t="e">
        <f t="shared" si="35"/>
        <v>#REF!</v>
      </c>
      <c r="AZ48" s="15" t="e">
        <f>IF(AY$46=0,"N.D.",AY48/AY$46)</f>
        <v>#REF!</v>
      </c>
      <c r="BA48" s="14" t="e">
        <f t="shared" si="32"/>
        <v>#REF!</v>
      </c>
      <c r="BB48" s="15" t="e">
        <f>IF(BA$46=0,"N.D.",BA48/BA$46)</f>
        <v>#REF!</v>
      </c>
      <c r="BC48" s="14" t="e">
        <f t="shared" si="33"/>
        <v>#REF!</v>
      </c>
      <c r="BD48" s="15" t="e">
        <f>IF(BC$46=0,"N.D.",BC48/BC$46)</f>
        <v>#REF!</v>
      </c>
      <c r="BE48" s="14" t="e">
        <f>+AY48-BA48</f>
        <v>#REF!</v>
      </c>
      <c r="BF48" s="16" t="e">
        <f>IF(BA48=0,"N.D.",AY48/BA48-1)</f>
        <v>#REF!</v>
      </c>
      <c r="BG48" s="14" t="e">
        <f>AY48-BC48</f>
        <v>#REF!</v>
      </c>
      <c r="BH48" s="16" t="e">
        <f>IF(BC48=0, "N.D.",AY48/BC48-1)</f>
        <v>#REF!</v>
      </c>
    </row>
    <row r="49" spans="2:60" x14ac:dyDescent="0.35">
      <c r="B49" s="4"/>
      <c r="C49" s="33"/>
      <c r="D49" s="34"/>
      <c r="E49" s="33"/>
      <c r="F49" s="34"/>
      <c r="G49" s="33"/>
      <c r="H49" s="34"/>
      <c r="I49" s="33"/>
      <c r="J49" s="34"/>
      <c r="K49" s="33"/>
      <c r="L49" s="34"/>
      <c r="M49" s="33"/>
      <c r="N49" s="34"/>
      <c r="O49" s="33"/>
      <c r="P49" s="34"/>
      <c r="R49" s="4" t="s">
        <v>12</v>
      </c>
      <c r="S49" s="20" t="e">
        <v>#REF!</v>
      </c>
      <c r="T49" s="49" t="str">
        <f>IF(AJ$69=0,"N.D.",S49/AJ$69)</f>
        <v>N.D.</v>
      </c>
      <c r="U49" s="20" t="e">
        <v>#REF!</v>
      </c>
      <c r="V49" s="49" t="str">
        <f>IF(AL$69=0,"N.D.",U49/AL$69)</f>
        <v>N.D.</v>
      </c>
      <c r="W49" s="20" t="e">
        <f>+W43-W48</f>
        <v>#VALUE!</v>
      </c>
      <c r="X49" s="49" t="str">
        <f>IF(AN$69=0,"N.D.",W49/AN$69)</f>
        <v>N.D.</v>
      </c>
      <c r="Y49" s="20" t="e">
        <f>+Y43-Y48</f>
        <v>#REF!</v>
      </c>
      <c r="Z49" s="49" t="str">
        <f>IF(AP$69=0,"N.D.",Y49/AP$69)</f>
        <v>N.D.</v>
      </c>
      <c r="AA49" s="20" t="e">
        <v>#REF!</v>
      </c>
      <c r="AB49" s="49" t="str">
        <f>IF(AR$69=0,"N.D.",AA49/AR$69)</f>
        <v>N.D.</v>
      </c>
      <c r="AC49" s="20" t="e">
        <v>#REF!</v>
      </c>
      <c r="AD49" s="49" t="str">
        <f>IF(AT$69=0,"N.D.",AC49/AT$69)</f>
        <v>N.D.</v>
      </c>
      <c r="AE49" s="20" t="e">
        <f>+AA49+U49+S49+AC49+W49+Y49</f>
        <v>#REF!</v>
      </c>
      <c r="AF49" s="49" t="str">
        <f>IF(AV$69=0,"N.D.",AE49/AV$69)</f>
        <v>N.D.</v>
      </c>
      <c r="AH49" s="4" t="s">
        <v>12</v>
      </c>
      <c r="AI49" s="20" t="e">
        <v>#REF!</v>
      </c>
      <c r="AJ49" s="49" t="str">
        <f>IF(AZ$95=0,"N.D.",AI49/AZ$95)</f>
        <v>N.D.</v>
      </c>
      <c r="AK49" s="20" t="e">
        <v>#REF!</v>
      </c>
      <c r="AL49" s="49" t="str">
        <f>IF(BB$95=0,"N.D.",AK49/BB$95)</f>
        <v>N.D.</v>
      </c>
      <c r="AM49" s="20" t="e">
        <f>+AM43-AM48</f>
        <v>#REF!</v>
      </c>
      <c r="AN49" s="49" t="str">
        <f>IF(BD$95=0,"N.D.",AM49/BD$95)</f>
        <v>N.D.</v>
      </c>
      <c r="AO49" s="20" t="e">
        <f>+AO43-AO48</f>
        <v>#REF!</v>
      </c>
      <c r="AP49" s="49" t="str">
        <f>IF(BF$95=0,"N.D.",AO49/BF$95)</f>
        <v>N.D.</v>
      </c>
      <c r="AQ49" s="20" t="e">
        <v>#REF!</v>
      </c>
      <c r="AR49" s="49" t="str">
        <f>IF(BH$95=0,"N.D.",AQ49/BH$95)</f>
        <v>N.D.</v>
      </c>
      <c r="AS49" s="20" t="e">
        <v>#REF!</v>
      </c>
      <c r="AT49" s="49" t="str">
        <f>IF(BJ$95=0,"N.D.",AS49/BJ$95)</f>
        <v>N.D.</v>
      </c>
      <c r="AU49" s="20" t="e">
        <f>+AQ49+AK49+AI49+AS49+AM49+AO49</f>
        <v>#REF!</v>
      </c>
      <c r="AV49" s="49" t="str">
        <f>IF(BL$95=0,"N.D.",AU49/BL$95)</f>
        <v>N.D.</v>
      </c>
      <c r="AW49" s="25"/>
      <c r="AX49" s="4" t="s">
        <v>12</v>
      </c>
      <c r="AY49" s="20" t="e">
        <f>O53</f>
        <v>#REF!</v>
      </c>
      <c r="AZ49" s="15" t="e">
        <f>IF(AY$46=0,"N.D.",AY49/AY$46)</f>
        <v>#REF!</v>
      </c>
      <c r="BA49" s="20" t="e">
        <f t="shared" si="32"/>
        <v>#REF!</v>
      </c>
      <c r="BB49" s="15" t="e">
        <f>IF(BA$46=0,"N.D.",BA49/BA$46)</f>
        <v>#REF!</v>
      </c>
      <c r="BC49" s="20" t="e">
        <f t="shared" si="33"/>
        <v>#REF!</v>
      </c>
      <c r="BD49" s="15" t="e">
        <f>IF(BC$46=0,"N.D.",BC49/BC$46)</f>
        <v>#REF!</v>
      </c>
      <c r="BE49" s="14" t="e">
        <f>+AY49-BA49</f>
        <v>#REF!</v>
      </c>
      <c r="BF49" s="16" t="e">
        <f>IF(BA49=0,"N.D.",AY49/BA49-1)</f>
        <v>#REF!</v>
      </c>
      <c r="BG49" s="14" t="e">
        <f>AY49-BC49</f>
        <v>#REF!</v>
      </c>
      <c r="BH49" s="16" t="e">
        <f>IF(BC49=0, "N.D.",AY49/BC49-1)</f>
        <v>#REF!</v>
      </c>
    </row>
    <row r="50" spans="2:60" x14ac:dyDescent="0.35">
      <c r="B50" s="4" t="s">
        <v>32</v>
      </c>
      <c r="C50" s="20">
        <f>+C43-C48</f>
        <v>0</v>
      </c>
      <c r="D50" s="22" t="str">
        <f>IF(C$47=0,"N.D.",C50/C$47)</f>
        <v>N.D.</v>
      </c>
      <c r="E50" s="20" t="e">
        <f>+E43-E48</f>
        <v>#REF!</v>
      </c>
      <c r="F50" s="22" t="e">
        <f>IF(E$47=0,"N.D.",E50/E$47)</f>
        <v>#REF!</v>
      </c>
      <c r="G50" s="20" t="e">
        <f>+G43-G48</f>
        <v>#REF!</v>
      </c>
      <c r="H50" s="22" t="e">
        <f>IF(G$47=0,"N.D.",G50/G$47)</f>
        <v>#REF!</v>
      </c>
      <c r="I50" s="20" t="e">
        <f>+I43-I48</f>
        <v>#REF!</v>
      </c>
      <c r="J50" s="22" t="e">
        <f>IF(I$47=0,"N.D.",I50/I$47)</f>
        <v>#REF!</v>
      </c>
      <c r="K50" s="20" t="e">
        <f>+K43-K48</f>
        <v>#REF!</v>
      </c>
      <c r="L50" s="22" t="e">
        <f>IF(K$47=0,"N.D.",K50/K$47)</f>
        <v>#REF!</v>
      </c>
      <c r="M50" s="20" t="e">
        <f>+M43-M48</f>
        <v>#REF!</v>
      </c>
      <c r="N50" s="22" t="e">
        <f>IF(M$47=0,"N.D.",M50/M$47)</f>
        <v>#REF!</v>
      </c>
      <c r="O50" s="20" t="e">
        <f>+O43-O48</f>
        <v>#REF!</v>
      </c>
      <c r="P50" s="22" t="e">
        <f>IF(O$47=0,"N.D.",O50/O$47)</f>
        <v>#REF!</v>
      </c>
      <c r="R50" s="1"/>
      <c r="S50" s="31"/>
      <c r="T50" s="48"/>
      <c r="U50" s="31"/>
      <c r="V50" s="48"/>
      <c r="W50" s="31"/>
      <c r="X50" s="48"/>
      <c r="Y50" s="31"/>
      <c r="Z50" s="48"/>
      <c r="AA50" s="31"/>
      <c r="AB50" s="48"/>
      <c r="AC50" s="31"/>
      <c r="AD50" s="48"/>
      <c r="AE50" s="31"/>
      <c r="AF50" s="48"/>
      <c r="AH50" s="1"/>
      <c r="AI50" s="31"/>
      <c r="AJ50" s="48"/>
      <c r="AK50" s="31"/>
      <c r="AL50" s="48"/>
      <c r="AM50" s="31"/>
      <c r="AN50" s="48"/>
      <c r="AO50" s="31"/>
      <c r="AP50" s="48"/>
      <c r="AQ50" s="31"/>
      <c r="AR50" s="48"/>
      <c r="AS50" s="31"/>
      <c r="AT50" s="48"/>
      <c r="AU50" s="31"/>
      <c r="AV50" s="48"/>
      <c r="AW50" s="25"/>
      <c r="AX50" s="1"/>
      <c r="AY50" s="17"/>
      <c r="AZ50" s="18"/>
      <c r="BA50" s="17"/>
      <c r="BB50" s="18"/>
      <c r="BC50" s="17"/>
      <c r="BD50" s="18"/>
      <c r="BE50" s="17"/>
      <c r="BF50" s="19"/>
      <c r="BG50" s="17"/>
      <c r="BH50" s="19"/>
    </row>
    <row r="51" spans="2:60" x14ac:dyDescent="0.35">
      <c r="B51" s="7" t="s">
        <v>33</v>
      </c>
      <c r="C51" s="8" t="e">
        <v>#VALUE!</v>
      </c>
      <c r="D51" s="35" t="str">
        <f>IF(C$47=0,"N.D.",C51/C$47)</f>
        <v>N.D.</v>
      </c>
      <c r="E51" s="8" t="e">
        <v>#VALUE!</v>
      </c>
      <c r="F51" s="35" t="e">
        <f>IF(E$47=0,"N.D.",E51/E$47)</f>
        <v>#REF!</v>
      </c>
      <c r="G51" s="8" t="e">
        <f>F14+AX38</f>
        <v>#REF!</v>
      </c>
      <c r="H51" s="35" t="e">
        <f>IF(G$47=0,"N.D.",G51/G$47)</f>
        <v>#REF!</v>
      </c>
      <c r="I51" s="8" t="e">
        <f>+H14+BM38</f>
        <v>#REF!</v>
      </c>
      <c r="J51" s="35" t="e">
        <f>IF(I$47=0,"N.D.",I51/I$47)</f>
        <v>#REF!</v>
      </c>
      <c r="K51" s="8" t="e">
        <v>#REF!</v>
      </c>
      <c r="L51" s="35" t="e">
        <f>IF(K$47=0,"N.D.",K51/K$47)</f>
        <v>#REF!</v>
      </c>
      <c r="M51" s="8" t="e">
        <v>#REF!</v>
      </c>
      <c r="N51" s="35" t="e">
        <f>IF(M$47=0,"N.D.",M51/M$47)</f>
        <v>#REF!</v>
      </c>
      <c r="O51" s="8" t="e">
        <f>+K51+E51+C51+M51+G51+I51</f>
        <v>#REF!</v>
      </c>
      <c r="P51" s="35" t="e">
        <f>IF(O$47=0,"N.D.",O51/O$47)</f>
        <v>#REF!</v>
      </c>
      <c r="R51" s="7" t="s">
        <v>13</v>
      </c>
      <c r="S51" s="8" t="e">
        <v>#REF!</v>
      </c>
      <c r="T51" s="29" t="str">
        <f t="shared" ref="T51:T57" si="36">IF(AJ$69=0,"N.D.",S51/AJ$69)</f>
        <v>N.D.</v>
      </c>
      <c r="U51" s="8" t="e">
        <v>#REF!</v>
      </c>
      <c r="V51" s="29" t="str">
        <f t="shared" ref="V51:V57" si="37">IF(AL$69=0,"N.D.",U51/AL$69)</f>
        <v>N.D.</v>
      </c>
      <c r="W51" s="8" t="e">
        <f>AL51+AM51+W14+AN51+AO51+AP51+AQ51+AR51+AS51+AT51+AU51+AV51</f>
        <v>#VALUE!</v>
      </c>
      <c r="X51" s="29" t="str">
        <f t="shared" ref="X51:X57" si="38">IF(AN$69=0,"N.D.",W51/AN$69)</f>
        <v>N.D.</v>
      </c>
      <c r="Y51" s="8" t="e">
        <f>+Y14+CD15</f>
        <v>#REF!</v>
      </c>
      <c r="Z51" s="29" t="str">
        <f t="shared" ref="Z51:Z57" si="39">IF(AP$69=0,"N.D.",Y51/AP$69)</f>
        <v>N.D.</v>
      </c>
      <c r="AA51" s="8" t="e">
        <v>#REF!</v>
      </c>
      <c r="AB51" s="29" t="str">
        <f t="shared" ref="AB51:AB57" si="40">IF(AR$69=0,"N.D.",AA51/AR$69)</f>
        <v>N.D.</v>
      </c>
      <c r="AC51" s="8" t="e">
        <v>#REF!</v>
      </c>
      <c r="AD51" s="29" t="str">
        <f t="shared" ref="AD51:AD57" si="41">IF(AT$69=0,"N.D.",AC51/AT$69)</f>
        <v>N.D.</v>
      </c>
      <c r="AE51" s="8" t="e">
        <f>+AA51+U51+S51+AC51+W51+Y51</f>
        <v>#REF!</v>
      </c>
      <c r="AF51" s="29" t="str">
        <f t="shared" ref="AF51:AF57" si="42">IF(AV$69=0,"N.D.",AE51/AV$69)</f>
        <v>N.D.</v>
      </c>
      <c r="AH51" s="7" t="s">
        <v>13</v>
      </c>
      <c r="AI51" s="8" t="e">
        <v>#REF!</v>
      </c>
      <c r="AJ51" s="29" t="str">
        <f t="shared" ref="AJ51:AJ57" si="43">IF(AZ$95=0,"N.D.",AI51/AZ$95)</f>
        <v>N.D.</v>
      </c>
      <c r="AK51" s="8" t="e">
        <v>#REF!</v>
      </c>
      <c r="AL51" s="29" t="str">
        <f t="shared" ref="AL51:AL57" si="44">IF(BB$95=0,"N.D.",AK51/BB$95)</f>
        <v>N.D.</v>
      </c>
      <c r="AM51" s="8" t="e">
        <f>BS15+BT15+AM14+BU15+BV15+BW15+BX15+BY15+BZ15+CA15+CB15+CC15</f>
        <v>#REF!</v>
      </c>
      <c r="AN51" s="29" t="str">
        <f t="shared" ref="AN51:AN57" si="45">IF(BD$95=0,"N.D.",AM51/BD$95)</f>
        <v>N.D.</v>
      </c>
      <c r="AO51" s="8" t="e">
        <f>+AO14+CT15</f>
        <v>#REF!</v>
      </c>
      <c r="AP51" s="29" t="str">
        <f t="shared" ref="AP51:AP57" si="46">IF(BF$95=0,"N.D.",AO51/BF$95)</f>
        <v>N.D.</v>
      </c>
      <c r="AQ51" s="8" t="e">
        <v>#REF!</v>
      </c>
      <c r="AR51" s="29" t="str">
        <f t="shared" ref="AR51:AR57" si="47">IF(BH$95=0,"N.D.",AQ51/BH$95)</f>
        <v>N.D.</v>
      </c>
      <c r="AS51" s="8" t="e">
        <v>#REF!</v>
      </c>
      <c r="AT51" s="29" t="str">
        <f t="shared" ref="AT51:AT57" si="48">IF(BJ$95=0,"N.D.",AS51/BJ$95)</f>
        <v>N.D.</v>
      </c>
      <c r="AU51" s="8" t="e">
        <f>+AQ51+AK51+AI51+AS51+AM51+AO51</f>
        <v>#REF!</v>
      </c>
      <c r="AV51" s="29" t="str">
        <f t="shared" ref="AV51:AV57" si="49">IF(BL$95=0,"N.D.",AU51/BL$95)</f>
        <v>N.D.</v>
      </c>
      <c r="AW51" s="25"/>
      <c r="AX51" s="7" t="s">
        <v>13</v>
      </c>
      <c r="AY51" s="8" t="e">
        <f t="shared" ref="AY51:AY55" si="50">O55</f>
        <v>#REF!</v>
      </c>
      <c r="AZ51" s="9" t="e">
        <f t="shared" ref="AZ51:AZ57" si="51">IF(AY$46=0,"N.D.",AY51/AY$46)</f>
        <v>#REF!</v>
      </c>
      <c r="BA51" s="8" t="e">
        <f t="shared" si="32"/>
        <v>#REF!</v>
      </c>
      <c r="BB51" s="9" t="e">
        <f t="shared" ref="BB51:BB57" si="52">IF(BA$46=0,"N.D.",BA51/BA$46)</f>
        <v>#REF!</v>
      </c>
      <c r="BC51" s="8" t="e">
        <f t="shared" si="33"/>
        <v>#REF!</v>
      </c>
      <c r="BD51" s="9" t="e">
        <f t="shared" ref="BD51:BD57" si="53">IF(BC$46=0,"N.D.",BC51/BC$46)</f>
        <v>#REF!</v>
      </c>
      <c r="BE51" s="8" t="e">
        <f t="shared" ref="BE51:BE57" si="54">+AY51-BA51</f>
        <v>#REF!</v>
      </c>
      <c r="BF51" s="10" t="e">
        <f t="shared" ref="BF51:BF57" si="55">IF(BA51=0,"N.D.",AY51/BA51-1)</f>
        <v>#REF!</v>
      </c>
      <c r="BG51" s="8" t="e">
        <f t="shared" ref="BG51:BG57" si="56">AY51-BC51</f>
        <v>#REF!</v>
      </c>
      <c r="BH51" s="10" t="e">
        <f t="shared" ref="BH51:BH57" si="57">IF(BC51=0, "N.D.",AY51/BC51-1)</f>
        <v>#REF!</v>
      </c>
    </row>
    <row r="52" spans="2:60" x14ac:dyDescent="0.35">
      <c r="B52" s="7" t="s">
        <v>34</v>
      </c>
      <c r="C52" s="36">
        <v>2.7448899999999998</v>
      </c>
      <c r="D52" s="37" t="str">
        <f>IF(C$47=0,"N.D.",C52/C$47)</f>
        <v>N.D.</v>
      </c>
      <c r="E52" s="36">
        <v>0</v>
      </c>
      <c r="F52" s="37" t="e">
        <f>IF(E$47=0,"N.D.",E52/E$47)</f>
        <v>#REF!</v>
      </c>
      <c r="G52" s="36" t="e">
        <f>F15+#REF!</f>
        <v>#REF!</v>
      </c>
      <c r="H52" s="37" t="e">
        <f>IF(G$47=0,"N.D.",G52/G$47)</f>
        <v>#REF!</v>
      </c>
      <c r="I52" s="36" t="e">
        <f>+H15+BM39</f>
        <v>#REF!</v>
      </c>
      <c r="J52" s="37" t="e">
        <f>IF(I$47=0,"N.D.",I52/I$47)</f>
        <v>#REF!</v>
      </c>
      <c r="K52" s="36">
        <v>0</v>
      </c>
      <c r="L52" s="37" t="e">
        <f>IF(K$47=0,"N.D.",K52/K$47)</f>
        <v>#REF!</v>
      </c>
      <c r="M52" s="36">
        <v>0</v>
      </c>
      <c r="N52" s="37" t="e">
        <f>IF(M$47=0,"N.D.",M52/M$47)</f>
        <v>#REF!</v>
      </c>
      <c r="O52" s="36" t="e">
        <f>+K52+E52+C52+M52+G52+I52</f>
        <v>#REF!</v>
      </c>
      <c r="P52" s="37" t="e">
        <f>IF(O$47=0,"N.D.",O52/O$47)</f>
        <v>#REF!</v>
      </c>
      <c r="R52" s="7" t="s">
        <v>14</v>
      </c>
      <c r="S52" s="11" t="e">
        <v>#REF!</v>
      </c>
      <c r="T52" s="46" t="str">
        <f t="shared" si="36"/>
        <v>N.D.</v>
      </c>
      <c r="U52" s="11" t="e">
        <v>#REF!</v>
      </c>
      <c r="V52" s="46" t="str">
        <f t="shared" si="37"/>
        <v>N.D.</v>
      </c>
      <c r="W52" s="11" t="e">
        <f>AL52+AM52+W15+AN52+AO52+AP52+AQ52+AR52+AS52+AT52+AU52+AV52</f>
        <v>#VALUE!</v>
      </c>
      <c r="X52" s="46" t="str">
        <f t="shared" si="38"/>
        <v>N.D.</v>
      </c>
      <c r="Y52" s="11" t="e">
        <f>+Y15+CD16</f>
        <v>#REF!</v>
      </c>
      <c r="Z52" s="46" t="str">
        <f t="shared" si="39"/>
        <v>N.D.</v>
      </c>
      <c r="AA52" s="11" t="e">
        <v>#REF!</v>
      </c>
      <c r="AB52" s="46" t="str">
        <f t="shared" si="40"/>
        <v>N.D.</v>
      </c>
      <c r="AC52" s="11" t="e">
        <v>#REF!</v>
      </c>
      <c r="AD52" s="46" t="str">
        <f t="shared" si="41"/>
        <v>N.D.</v>
      </c>
      <c r="AE52" s="11" t="e">
        <f>+AA52+U52+S52+AC52+W52+Y52</f>
        <v>#REF!</v>
      </c>
      <c r="AF52" s="46" t="str">
        <f t="shared" si="42"/>
        <v>N.D.</v>
      </c>
      <c r="AH52" s="7" t="s">
        <v>14</v>
      </c>
      <c r="AI52" s="11" t="e">
        <v>#REF!</v>
      </c>
      <c r="AJ52" s="46" t="str">
        <f t="shared" si="43"/>
        <v>N.D.</v>
      </c>
      <c r="AK52" s="11" t="e">
        <v>#REF!</v>
      </c>
      <c r="AL52" s="46" t="str">
        <f t="shared" si="44"/>
        <v>N.D.</v>
      </c>
      <c r="AM52" s="11" t="e">
        <f>BS16+BT16+AM15+BU16+BV16+BW16+BX16+BY16+BZ16+CA16+CB16+CC16</f>
        <v>#REF!</v>
      </c>
      <c r="AN52" s="46" t="str">
        <f t="shared" si="45"/>
        <v>N.D.</v>
      </c>
      <c r="AO52" s="11" t="e">
        <f>+AO15+CT16</f>
        <v>#REF!</v>
      </c>
      <c r="AP52" s="46" t="str">
        <f t="shared" si="46"/>
        <v>N.D.</v>
      </c>
      <c r="AQ52" s="11" t="e">
        <v>#REF!</v>
      </c>
      <c r="AR52" s="46" t="str">
        <f t="shared" si="47"/>
        <v>N.D.</v>
      </c>
      <c r="AS52" s="11" t="e">
        <v>#REF!</v>
      </c>
      <c r="AT52" s="46" t="str">
        <f t="shared" si="48"/>
        <v>N.D.</v>
      </c>
      <c r="AU52" s="11" t="e">
        <f>+AQ52+AK52+AI52+AS52+AM52+AO52</f>
        <v>#REF!</v>
      </c>
      <c r="AV52" s="46" t="str">
        <f t="shared" si="49"/>
        <v>N.D.</v>
      </c>
      <c r="AW52" s="25"/>
      <c r="AX52" s="7" t="s">
        <v>14</v>
      </c>
      <c r="AY52" s="11" t="e">
        <f t="shared" si="50"/>
        <v>#REF!</v>
      </c>
      <c r="AZ52" s="12" t="e">
        <f t="shared" si="51"/>
        <v>#REF!</v>
      </c>
      <c r="BA52" s="11" t="e">
        <f t="shared" si="32"/>
        <v>#REF!</v>
      </c>
      <c r="BB52" s="12" t="e">
        <f t="shared" si="52"/>
        <v>#REF!</v>
      </c>
      <c r="BC52" s="11" t="e">
        <f t="shared" si="33"/>
        <v>#REF!</v>
      </c>
      <c r="BD52" s="12" t="e">
        <f t="shared" si="53"/>
        <v>#REF!</v>
      </c>
      <c r="BE52" s="11" t="e">
        <f t="shared" si="54"/>
        <v>#REF!</v>
      </c>
      <c r="BF52" s="13" t="e">
        <f t="shared" si="55"/>
        <v>#REF!</v>
      </c>
      <c r="BG52" s="11" t="e">
        <f t="shared" si="56"/>
        <v>#REF!</v>
      </c>
      <c r="BH52" s="13" t="e">
        <f t="shared" si="57"/>
        <v>#REF!</v>
      </c>
    </row>
    <row r="53" spans="2:60" x14ac:dyDescent="0.35">
      <c r="B53" s="4" t="s">
        <v>12</v>
      </c>
      <c r="C53" s="14" t="e">
        <f>+C50-C51-C52</f>
        <v>#VALUE!</v>
      </c>
      <c r="D53" s="22" t="str">
        <f>IF(C$47=0,"N.D.",C53/C$47)</f>
        <v>N.D.</v>
      </c>
      <c r="E53" s="14" t="e">
        <f>+E50-E51-E52</f>
        <v>#REF!</v>
      </c>
      <c r="F53" s="22" t="e">
        <f>IF(E$47=0,"N.D.",E53/E$47)</f>
        <v>#REF!</v>
      </c>
      <c r="G53" s="14" t="e">
        <f>+G50-G51-G52</f>
        <v>#REF!</v>
      </c>
      <c r="H53" s="22" t="e">
        <f>IF(G$47=0,"N.D.",G53/G$47)</f>
        <v>#REF!</v>
      </c>
      <c r="I53" s="14" t="e">
        <f>+I50-I51-I52</f>
        <v>#REF!</v>
      </c>
      <c r="J53" s="22" t="e">
        <f>IF(I$47=0,"N.D.",I53/I$47)</f>
        <v>#REF!</v>
      </c>
      <c r="K53" s="14" t="e">
        <f>+K50-K51-K52</f>
        <v>#REF!</v>
      </c>
      <c r="L53" s="22" t="e">
        <f>IF(K$47=0,"N.D.",K53/K$47)</f>
        <v>#REF!</v>
      </c>
      <c r="M53" s="14" t="e">
        <f>+M50-M51-M52</f>
        <v>#REF!</v>
      </c>
      <c r="N53" s="22" t="e">
        <f>IF(M$47=0,"N.D.",M53/M$47)</f>
        <v>#REF!</v>
      </c>
      <c r="O53" s="14" t="e">
        <f>+O50-O51-O52</f>
        <v>#REF!</v>
      </c>
      <c r="P53" s="22" t="e">
        <f>IF(O$47=0,"N.D.",O53/O$47)</f>
        <v>#REF!</v>
      </c>
      <c r="R53" s="7" t="s">
        <v>15</v>
      </c>
      <c r="S53" s="11" t="e">
        <v>#REF!</v>
      </c>
      <c r="T53" s="46" t="str">
        <f t="shared" si="36"/>
        <v>N.D.</v>
      </c>
      <c r="U53" s="11" t="e">
        <v>#REF!</v>
      </c>
      <c r="V53" s="46" t="str">
        <f t="shared" si="37"/>
        <v>N.D.</v>
      </c>
      <c r="W53" s="11" t="e">
        <f>AL53+AM53+W16+AN53+AO53+AP53+AQ53+AR53+AS53+AT53+AU53+AV53</f>
        <v>#VALUE!</v>
      </c>
      <c r="X53" s="46" t="str">
        <f t="shared" si="38"/>
        <v>N.D.</v>
      </c>
      <c r="Y53" s="11" t="e">
        <f>+Y16+CD17</f>
        <v>#REF!</v>
      </c>
      <c r="Z53" s="46" t="str">
        <f t="shared" si="39"/>
        <v>N.D.</v>
      </c>
      <c r="AA53" s="11" t="e">
        <v>#REF!</v>
      </c>
      <c r="AB53" s="46" t="str">
        <f t="shared" si="40"/>
        <v>N.D.</v>
      </c>
      <c r="AC53" s="11" t="e">
        <v>#REF!</v>
      </c>
      <c r="AD53" s="46" t="str">
        <f t="shared" si="41"/>
        <v>N.D.</v>
      </c>
      <c r="AE53" s="11" t="e">
        <f>+AA53+U53+S53+AC53+W53+#REF!+Y53</f>
        <v>#REF!</v>
      </c>
      <c r="AF53" s="46" t="str">
        <f t="shared" si="42"/>
        <v>N.D.</v>
      </c>
      <c r="AH53" s="7" t="s">
        <v>15</v>
      </c>
      <c r="AI53" s="11" t="e">
        <v>#REF!</v>
      </c>
      <c r="AJ53" s="46" t="str">
        <f t="shared" si="43"/>
        <v>N.D.</v>
      </c>
      <c r="AK53" s="11" t="e">
        <v>#REF!</v>
      </c>
      <c r="AL53" s="46" t="str">
        <f t="shared" si="44"/>
        <v>N.D.</v>
      </c>
      <c r="AM53" s="11" t="e">
        <f>BS17+BT17+AM16+BU17+BV17+BW17+BX17+BY17+BZ17+CA17+CB17+CC17</f>
        <v>#REF!</v>
      </c>
      <c r="AN53" s="46" t="str">
        <f t="shared" si="45"/>
        <v>N.D.</v>
      </c>
      <c r="AO53" s="11" t="e">
        <f>+AO16+CT17</f>
        <v>#REF!</v>
      </c>
      <c r="AP53" s="46" t="str">
        <f t="shared" si="46"/>
        <v>N.D.</v>
      </c>
      <c r="AQ53" s="11" t="e">
        <v>#REF!</v>
      </c>
      <c r="AR53" s="46" t="str">
        <f t="shared" si="47"/>
        <v>N.D.</v>
      </c>
      <c r="AS53" s="11" t="e">
        <v>#REF!</v>
      </c>
      <c r="AT53" s="46" t="str">
        <f t="shared" si="48"/>
        <v>N.D.</v>
      </c>
      <c r="AU53" s="11" t="e">
        <f>+AQ53+AK53+AI53+AS53+AM53+#REF!+AO53</f>
        <v>#REF!</v>
      </c>
      <c r="AV53" s="46" t="str">
        <f t="shared" si="49"/>
        <v>N.D.</v>
      </c>
      <c r="AW53" s="25"/>
      <c r="AX53" s="7" t="s">
        <v>15</v>
      </c>
      <c r="AY53" s="11" t="e">
        <f t="shared" si="50"/>
        <v>#REF!</v>
      </c>
      <c r="AZ53" s="12" t="e">
        <f t="shared" si="51"/>
        <v>#REF!</v>
      </c>
      <c r="BA53" s="11" t="e">
        <f t="shared" si="32"/>
        <v>#REF!</v>
      </c>
      <c r="BB53" s="12" t="e">
        <f t="shared" si="52"/>
        <v>#REF!</v>
      </c>
      <c r="BC53" s="11" t="e">
        <f t="shared" si="33"/>
        <v>#REF!</v>
      </c>
      <c r="BD53" s="12" t="e">
        <f t="shared" si="53"/>
        <v>#REF!</v>
      </c>
      <c r="BE53" s="11" t="e">
        <f t="shared" si="54"/>
        <v>#REF!</v>
      </c>
      <c r="BF53" s="13" t="e">
        <f t="shared" si="55"/>
        <v>#REF!</v>
      </c>
      <c r="BG53" s="11" t="e">
        <f t="shared" si="56"/>
        <v>#REF!</v>
      </c>
      <c r="BH53" s="13" t="e">
        <f t="shared" si="57"/>
        <v>#REF!</v>
      </c>
    </row>
    <row r="54" spans="2:60" x14ac:dyDescent="0.35">
      <c r="B54" s="1"/>
      <c r="C54" s="31"/>
      <c r="D54" s="18"/>
      <c r="E54" s="31"/>
      <c r="F54" s="18"/>
      <c r="G54" s="31"/>
      <c r="H54" s="18"/>
      <c r="I54" s="31"/>
      <c r="J54" s="18"/>
      <c r="K54" s="31"/>
      <c r="L54" s="18"/>
      <c r="M54" s="31"/>
      <c r="N54" s="18"/>
      <c r="O54" s="31"/>
      <c r="P54" s="18"/>
      <c r="R54" s="7" t="s">
        <v>16</v>
      </c>
      <c r="S54" s="11" t="e">
        <v>#REF!</v>
      </c>
      <c r="T54" s="46" t="str">
        <f t="shared" si="36"/>
        <v>N.D.</v>
      </c>
      <c r="U54" s="11" t="e">
        <v>#REF!</v>
      </c>
      <c r="V54" s="46" t="str">
        <f t="shared" si="37"/>
        <v>N.D.</v>
      </c>
      <c r="W54" s="11" t="e">
        <f>AL54+AM54+W17+AN54+AO54+AP54+AQ54+AR54+AS54+AT54+AU54+AV54</f>
        <v>#VALUE!</v>
      </c>
      <c r="X54" s="46" t="str">
        <f t="shared" si="38"/>
        <v>N.D.</v>
      </c>
      <c r="Y54" s="11" t="e">
        <f>+Y17+CD18</f>
        <v>#REF!</v>
      </c>
      <c r="Z54" s="46" t="str">
        <f t="shared" si="39"/>
        <v>N.D.</v>
      </c>
      <c r="AA54" s="11" t="e">
        <v>#REF!</v>
      </c>
      <c r="AB54" s="46" t="str">
        <f t="shared" si="40"/>
        <v>N.D.</v>
      </c>
      <c r="AC54" s="11" t="e">
        <v>#REF!</v>
      </c>
      <c r="AD54" s="46" t="str">
        <f t="shared" si="41"/>
        <v>N.D.</v>
      </c>
      <c r="AE54" s="11" t="e">
        <f>+AA54+U54+S54+AC54+W54+Y54</f>
        <v>#REF!</v>
      </c>
      <c r="AF54" s="46" t="str">
        <f t="shared" si="42"/>
        <v>N.D.</v>
      </c>
      <c r="AH54" s="7" t="s">
        <v>16</v>
      </c>
      <c r="AI54" s="11" t="e">
        <v>#REF!</v>
      </c>
      <c r="AJ54" s="46" t="str">
        <f t="shared" si="43"/>
        <v>N.D.</v>
      </c>
      <c r="AK54" s="11" t="e">
        <v>#REF!</v>
      </c>
      <c r="AL54" s="46" t="str">
        <f t="shared" si="44"/>
        <v>N.D.</v>
      </c>
      <c r="AM54" s="11" t="e">
        <f>BS18+BT18+AM17+BU18+BV18+BW18+BX18+BY18+BZ18+CA18+CB18+CC18</f>
        <v>#REF!</v>
      </c>
      <c r="AN54" s="46" t="str">
        <f t="shared" si="45"/>
        <v>N.D.</v>
      </c>
      <c r="AO54" s="11" t="e">
        <f>+AO17+CT18</f>
        <v>#REF!</v>
      </c>
      <c r="AP54" s="46" t="str">
        <f t="shared" si="46"/>
        <v>N.D.</v>
      </c>
      <c r="AQ54" s="11" t="e">
        <v>#REF!</v>
      </c>
      <c r="AR54" s="46" t="str">
        <f t="shared" si="47"/>
        <v>N.D.</v>
      </c>
      <c r="AS54" s="11" t="e">
        <v>#REF!</v>
      </c>
      <c r="AT54" s="46" t="str">
        <f t="shared" si="48"/>
        <v>N.D.</v>
      </c>
      <c r="AU54" s="11" t="e">
        <f>+AQ54+AK54+AI54+AS54+AM54+AO54</f>
        <v>#REF!</v>
      </c>
      <c r="AV54" s="46" t="str">
        <f t="shared" si="49"/>
        <v>N.D.</v>
      </c>
      <c r="AW54" s="25"/>
      <c r="AX54" s="7" t="s">
        <v>16</v>
      </c>
      <c r="AY54" s="11" t="e">
        <f t="shared" si="50"/>
        <v>#REF!</v>
      </c>
      <c r="AZ54" s="12" t="e">
        <f t="shared" si="51"/>
        <v>#REF!</v>
      </c>
      <c r="BA54" s="11" t="e">
        <f t="shared" si="32"/>
        <v>#REF!</v>
      </c>
      <c r="BB54" s="12" t="e">
        <f t="shared" si="52"/>
        <v>#REF!</v>
      </c>
      <c r="BC54" s="11" t="e">
        <f t="shared" si="33"/>
        <v>#REF!</v>
      </c>
      <c r="BD54" s="12" t="e">
        <f t="shared" si="53"/>
        <v>#REF!</v>
      </c>
      <c r="BE54" s="11" t="e">
        <f t="shared" si="54"/>
        <v>#REF!</v>
      </c>
      <c r="BF54" s="13" t="e">
        <f t="shared" si="55"/>
        <v>#REF!</v>
      </c>
      <c r="BG54" s="11" t="e">
        <f t="shared" si="56"/>
        <v>#REF!</v>
      </c>
      <c r="BH54" s="13" t="e">
        <f t="shared" si="57"/>
        <v>#REF!</v>
      </c>
    </row>
    <row r="55" spans="2:60" x14ac:dyDescent="0.35">
      <c r="B55" s="7" t="s">
        <v>13</v>
      </c>
      <c r="C55" s="8" t="e">
        <v>#REF!</v>
      </c>
      <c r="D55" s="9" t="str">
        <f t="shared" ref="D55:D61" si="58">IF(C$47=0,"N.D.",C55/C$47)</f>
        <v>N.D.</v>
      </c>
      <c r="E55" s="8" t="e">
        <v>#REF!</v>
      </c>
      <c r="F55" s="9" t="e">
        <f t="shared" ref="F55:F61" si="59">IF(E$47=0,"N.D.",E55/E$47)</f>
        <v>#REF!</v>
      </c>
      <c r="G55" s="8" t="e">
        <f>F18+#REF!</f>
        <v>#REF!</v>
      </c>
      <c r="H55" s="9" t="e">
        <f t="shared" ref="H55:H61" si="60">IF(G$47=0,"N.D.",G55/G$47)</f>
        <v>#REF!</v>
      </c>
      <c r="I55" s="8" t="e">
        <f>+H18+BM42</f>
        <v>#REF!</v>
      </c>
      <c r="J55" s="9" t="e">
        <f t="shared" ref="J55:J61" si="61">IF(I$47=0,"N.D.",I55/I$47)</f>
        <v>#REF!</v>
      </c>
      <c r="K55" s="8" t="e">
        <v>#REF!</v>
      </c>
      <c r="L55" s="9" t="e">
        <f t="shared" ref="L55:L61" si="62">IF(K$47=0,"N.D.",K55/K$47)</f>
        <v>#REF!</v>
      </c>
      <c r="M55" s="8" t="e">
        <v>#REF!</v>
      </c>
      <c r="N55" s="9" t="e">
        <f t="shared" ref="N55:N61" si="63">IF(M$47=0,"N.D.",M55/M$47)</f>
        <v>#REF!</v>
      </c>
      <c r="O55" s="8" t="e">
        <f>K55+E55+C55+M55+G55+I55</f>
        <v>#REF!</v>
      </c>
      <c r="P55" s="9" t="e">
        <f t="shared" ref="P55:P61" si="64">IF(O$47=0,"N.D.",O55/O$47)</f>
        <v>#REF!</v>
      </c>
      <c r="R55" s="7"/>
      <c r="S55" s="11" t="e">
        <v>#REF!</v>
      </c>
      <c r="T55" s="46" t="str">
        <f t="shared" si="36"/>
        <v>N.D.</v>
      </c>
      <c r="U55" s="11" t="e">
        <v>#REF!</v>
      </c>
      <c r="V55" s="46" t="str">
        <f t="shared" si="37"/>
        <v>N.D.</v>
      </c>
      <c r="W55" s="11" t="e">
        <f>AL55+AM55+W18+AN55+AO55+AP55+AQ55+AR55+AS55+AT55+AU55+AV55</f>
        <v>#VALUE!</v>
      </c>
      <c r="X55" s="46" t="str">
        <f t="shared" si="38"/>
        <v>N.D.</v>
      </c>
      <c r="Y55" s="11" t="e">
        <f>+Y18+CD19</f>
        <v>#REF!</v>
      </c>
      <c r="Z55" s="46" t="str">
        <f t="shared" si="39"/>
        <v>N.D.</v>
      </c>
      <c r="AA55" s="11" t="e">
        <v>#REF!</v>
      </c>
      <c r="AB55" s="46" t="str">
        <f t="shared" si="40"/>
        <v>N.D.</v>
      </c>
      <c r="AC55" s="11" t="e">
        <v>#REF!</v>
      </c>
      <c r="AD55" s="46" t="str">
        <f t="shared" si="41"/>
        <v>N.D.</v>
      </c>
      <c r="AE55" s="11" t="e">
        <f>+AA55+U55+S55+AC55+W55+Y55</f>
        <v>#REF!</v>
      </c>
      <c r="AF55" s="46" t="str">
        <f t="shared" si="42"/>
        <v>N.D.</v>
      </c>
      <c r="AH55" s="7"/>
      <c r="AI55" s="11" t="e">
        <v>#REF!</v>
      </c>
      <c r="AJ55" s="46" t="str">
        <f t="shared" si="43"/>
        <v>N.D.</v>
      </c>
      <c r="AK55" s="11" t="e">
        <v>#REF!</v>
      </c>
      <c r="AL55" s="46" t="str">
        <f t="shared" si="44"/>
        <v>N.D.</v>
      </c>
      <c r="AM55" s="11" t="e">
        <f>BS19+BT19+AM18+BU19+BV19+BW19+BX19+BY19+BZ19+CA19+CB19+CC19</f>
        <v>#REF!</v>
      </c>
      <c r="AN55" s="46" t="str">
        <f t="shared" si="45"/>
        <v>N.D.</v>
      </c>
      <c r="AO55" s="11" t="e">
        <f>+AO18+CT19</f>
        <v>#REF!</v>
      </c>
      <c r="AP55" s="46" t="str">
        <f t="shared" si="46"/>
        <v>N.D.</v>
      </c>
      <c r="AQ55" s="11" t="e">
        <v>#REF!</v>
      </c>
      <c r="AR55" s="46" t="str">
        <f t="shared" si="47"/>
        <v>N.D.</v>
      </c>
      <c r="AS55" s="11" t="e">
        <v>#REF!</v>
      </c>
      <c r="AT55" s="46" t="str">
        <f t="shared" si="48"/>
        <v>N.D.</v>
      </c>
      <c r="AU55" s="11" t="e">
        <f>+AQ55+AK55+AI55+AS55+AM55+AO55</f>
        <v>#REF!</v>
      </c>
      <c r="AV55" s="46" t="str">
        <f t="shared" si="49"/>
        <v>N.D.</v>
      </c>
      <c r="AW55" s="25"/>
      <c r="AX55" s="7"/>
      <c r="AY55" s="11" t="e">
        <f t="shared" si="50"/>
        <v>#REF!</v>
      </c>
      <c r="AZ55" s="12" t="e">
        <f t="shared" si="51"/>
        <v>#REF!</v>
      </c>
      <c r="BA55" s="11" t="e">
        <f t="shared" si="32"/>
        <v>#REF!</v>
      </c>
      <c r="BB55" s="12" t="e">
        <f t="shared" si="52"/>
        <v>#REF!</v>
      </c>
      <c r="BC55" s="11" t="e">
        <f t="shared" si="33"/>
        <v>#REF!</v>
      </c>
      <c r="BD55" s="12" t="e">
        <f t="shared" si="53"/>
        <v>#REF!</v>
      </c>
      <c r="BE55" s="11" t="e">
        <f t="shared" si="54"/>
        <v>#REF!</v>
      </c>
      <c r="BF55" s="13" t="e">
        <f t="shared" si="55"/>
        <v>#REF!</v>
      </c>
      <c r="BG55" s="11" t="e">
        <f t="shared" si="56"/>
        <v>#REF!</v>
      </c>
      <c r="BH55" s="13" t="e">
        <f t="shared" si="57"/>
        <v>#REF!</v>
      </c>
    </row>
    <row r="56" spans="2:60" x14ac:dyDescent="0.35">
      <c r="B56" s="7" t="s">
        <v>14</v>
      </c>
      <c r="C56" s="11" t="e">
        <v>#REF!</v>
      </c>
      <c r="D56" s="12" t="str">
        <f t="shared" si="58"/>
        <v>N.D.</v>
      </c>
      <c r="E56" s="11" t="e">
        <v>#REF!</v>
      </c>
      <c r="F56" s="12" t="e">
        <f t="shared" si="59"/>
        <v>#REF!</v>
      </c>
      <c r="G56" s="11" t="e">
        <f>F19+#REF!</f>
        <v>#REF!</v>
      </c>
      <c r="H56" s="12" t="e">
        <f t="shared" si="60"/>
        <v>#REF!</v>
      </c>
      <c r="I56" s="11" t="e">
        <f>+H19+BM43</f>
        <v>#REF!</v>
      </c>
      <c r="J56" s="12" t="e">
        <f t="shared" si="61"/>
        <v>#REF!</v>
      </c>
      <c r="K56" s="11" t="e">
        <v>#REF!</v>
      </c>
      <c r="L56" s="12" t="e">
        <f t="shared" si="62"/>
        <v>#REF!</v>
      </c>
      <c r="M56" s="11" t="e">
        <v>#REF!</v>
      </c>
      <c r="N56" s="12" t="e">
        <f t="shared" si="63"/>
        <v>#REF!</v>
      </c>
      <c r="O56" s="11" t="e">
        <f>K56+E56-C56+M56+G56+I56</f>
        <v>#REF!</v>
      </c>
      <c r="P56" s="12" t="e">
        <f t="shared" si="64"/>
        <v>#REF!</v>
      </c>
      <c r="R56" s="4" t="s">
        <v>17</v>
      </c>
      <c r="S56" s="50" t="e">
        <f>S51+S52+S53-S54</f>
        <v>#REF!</v>
      </c>
      <c r="T56" s="47" t="str">
        <f t="shared" si="36"/>
        <v>N.D.</v>
      </c>
      <c r="U56" s="50" t="e">
        <f>U51+U52+U53-U54</f>
        <v>#REF!</v>
      </c>
      <c r="V56" s="47" t="str">
        <f t="shared" si="37"/>
        <v>N.D.</v>
      </c>
      <c r="W56" s="50" t="e">
        <f>+W52+W53+W54</f>
        <v>#VALUE!</v>
      </c>
      <c r="X56" s="47" t="str">
        <f t="shared" si="38"/>
        <v>N.D.</v>
      </c>
      <c r="Y56" s="50" t="e">
        <f>+Y52+Y53+Y54</f>
        <v>#REF!</v>
      </c>
      <c r="Z56" s="47" t="str">
        <f t="shared" si="39"/>
        <v>N.D.</v>
      </c>
      <c r="AA56" s="50" t="e">
        <f>+AA51+AA52+AA53-AA54</f>
        <v>#REF!</v>
      </c>
      <c r="AB56" s="47" t="str">
        <f t="shared" si="40"/>
        <v>N.D.</v>
      </c>
      <c r="AC56" s="50" t="e">
        <f>AC51+AC52+AC53-AC54</f>
        <v>#REF!</v>
      </c>
      <c r="AD56" s="47" t="str">
        <f t="shared" si="41"/>
        <v>N.D.</v>
      </c>
      <c r="AE56" s="50" t="e">
        <f>AE51+AE52+AE53-AE54</f>
        <v>#REF!</v>
      </c>
      <c r="AF56" s="47" t="str">
        <f t="shared" si="42"/>
        <v>N.D.</v>
      </c>
      <c r="AH56" s="4" t="s">
        <v>17</v>
      </c>
      <c r="AI56" s="50" t="e">
        <f>AI51+AI52+AI53-AI54</f>
        <v>#REF!</v>
      </c>
      <c r="AJ56" s="47" t="str">
        <f t="shared" si="43"/>
        <v>N.D.</v>
      </c>
      <c r="AK56" s="50" t="e">
        <f>AK51+AK52+AK53-AK54</f>
        <v>#REF!</v>
      </c>
      <c r="AL56" s="47" t="str">
        <f t="shared" si="44"/>
        <v>N.D.</v>
      </c>
      <c r="AM56" s="50" t="e">
        <f>+AM52+AM53+AM54</f>
        <v>#REF!</v>
      </c>
      <c r="AN56" s="47" t="str">
        <f t="shared" si="45"/>
        <v>N.D.</v>
      </c>
      <c r="AO56" s="50" t="e">
        <f>+AO52+AO53+AO54</f>
        <v>#REF!</v>
      </c>
      <c r="AP56" s="47" t="str">
        <f t="shared" si="46"/>
        <v>N.D.</v>
      </c>
      <c r="AQ56" s="50" t="e">
        <f>AQ51+AQ52+AQ53-AQ54</f>
        <v>#REF!</v>
      </c>
      <c r="AR56" s="47" t="str">
        <f t="shared" si="47"/>
        <v>N.D.</v>
      </c>
      <c r="AS56" s="50" t="e">
        <f>AS51+AS52+AS53-AS54</f>
        <v>#REF!</v>
      </c>
      <c r="AT56" s="47" t="str">
        <f t="shared" si="48"/>
        <v>N.D.</v>
      </c>
      <c r="AU56" s="50" t="e">
        <f>AU51+AU52+AU53-AU54</f>
        <v>#REF!</v>
      </c>
      <c r="AV56" s="47" t="str">
        <f t="shared" si="49"/>
        <v>N.D.</v>
      </c>
      <c r="AW56" s="25"/>
      <c r="AX56" s="4" t="s">
        <v>17</v>
      </c>
      <c r="AY56" s="14" t="e">
        <f t="shared" ref="AY56:AY57" si="65">O60</f>
        <v>#REF!</v>
      </c>
      <c r="AZ56" s="22" t="e">
        <f t="shared" si="51"/>
        <v>#REF!</v>
      </c>
      <c r="BA56" s="14" t="e">
        <f t="shared" si="32"/>
        <v>#REF!</v>
      </c>
      <c r="BB56" s="22" t="e">
        <f t="shared" si="52"/>
        <v>#REF!</v>
      </c>
      <c r="BC56" s="14" t="e">
        <f t="shared" si="33"/>
        <v>#REF!</v>
      </c>
      <c r="BD56" s="22" t="e">
        <f t="shared" si="53"/>
        <v>#REF!</v>
      </c>
      <c r="BE56" s="14" t="e">
        <f t="shared" si="54"/>
        <v>#REF!</v>
      </c>
      <c r="BF56" s="16" t="e">
        <f t="shared" si="55"/>
        <v>#REF!</v>
      </c>
      <c r="BG56" s="14" t="e">
        <f t="shared" si="56"/>
        <v>#REF!</v>
      </c>
      <c r="BH56" s="16" t="e">
        <f t="shared" si="57"/>
        <v>#REF!</v>
      </c>
    </row>
    <row r="57" spans="2:60" x14ac:dyDescent="0.35">
      <c r="B57" s="7" t="s">
        <v>15</v>
      </c>
      <c r="C57" s="11" t="e">
        <v>#REF!</v>
      </c>
      <c r="D57" s="12" t="str">
        <f t="shared" si="58"/>
        <v>N.D.</v>
      </c>
      <c r="E57" s="11" t="e">
        <v>#REF!</v>
      </c>
      <c r="F57" s="12" t="e">
        <f t="shared" si="59"/>
        <v>#REF!</v>
      </c>
      <c r="G57" s="11" t="e">
        <f>F20+#REF!</f>
        <v>#REF!</v>
      </c>
      <c r="H57" s="12" t="e">
        <f t="shared" si="60"/>
        <v>#REF!</v>
      </c>
      <c r="I57" s="11" t="e">
        <f>+H20+BM44</f>
        <v>#REF!</v>
      </c>
      <c r="J57" s="12" t="e">
        <f t="shared" si="61"/>
        <v>#REF!</v>
      </c>
      <c r="K57" s="11" t="e">
        <v>#REF!</v>
      </c>
      <c r="L57" s="12" t="e">
        <f t="shared" si="62"/>
        <v>#REF!</v>
      </c>
      <c r="M57" s="11" t="e">
        <v>#REF!</v>
      </c>
      <c r="N57" s="12" t="e">
        <f t="shared" si="63"/>
        <v>#REF!</v>
      </c>
      <c r="O57" s="11" t="e">
        <v>#REF!</v>
      </c>
      <c r="P57" s="12" t="e">
        <f t="shared" si="64"/>
        <v>#REF!</v>
      </c>
      <c r="R57" s="4" t="s">
        <v>18</v>
      </c>
      <c r="S57" s="14" t="e">
        <f>+S49-S56</f>
        <v>#REF!</v>
      </c>
      <c r="T57" s="47" t="str">
        <f t="shared" si="36"/>
        <v>N.D.</v>
      </c>
      <c r="U57" s="14" t="e">
        <f>+U49-U56</f>
        <v>#REF!</v>
      </c>
      <c r="V57" s="47" t="str">
        <f t="shared" si="37"/>
        <v>N.D.</v>
      </c>
      <c r="W57" s="14" t="e">
        <f>+W49-W56</f>
        <v>#VALUE!</v>
      </c>
      <c r="X57" s="47" t="str">
        <f t="shared" si="38"/>
        <v>N.D.</v>
      </c>
      <c r="Y57" s="14" t="e">
        <f>+Y49-Y56</f>
        <v>#REF!</v>
      </c>
      <c r="Z57" s="47" t="str">
        <f t="shared" si="39"/>
        <v>N.D.</v>
      </c>
      <c r="AA57" s="14" t="e">
        <f>+AA49-AA56</f>
        <v>#REF!</v>
      </c>
      <c r="AB57" s="47" t="str">
        <f t="shared" si="40"/>
        <v>N.D.</v>
      </c>
      <c r="AC57" s="14" t="e">
        <f>+AC49-AC56</f>
        <v>#REF!</v>
      </c>
      <c r="AD57" s="47" t="str">
        <f t="shared" si="41"/>
        <v>N.D.</v>
      </c>
      <c r="AE57" s="14" t="e">
        <f>+AE49-AE56</f>
        <v>#REF!</v>
      </c>
      <c r="AF57" s="47" t="str">
        <f t="shared" si="42"/>
        <v>N.D.</v>
      </c>
      <c r="AH57" s="4" t="s">
        <v>18</v>
      </c>
      <c r="AI57" s="14" t="e">
        <f>+AI49-AI56</f>
        <v>#REF!</v>
      </c>
      <c r="AJ57" s="47" t="str">
        <f t="shared" si="43"/>
        <v>N.D.</v>
      </c>
      <c r="AK57" s="14" t="e">
        <f>+AK49-AK56</f>
        <v>#REF!</v>
      </c>
      <c r="AL57" s="47" t="str">
        <f t="shared" si="44"/>
        <v>N.D.</v>
      </c>
      <c r="AM57" s="14" t="e">
        <f>+AM49-AM56</f>
        <v>#REF!</v>
      </c>
      <c r="AN57" s="47" t="str">
        <f t="shared" si="45"/>
        <v>N.D.</v>
      </c>
      <c r="AO57" s="14" t="e">
        <f>+AO49-AO56</f>
        <v>#REF!</v>
      </c>
      <c r="AP57" s="47" t="str">
        <f t="shared" si="46"/>
        <v>N.D.</v>
      </c>
      <c r="AQ57" s="14" t="e">
        <f>+AQ49-AQ56</f>
        <v>#REF!</v>
      </c>
      <c r="AR57" s="47" t="str">
        <f t="shared" si="47"/>
        <v>N.D.</v>
      </c>
      <c r="AS57" s="14" t="e">
        <f>+AS49-AS56</f>
        <v>#REF!</v>
      </c>
      <c r="AT57" s="47" t="str">
        <f t="shared" si="48"/>
        <v>N.D.</v>
      </c>
      <c r="AU57" s="14" t="e">
        <f>+AU49-AU56</f>
        <v>#REF!</v>
      </c>
      <c r="AV57" s="47" t="str">
        <f t="shared" si="49"/>
        <v>N.D.</v>
      </c>
      <c r="AX57" s="4" t="s">
        <v>18</v>
      </c>
      <c r="AY57" s="20" t="e">
        <f t="shared" si="65"/>
        <v>#REF!</v>
      </c>
      <c r="AZ57" s="15" t="e">
        <f t="shared" si="51"/>
        <v>#REF!</v>
      </c>
      <c r="BA57" s="20" t="e">
        <f t="shared" si="32"/>
        <v>#REF!</v>
      </c>
      <c r="BB57" s="15" t="e">
        <f t="shared" si="52"/>
        <v>#REF!</v>
      </c>
      <c r="BC57" s="20" t="e">
        <f t="shared" si="33"/>
        <v>#REF!</v>
      </c>
      <c r="BD57" s="15" t="e">
        <f t="shared" si="53"/>
        <v>#REF!</v>
      </c>
      <c r="BE57" s="14" t="e">
        <f t="shared" si="54"/>
        <v>#REF!</v>
      </c>
      <c r="BF57" s="16" t="e">
        <f t="shared" si="55"/>
        <v>#REF!</v>
      </c>
      <c r="BG57" s="14" t="e">
        <f t="shared" si="56"/>
        <v>#REF!</v>
      </c>
      <c r="BH57" s="16" t="e">
        <f t="shared" si="57"/>
        <v>#REF!</v>
      </c>
    </row>
    <row r="58" spans="2:60" x14ac:dyDescent="0.35">
      <c r="B58" s="7" t="s">
        <v>16</v>
      </c>
      <c r="C58" s="11" t="e">
        <v>#REF!</v>
      </c>
      <c r="D58" s="12" t="str">
        <f t="shared" si="58"/>
        <v>N.D.</v>
      </c>
      <c r="E58" s="11" t="e">
        <v>#REF!</v>
      </c>
      <c r="F58" s="12" t="e">
        <f t="shared" si="59"/>
        <v>#REF!</v>
      </c>
      <c r="G58" s="11" t="e">
        <f>F21+#REF!</f>
        <v>#REF!</v>
      </c>
      <c r="H58" s="12" t="e">
        <f t="shared" si="60"/>
        <v>#REF!</v>
      </c>
      <c r="I58" s="11" t="e">
        <f>+H21+BM45</f>
        <v>#REF!</v>
      </c>
      <c r="J58" s="12" t="e">
        <f t="shared" si="61"/>
        <v>#REF!</v>
      </c>
      <c r="K58" s="11" t="e">
        <v>#REF!</v>
      </c>
      <c r="L58" s="12" t="e">
        <f t="shared" si="62"/>
        <v>#REF!</v>
      </c>
      <c r="M58" s="11" t="e">
        <v>#REF!</v>
      </c>
      <c r="N58" s="12" t="e">
        <f t="shared" si="63"/>
        <v>#REF!</v>
      </c>
      <c r="O58" s="11" t="e">
        <f>K58+E58+C58+M58+G58+I58</f>
        <v>#REF!</v>
      </c>
      <c r="P58" s="12" t="e">
        <f t="shared" si="64"/>
        <v>#REF!</v>
      </c>
      <c r="R58" s="1"/>
      <c r="S58" s="31"/>
      <c r="T58" s="48"/>
      <c r="U58" s="31"/>
      <c r="V58" s="48"/>
      <c r="W58" s="31"/>
      <c r="X58" s="48"/>
      <c r="Y58" s="31"/>
      <c r="Z58" s="48"/>
      <c r="AA58" s="31"/>
      <c r="AB58" s="48"/>
      <c r="AC58" s="31"/>
      <c r="AD58" s="48"/>
      <c r="AE58" s="31"/>
      <c r="AF58" s="48"/>
      <c r="AH58" s="1"/>
      <c r="AI58" s="31"/>
      <c r="AJ58" s="48"/>
      <c r="AK58" s="31"/>
      <c r="AL58" s="48"/>
      <c r="AM58" s="31"/>
      <c r="AN58" s="48"/>
      <c r="AO58" s="31"/>
      <c r="AP58" s="48"/>
      <c r="AQ58" s="31"/>
      <c r="AR58" s="48"/>
      <c r="AS58" s="31"/>
      <c r="AT58" s="48"/>
      <c r="AU58" s="31"/>
      <c r="AV58" s="48"/>
      <c r="AX58" s="1"/>
      <c r="AY58" s="17"/>
      <c r="AZ58" s="18"/>
      <c r="BA58" s="17"/>
      <c r="BB58" s="18"/>
      <c r="BC58" s="17"/>
      <c r="BD58" s="18"/>
      <c r="BE58" s="17"/>
      <c r="BF58" s="19"/>
      <c r="BG58" s="17"/>
      <c r="BH58" s="19"/>
    </row>
    <row r="59" spans="2:60" x14ac:dyDescent="0.35">
      <c r="B59" s="7"/>
      <c r="C59" s="11" t="e">
        <v>#REF!</v>
      </c>
      <c r="D59" s="12" t="str">
        <f t="shared" si="58"/>
        <v>N.D.</v>
      </c>
      <c r="E59" s="11" t="e">
        <v>#REF!</v>
      </c>
      <c r="F59" s="12" t="e">
        <f t="shared" si="59"/>
        <v>#REF!</v>
      </c>
      <c r="G59" s="11" t="e">
        <f>F22+#REF!</f>
        <v>#REF!</v>
      </c>
      <c r="H59" s="12" t="e">
        <f t="shared" si="60"/>
        <v>#REF!</v>
      </c>
      <c r="I59" s="11" t="e">
        <f>+H22+BM46</f>
        <v>#REF!</v>
      </c>
      <c r="J59" s="12" t="e">
        <f t="shared" si="61"/>
        <v>#REF!</v>
      </c>
      <c r="K59" s="11" t="e">
        <v>#REF!</v>
      </c>
      <c r="L59" s="12" t="e">
        <f t="shared" si="62"/>
        <v>#REF!</v>
      </c>
      <c r="M59" s="11" t="e">
        <v>#REF!</v>
      </c>
      <c r="N59" s="12" t="e">
        <f t="shared" si="63"/>
        <v>#REF!</v>
      </c>
      <c r="O59" s="11" t="e">
        <f>K59+E59+C59+M59+G59+I59</f>
        <v>#REF!</v>
      </c>
      <c r="P59" s="12" t="e">
        <f t="shared" si="64"/>
        <v>#REF!</v>
      </c>
      <c r="R59" s="7" t="s">
        <v>35</v>
      </c>
      <c r="S59" s="8" t="e">
        <v>#REF!</v>
      </c>
      <c r="T59" s="29" t="str">
        <f>IF(AJ$69=0,"N.D.",S59/AJ$69)</f>
        <v>N.D.</v>
      </c>
      <c r="U59" s="8" t="e">
        <v>#REF!</v>
      </c>
      <c r="V59" s="29" t="str">
        <f>IF(AL$69=0,"N.D.",U59/AL$69)</f>
        <v>N.D.</v>
      </c>
      <c r="W59" s="8" t="e">
        <f>AL59+AM59+W22+AN59+AO59+AP59+AQ59+AR59+AS59+AT59+AU59+AV59</f>
        <v>#VALUE!</v>
      </c>
      <c r="X59" s="29" t="str">
        <f>IF(AN$69=0,"N.D.",W59/AN$69)</f>
        <v>N.D.</v>
      </c>
      <c r="Y59" s="8" t="e">
        <f>+Y22+CD23</f>
        <v>#REF!</v>
      </c>
      <c r="Z59" s="29" t="str">
        <f>IF(AP$69=0,"N.D.",Y59/AP$69)</f>
        <v>N.D.</v>
      </c>
      <c r="AA59" s="8" t="e">
        <v>#REF!</v>
      </c>
      <c r="AB59" s="29" t="str">
        <f>IF(AR$69=0,"N.D.",AA59/AR$69)</f>
        <v>N.D.</v>
      </c>
      <c r="AC59" s="8" t="e">
        <v>#REF!</v>
      </c>
      <c r="AD59" s="29" t="str">
        <f>IF(AT$69=0,"N.D.",AC59/AT$69)</f>
        <v>N.D.</v>
      </c>
      <c r="AE59" s="8" t="e">
        <f>+AA59+U59+S59+AC59+W59+Y59</f>
        <v>#REF!</v>
      </c>
      <c r="AF59" s="29" t="str">
        <f>IF(AV$69=0,"N.D.",AE59/AV$69)</f>
        <v>N.D.</v>
      </c>
      <c r="AH59" s="7" t="s">
        <v>35</v>
      </c>
      <c r="AI59" s="8" t="e">
        <v>#REF!</v>
      </c>
      <c r="AJ59" s="29" t="str">
        <f>IF(AZ$95=0,"N.D.",AI59/AZ$95)</f>
        <v>N.D.</v>
      </c>
      <c r="AK59" s="8" t="e">
        <v>#REF!</v>
      </c>
      <c r="AL59" s="29" t="str">
        <f>IF(BB$95=0,"N.D.",AK59/BB$95)</f>
        <v>N.D.</v>
      </c>
      <c r="AM59" s="8" t="e">
        <f>BS23+BT23+AM22+BU23+BV23+BW23+BX23+BY23+BZ23+CA23+CB23+CC23</f>
        <v>#REF!</v>
      </c>
      <c r="AN59" s="29" t="str">
        <f>IF(BD$95=0,"N.D.",AM59/BD$95)</f>
        <v>N.D.</v>
      </c>
      <c r="AO59" s="8" t="e">
        <f>+AO22+CT23</f>
        <v>#REF!</v>
      </c>
      <c r="AP59" s="29" t="str">
        <f>IF(BF$95=0,"N.D.",AO59/BF$95)</f>
        <v>N.D.</v>
      </c>
      <c r="AQ59" s="8" t="e">
        <v>#REF!</v>
      </c>
      <c r="AR59" s="29" t="str">
        <f>IF(BH$95=0,"N.D.",AQ59/BH$95)</f>
        <v>N.D.</v>
      </c>
      <c r="AS59" s="8" t="e">
        <v>#REF!</v>
      </c>
      <c r="AT59" s="29" t="str">
        <f>IF(BJ$95=0,"N.D.",AS59/BJ$95)</f>
        <v>N.D.</v>
      </c>
      <c r="AU59" s="8" t="e">
        <f>+AQ59+AK59+AI59+AS59+AM59+AO59</f>
        <v>#REF!</v>
      </c>
      <c r="AV59" s="29" t="str">
        <f>IF(BL$95=0,"N.D.",AU59/BL$95)</f>
        <v>N.D.</v>
      </c>
      <c r="AX59" s="7" t="s">
        <v>19</v>
      </c>
      <c r="AY59" s="8" t="e">
        <f t="shared" ref="AY59:AY62" si="66">O63</f>
        <v>#REF!</v>
      </c>
      <c r="AZ59" s="9" t="e">
        <f>IF(AY$46=0,"N.D.",AY59/AY$46)</f>
        <v>#REF!</v>
      </c>
      <c r="BA59" s="8" t="e">
        <f t="shared" si="32"/>
        <v>#REF!</v>
      </c>
      <c r="BB59" s="9" t="e">
        <f>IF(BA$46=0,"N.D.",BA59/BA$46)</f>
        <v>#REF!</v>
      </c>
      <c r="BC59" s="8" t="e">
        <f t="shared" si="33"/>
        <v>#REF!</v>
      </c>
      <c r="BD59" s="9" t="e">
        <f>IF(BC$46=0,"N.D.",BC59/BC$46)</f>
        <v>#REF!</v>
      </c>
      <c r="BE59" s="8" t="e">
        <f>+AY59-BA59</f>
        <v>#REF!</v>
      </c>
      <c r="BF59" s="10" t="e">
        <f>IF(BA59=0,"N.D.",AY59/BA59-1)</f>
        <v>#REF!</v>
      </c>
      <c r="BG59" s="8" t="e">
        <f>AY59-BC59</f>
        <v>#REF!</v>
      </c>
      <c r="BH59" s="10" t="e">
        <f>IF(BC59=0, "N.D.",AY59/BC59-1)</f>
        <v>#REF!</v>
      </c>
    </row>
    <row r="60" spans="2:60" x14ac:dyDescent="0.35">
      <c r="B60" s="4" t="s">
        <v>17</v>
      </c>
      <c r="C60" s="14" t="e">
        <f>+C55+C56+C57-C58+C59</f>
        <v>#REF!</v>
      </c>
      <c r="D60" s="15" t="str">
        <f t="shared" si="58"/>
        <v>N.D.</v>
      </c>
      <c r="E60" s="14" t="e">
        <f>+E55+E56+E57-E58+E59</f>
        <v>#REF!</v>
      </c>
      <c r="F60" s="15" t="e">
        <f t="shared" si="59"/>
        <v>#REF!</v>
      </c>
      <c r="G60" s="14" t="e">
        <f>+G55+G56+G57-G58+G59</f>
        <v>#REF!</v>
      </c>
      <c r="H60" s="15" t="e">
        <f t="shared" si="60"/>
        <v>#REF!</v>
      </c>
      <c r="I60" s="14" t="e">
        <f>+I55+I56+I57-I58+I59</f>
        <v>#REF!</v>
      </c>
      <c r="J60" s="15" t="e">
        <f t="shared" si="61"/>
        <v>#REF!</v>
      </c>
      <c r="K60" s="14" t="e">
        <f>+K55+K56+K57-K58+K59</f>
        <v>#REF!</v>
      </c>
      <c r="L60" s="15" t="e">
        <f t="shared" si="62"/>
        <v>#REF!</v>
      </c>
      <c r="M60" s="14" t="e">
        <f>+M55+M56+M57-M58+M59</f>
        <v>#REF!</v>
      </c>
      <c r="N60" s="15" t="e">
        <f t="shared" si="63"/>
        <v>#REF!</v>
      </c>
      <c r="O60" s="14" t="e">
        <f>+O55+O56+O57-O58+O59</f>
        <v>#REF!</v>
      </c>
      <c r="P60" s="15" t="e">
        <f t="shared" si="64"/>
        <v>#REF!</v>
      </c>
      <c r="R60" s="7" t="s">
        <v>43</v>
      </c>
      <c r="S60" s="11" t="e">
        <v>#REF!</v>
      </c>
      <c r="T60" s="46" t="str">
        <f>IF(AJ$69=0,"N.D.",S60/AJ$69)</f>
        <v>N.D.</v>
      </c>
      <c r="U60" s="11" t="e">
        <v>#REF!</v>
      </c>
      <c r="V60" s="46" t="str">
        <f>IF(AL$69=0,"N.D.",U60/AL$69)</f>
        <v>N.D.</v>
      </c>
      <c r="W60" s="11" t="e">
        <f>AL60+AM60+W23+AN60+AO60+AP60+AQ60+AR60+AS60+AT60+AU60+AV60</f>
        <v>#VALUE!</v>
      </c>
      <c r="X60" s="46" t="str">
        <f>IF(AN$69=0,"N.D.",W60/AN$69)</f>
        <v>N.D.</v>
      </c>
      <c r="Y60" s="11">
        <f>+Y23+CD24</f>
        <v>0</v>
      </c>
      <c r="Z60" s="46" t="str">
        <f>IF(AP$69=0,"N.D.",Y60/AP$69)</f>
        <v>N.D.</v>
      </c>
      <c r="AA60" s="11" t="e">
        <v>#REF!</v>
      </c>
      <c r="AB60" s="46" t="str">
        <f>IF(AR$69=0,"N.D.",AA60/AR$69)</f>
        <v>N.D.</v>
      </c>
      <c r="AC60" s="11" t="e">
        <v>#REF!</v>
      </c>
      <c r="AD60" s="46" t="str">
        <f>IF(AT$69=0,"N.D.",AC60/AT$69)</f>
        <v>N.D.</v>
      </c>
      <c r="AE60" s="11" t="e">
        <f>+AA60+U60+S60+AC60+W60+Y60</f>
        <v>#REF!</v>
      </c>
      <c r="AF60" s="46" t="str">
        <f>IF(AV$69=0,"N.D.",AE60/AV$69)</f>
        <v>N.D.</v>
      </c>
      <c r="AH60" s="7" t="s">
        <v>43</v>
      </c>
      <c r="AI60" s="11" t="e">
        <v>#REF!</v>
      </c>
      <c r="AJ60" s="46" t="str">
        <f>IF(AZ$95=0,"N.D.",AI60/AZ$95)</f>
        <v>N.D.</v>
      </c>
      <c r="AK60" s="11" t="e">
        <v>#REF!</v>
      </c>
      <c r="AL60" s="46" t="str">
        <f>IF(BB$95=0,"N.D.",AK60/BB$95)</f>
        <v>N.D.</v>
      </c>
      <c r="AM60" s="11" t="e">
        <f>BS24+BT24+AM23+BU24+BV24+BW24+BX24+BY24+BZ24+CA24+CB24+CC24</f>
        <v>#REF!</v>
      </c>
      <c r="AN60" s="46" t="str">
        <f>IF(BD$95=0,"N.D.",AM60/BD$95)</f>
        <v>N.D.</v>
      </c>
      <c r="AO60" s="11" t="e">
        <f>+AO23+CT24</f>
        <v>#REF!</v>
      </c>
      <c r="AP60" s="46" t="str">
        <f>IF(BF$95=0,"N.D.",AO60/BF$95)</f>
        <v>N.D.</v>
      </c>
      <c r="AQ60" s="11" t="e">
        <v>#REF!</v>
      </c>
      <c r="AR60" s="46" t="str">
        <f>IF(BH$95=0,"N.D.",AQ60/BH$95)</f>
        <v>N.D.</v>
      </c>
      <c r="AS60" s="11" t="e">
        <v>#REF!</v>
      </c>
      <c r="AT60" s="46" t="str">
        <f>IF(BJ$95=0,"N.D.",AS60/BJ$95)</f>
        <v>N.D.</v>
      </c>
      <c r="AU60" s="11" t="e">
        <f>+AQ60+AK60+AI60+AS60+AM60+AO60</f>
        <v>#REF!</v>
      </c>
      <c r="AV60" s="46" t="str">
        <f>IF(BL$95=0,"N.D.",AU60/BL$95)</f>
        <v>N.D.</v>
      </c>
      <c r="AX60" s="7" t="s">
        <v>20</v>
      </c>
      <c r="AY60" s="11" t="e">
        <f t="shared" si="66"/>
        <v>#REF!</v>
      </c>
      <c r="AZ60" s="12" t="e">
        <f>IF(AY$46=0,"N.D.",AY60/AY$46)</f>
        <v>#REF!</v>
      </c>
      <c r="BA60" s="11" t="e">
        <f t="shared" si="32"/>
        <v>#REF!</v>
      </c>
      <c r="BB60" s="12" t="e">
        <f>IF(BA$46=0,"N.D.",BA60/BA$46)</f>
        <v>#REF!</v>
      </c>
      <c r="BC60" s="11" t="e">
        <f t="shared" si="33"/>
        <v>#REF!</v>
      </c>
      <c r="BD60" s="12" t="e">
        <f>IF(BC$46=0,"N.D.",BC60/BC$46)</f>
        <v>#REF!</v>
      </c>
      <c r="BE60" s="11" t="e">
        <f>+AY60-BA60</f>
        <v>#REF!</v>
      </c>
      <c r="BF60" s="13" t="e">
        <f>IF(BA60=0,"N.D.",AY60/BA60-1)</f>
        <v>#REF!</v>
      </c>
      <c r="BG60" s="11" t="e">
        <f>AY60-BC60</f>
        <v>#REF!</v>
      </c>
      <c r="BH60" s="13" t="e">
        <f>IF(BC60=0, "N.D.",AY60/BC60-1)</f>
        <v>#REF!</v>
      </c>
    </row>
    <row r="61" spans="2:60" x14ac:dyDescent="0.35">
      <c r="B61" s="4" t="s">
        <v>18</v>
      </c>
      <c r="C61" s="14" t="e">
        <f>+C53-C60</f>
        <v>#VALUE!</v>
      </c>
      <c r="D61" s="15" t="str">
        <f t="shared" si="58"/>
        <v>N.D.</v>
      </c>
      <c r="E61" s="14" t="e">
        <v>#REF!</v>
      </c>
      <c r="F61" s="15" t="e">
        <f t="shared" si="59"/>
        <v>#REF!</v>
      </c>
      <c r="G61" s="14" t="e">
        <f>G53-G60</f>
        <v>#REF!</v>
      </c>
      <c r="H61" s="15" t="e">
        <f t="shared" si="60"/>
        <v>#REF!</v>
      </c>
      <c r="I61" s="14" t="e">
        <f>I53-I60</f>
        <v>#REF!</v>
      </c>
      <c r="J61" s="15" t="e">
        <f t="shared" si="61"/>
        <v>#REF!</v>
      </c>
      <c r="K61" s="14" t="e">
        <v>#REF!</v>
      </c>
      <c r="L61" s="15" t="e">
        <f t="shared" si="62"/>
        <v>#REF!</v>
      </c>
      <c r="M61" s="14" t="e">
        <f>+M53-M60</f>
        <v>#REF!</v>
      </c>
      <c r="N61" s="15" t="e">
        <f t="shared" si="63"/>
        <v>#REF!</v>
      </c>
      <c r="O61" s="14" t="e">
        <f>+O53-O60</f>
        <v>#REF!</v>
      </c>
      <c r="P61" s="15" t="e">
        <f t="shared" si="64"/>
        <v>#REF!</v>
      </c>
      <c r="R61" s="4" t="s">
        <v>21</v>
      </c>
      <c r="S61" s="14" t="e">
        <f>+S57-S59-S60</f>
        <v>#REF!</v>
      </c>
      <c r="T61" s="47" t="str">
        <f>IF(AJ$69=0,"N.D.",S61/AJ$69)</f>
        <v>N.D.</v>
      </c>
      <c r="U61" s="14" t="e">
        <f>+U57-U59-U60</f>
        <v>#REF!</v>
      </c>
      <c r="V61" s="47" t="str">
        <f>IF(AL$69=0,"N.D.",U61/AL$69)</f>
        <v>N.D.</v>
      </c>
      <c r="W61" s="14" t="e">
        <f>+W57-W59-W60</f>
        <v>#VALUE!</v>
      </c>
      <c r="X61" s="47" t="str">
        <f>IF(AN$69=0,"N.D.",W61/AN$69)</f>
        <v>N.D.</v>
      </c>
      <c r="Y61" s="14" t="e">
        <f>+Y57-Y59-Y60</f>
        <v>#REF!</v>
      </c>
      <c r="Z61" s="47" t="str">
        <f>IF(AP$69=0,"N.D.",Y61/AP$69)</f>
        <v>N.D.</v>
      </c>
      <c r="AA61" s="14" t="e">
        <f>+AA57-AA59-AA60</f>
        <v>#REF!</v>
      </c>
      <c r="AB61" s="47" t="str">
        <f>IF(AR$69=0,"N.D.",AA61/AR$69)</f>
        <v>N.D.</v>
      </c>
      <c r="AC61" s="14" t="e">
        <f>+AC57-AC59-AC60</f>
        <v>#REF!</v>
      </c>
      <c r="AD61" s="47" t="str">
        <f>IF(AT$69=0,"N.D.",AC61/AT$69)</f>
        <v>N.D.</v>
      </c>
      <c r="AE61" s="14" t="e">
        <f>+AE57-AE59-AE60</f>
        <v>#REF!</v>
      </c>
      <c r="AF61" s="47" t="str">
        <f>IF(AV$69=0,"N.D.",AE61/AV$69)</f>
        <v>N.D.</v>
      </c>
      <c r="AH61" s="4" t="s">
        <v>21</v>
      </c>
      <c r="AI61" s="14" t="e">
        <f>+AI57-AI59-AI60</f>
        <v>#REF!</v>
      </c>
      <c r="AJ61" s="47" t="str">
        <f>IF(AZ$95=0,"N.D.",AI61/AZ$95)</f>
        <v>N.D.</v>
      </c>
      <c r="AK61" s="14" t="e">
        <f>+AK57-AK59-AK60</f>
        <v>#REF!</v>
      </c>
      <c r="AL61" s="47" t="str">
        <f>IF(BB$95=0,"N.D.",AK61/BB$95)</f>
        <v>N.D.</v>
      </c>
      <c r="AM61" s="14" t="e">
        <f>+AM57-AM59-AM60</f>
        <v>#REF!</v>
      </c>
      <c r="AN61" s="47" t="str">
        <f>IF(BD$95=0,"N.D.",AM61/BD$95)</f>
        <v>N.D.</v>
      </c>
      <c r="AO61" s="14" t="e">
        <f>+AO57-AO59-AO60</f>
        <v>#REF!</v>
      </c>
      <c r="AP61" s="47" t="str">
        <f>IF(BF$95=0,"N.D.",AO61/BF$95)</f>
        <v>N.D.</v>
      </c>
      <c r="AQ61" s="14" t="e">
        <f>+AQ57-AQ59-AQ60</f>
        <v>#REF!</v>
      </c>
      <c r="AR61" s="47" t="str">
        <f>IF(BH$95=0,"N.D.",AQ61/BH$95)</f>
        <v>N.D.</v>
      </c>
      <c r="AS61" s="14" t="e">
        <f>+AS57-AS59-AS60</f>
        <v>#REF!</v>
      </c>
      <c r="AT61" s="47" t="str">
        <f>IF(BJ$95=0,"N.D.",AS61/BJ$95)</f>
        <v>N.D.</v>
      </c>
      <c r="AU61" s="14" t="e">
        <f>+AU57-AU59-AU60</f>
        <v>#REF!</v>
      </c>
      <c r="AV61" s="47" t="str">
        <f>IF(BL$95=0,"N.D.",AU61/BL$95)</f>
        <v>N.D.</v>
      </c>
      <c r="AX61" s="4" t="s">
        <v>21</v>
      </c>
      <c r="AY61" s="14" t="e">
        <f t="shared" si="66"/>
        <v>#REF!</v>
      </c>
      <c r="AZ61" s="15" t="e">
        <f>IF(AY$46=0,"N.D.",AY61/AY$46)</f>
        <v>#REF!</v>
      </c>
      <c r="BA61" s="14" t="e">
        <f t="shared" si="32"/>
        <v>#REF!</v>
      </c>
      <c r="BB61" s="15" t="e">
        <f>IF(BA$46=0,"N.D.",BA61/BA$46)</f>
        <v>#REF!</v>
      </c>
      <c r="BC61" s="14" t="e">
        <f t="shared" si="33"/>
        <v>#REF!</v>
      </c>
      <c r="BD61" s="15" t="e">
        <f>IF(BC$46=0,"N.D.",BC61/BC$46)</f>
        <v>#REF!</v>
      </c>
      <c r="BE61" s="14" t="e">
        <f>+AY61-BA61</f>
        <v>#REF!</v>
      </c>
      <c r="BF61" s="16" t="e">
        <f>IF(BA61=0,"N.D.",AY61/BA61-1)</f>
        <v>#REF!</v>
      </c>
      <c r="BG61" s="14" t="e">
        <f>AY61-BC61</f>
        <v>#REF!</v>
      </c>
      <c r="BH61" s="16" t="e">
        <f>IF(BC61=0, "N.D.",AY61/BC61-1)</f>
        <v>#REF!</v>
      </c>
    </row>
    <row r="62" spans="2:60" x14ac:dyDescent="0.35">
      <c r="B62" s="1"/>
      <c r="C62" s="31"/>
      <c r="D62" s="18"/>
      <c r="E62" s="31"/>
      <c r="F62" s="18"/>
      <c r="G62" s="31"/>
      <c r="H62" s="18"/>
      <c r="I62" s="31"/>
      <c r="J62" s="18"/>
      <c r="K62" s="31"/>
      <c r="L62" s="18"/>
      <c r="M62" s="31"/>
      <c r="N62" s="18"/>
      <c r="O62" s="31"/>
      <c r="P62" s="18"/>
      <c r="R62" s="4" t="s">
        <v>22</v>
      </c>
      <c r="S62" s="20" t="e">
        <f>+S49+S47</f>
        <v>#REF!</v>
      </c>
      <c r="T62" s="49" t="str">
        <f>IF(AJ$69=0,"N.D.",S62/AJ$69)</f>
        <v>N.D.</v>
      </c>
      <c r="U62" s="20" t="e">
        <f>+U49+U47</f>
        <v>#REF!</v>
      </c>
      <c r="V62" s="49" t="str">
        <f>IF(AL$69=0,"N.D.",U62/AL$69)</f>
        <v>N.D.</v>
      </c>
      <c r="W62" s="20" t="e">
        <f>+W49+W47</f>
        <v>#VALUE!</v>
      </c>
      <c r="X62" s="49" t="str">
        <f>IF(AN$69=0,"N.D.",W62/AN$69)</f>
        <v>N.D.</v>
      </c>
      <c r="Y62" s="20" t="e">
        <f>+Y49+Y47</f>
        <v>#REF!</v>
      </c>
      <c r="Z62" s="49" t="str">
        <f>IF(AP$69=0,"N.D.",Y62/AP$69)</f>
        <v>N.D.</v>
      </c>
      <c r="AA62" s="20" t="e">
        <f>+AA49+AA47</f>
        <v>#REF!</v>
      </c>
      <c r="AB62" s="49" t="str">
        <f>IF(AR$69=0,"N.D.",AA62/AR$69)</f>
        <v>N.D.</v>
      </c>
      <c r="AC62" s="20" t="e">
        <f>+AC49+AC47</f>
        <v>#REF!</v>
      </c>
      <c r="AD62" s="49" t="str">
        <f>IF(AT$69=0,"N.D.",AC62/AT$69)</f>
        <v>N.D.</v>
      </c>
      <c r="AE62" s="20" t="e">
        <f>+AE49+AE47</f>
        <v>#REF!</v>
      </c>
      <c r="AF62" s="49" t="str">
        <f>IF(AV$69=0,"N.D.",AE62/AV$69)</f>
        <v>N.D.</v>
      </c>
      <c r="AH62" s="4" t="s">
        <v>22</v>
      </c>
      <c r="AI62" s="20" t="e">
        <f>+AI49+AI47</f>
        <v>#REF!</v>
      </c>
      <c r="AJ62" s="49" t="str">
        <f>IF(AZ$95=0,"N.D.",AI62/AZ$95)</f>
        <v>N.D.</v>
      </c>
      <c r="AK62" s="20" t="e">
        <f>+AK49+AK47</f>
        <v>#REF!</v>
      </c>
      <c r="AL62" s="49" t="str">
        <f>IF(BB$95=0,"N.D.",AK62/BB$95)</f>
        <v>N.D.</v>
      </c>
      <c r="AM62" s="20" t="e">
        <f>+AM49+AM47</f>
        <v>#REF!</v>
      </c>
      <c r="AN62" s="49" t="str">
        <f>IF(BD$95=0,"N.D.",AM62/BD$95)</f>
        <v>N.D.</v>
      </c>
      <c r="AO62" s="20" t="e">
        <f>+AO49+AO47</f>
        <v>#REF!</v>
      </c>
      <c r="AP62" s="49" t="str">
        <f>IF(BF$95=0,"N.D.",AO62/BF$95)</f>
        <v>N.D.</v>
      </c>
      <c r="AQ62" s="20" t="e">
        <f>+AQ49+AQ47</f>
        <v>#REF!</v>
      </c>
      <c r="AR62" s="49" t="str">
        <f>IF(BH$95=0,"N.D.",AQ62/BH$95)</f>
        <v>N.D.</v>
      </c>
      <c r="AS62" s="20" t="e">
        <f>+AS49+AS47</f>
        <v>#REF!</v>
      </c>
      <c r="AT62" s="49" t="str">
        <f>IF(BJ$95=0,"N.D.",AS62/BJ$95)</f>
        <v>N.D.</v>
      </c>
      <c r="AU62" s="20" t="e">
        <f>+AU49+AU47</f>
        <v>#REF!</v>
      </c>
      <c r="AV62" s="49" t="str">
        <f>IF(BL$95=0,"N.D.",AU62/BL$95)</f>
        <v>N.D.</v>
      </c>
      <c r="AX62" s="4" t="s">
        <v>22</v>
      </c>
      <c r="AY62" s="14" t="e">
        <f t="shared" si="66"/>
        <v>#REF!</v>
      </c>
      <c r="AZ62" s="15" t="e">
        <f>IF(AY$46=0,"N.D.",AY62/AY$46)</f>
        <v>#REF!</v>
      </c>
      <c r="BA62" s="14" t="e">
        <f t="shared" si="32"/>
        <v>#REF!</v>
      </c>
      <c r="BB62" s="15" t="e">
        <f>IF(BA$46=0,"N.D.",BA62/BA$46)</f>
        <v>#REF!</v>
      </c>
      <c r="BC62" s="14" t="e">
        <f t="shared" si="33"/>
        <v>#REF!</v>
      </c>
      <c r="BD62" s="15" t="e">
        <f>IF(BC$46=0,"N.D.",BC62/BC$46)</f>
        <v>#REF!</v>
      </c>
      <c r="BE62" s="14" t="e">
        <f>+AY62-BA62</f>
        <v>#REF!</v>
      </c>
      <c r="BF62" s="16" t="e">
        <f>IF(BA62=0,"N.D.",AY62/BA62-1)</f>
        <v>#REF!</v>
      </c>
      <c r="BG62" s="14" t="e">
        <f>AY62-BC62</f>
        <v>#REF!</v>
      </c>
      <c r="BH62" s="16" t="e">
        <f>IF(BC62=0, "N.D.",AY62/BC62-1)</f>
        <v>#REF!</v>
      </c>
    </row>
    <row r="63" spans="2:60" x14ac:dyDescent="0.35">
      <c r="B63" s="7" t="s">
        <v>35</v>
      </c>
      <c r="C63" s="8" t="e">
        <v>#REF!</v>
      </c>
      <c r="D63" s="9" t="str">
        <f t="shared" ref="D63:D71" si="67">IF(C$47=0,"N.D.",C63/C$47)</f>
        <v>N.D.</v>
      </c>
      <c r="E63" s="8" t="e">
        <v>#REF!</v>
      </c>
      <c r="F63" s="9" t="e">
        <f t="shared" ref="F63:F71" si="68">IF(E$47=0,"N.D.",E63/E$47)</f>
        <v>#REF!</v>
      </c>
      <c r="G63" s="8" t="e">
        <f>F26+#REF!</f>
        <v>#REF!</v>
      </c>
      <c r="H63" s="9" t="e">
        <f t="shared" ref="H63:H71" si="69">IF(G$47=0,"N.D.",G63/G$47)</f>
        <v>#REF!</v>
      </c>
      <c r="I63" s="8" t="e">
        <f>+H26+BM50</f>
        <v>#REF!</v>
      </c>
      <c r="J63" s="9" t="e">
        <f t="shared" ref="J63:J71" si="70">IF(I$47=0,"N.D.",I63/I$47)</f>
        <v>#REF!</v>
      </c>
      <c r="K63" s="8" t="e">
        <v>#REF!</v>
      </c>
      <c r="L63" s="9" t="e">
        <f t="shared" ref="L63:L71" si="71">IF(K$47=0,"N.D.",K63/K$47)</f>
        <v>#REF!</v>
      </c>
      <c r="M63" s="8" t="e">
        <v>#REF!</v>
      </c>
      <c r="N63" s="9" t="e">
        <f t="shared" ref="N63:N71" si="72">IF(M$47=0,"N.D.",M63/M$47)</f>
        <v>#REF!</v>
      </c>
      <c r="O63" s="8" t="e">
        <f>K63+E63+C63+M63+G63+I63</f>
        <v>#REF!</v>
      </c>
      <c r="P63" s="9" t="e">
        <f t="shared" ref="P63:P71" si="73">IF(O$47=0,"N.D.",O63/O$47)</f>
        <v>#REF!</v>
      </c>
    </row>
    <row r="64" spans="2:60" x14ac:dyDescent="0.35">
      <c r="B64" s="7" t="s">
        <v>20</v>
      </c>
      <c r="C64" s="11" t="e">
        <v>#REF!</v>
      </c>
      <c r="D64" s="12" t="str">
        <f t="shared" si="67"/>
        <v>N.D.</v>
      </c>
      <c r="E64" s="11" t="e">
        <v>#REF!</v>
      </c>
      <c r="F64" s="12" t="e">
        <f t="shared" si="68"/>
        <v>#REF!</v>
      </c>
      <c r="G64" s="11" t="e">
        <f>F27+#REF!</f>
        <v>#REF!</v>
      </c>
      <c r="H64" s="12" t="e">
        <f t="shared" si="69"/>
        <v>#REF!</v>
      </c>
      <c r="I64" s="11" t="e">
        <f>+H27+BM51</f>
        <v>#REF!</v>
      </c>
      <c r="J64" s="12" t="e">
        <f t="shared" si="70"/>
        <v>#REF!</v>
      </c>
      <c r="K64" s="11" t="e">
        <v>#REF!</v>
      </c>
      <c r="L64" s="12" t="e">
        <f t="shared" si="71"/>
        <v>#REF!</v>
      </c>
      <c r="M64" s="11" t="e">
        <v>#REF!</v>
      </c>
      <c r="N64" s="12" t="e">
        <f t="shared" si="72"/>
        <v>#REF!</v>
      </c>
      <c r="O64" s="11" t="e">
        <f>K64+E64+C64+M64+G64+I64</f>
        <v>#REF!</v>
      </c>
      <c r="P64" s="12" t="e">
        <f t="shared" si="73"/>
        <v>#REF!</v>
      </c>
    </row>
    <row r="65" spans="2:18" x14ac:dyDescent="0.35">
      <c r="B65" s="4" t="s">
        <v>21</v>
      </c>
      <c r="C65" s="14" t="e">
        <f>+C61-C63-C64</f>
        <v>#VALUE!</v>
      </c>
      <c r="D65" s="15" t="str">
        <f t="shared" si="67"/>
        <v>N.D.</v>
      </c>
      <c r="E65" s="14" t="e">
        <f>+E61-E63-E64</f>
        <v>#REF!</v>
      </c>
      <c r="F65" s="15" t="e">
        <f t="shared" si="68"/>
        <v>#REF!</v>
      </c>
      <c r="G65" s="14" t="e">
        <f>+G61-G63-G64</f>
        <v>#REF!</v>
      </c>
      <c r="H65" s="15" t="e">
        <f t="shared" si="69"/>
        <v>#REF!</v>
      </c>
      <c r="I65" s="14" t="e">
        <f>+I61-I63-I64</f>
        <v>#REF!</v>
      </c>
      <c r="J65" s="15" t="e">
        <f t="shared" si="70"/>
        <v>#REF!</v>
      </c>
      <c r="K65" s="14" t="e">
        <f>+K61-K63-K64</f>
        <v>#REF!</v>
      </c>
      <c r="L65" s="15" t="e">
        <f t="shared" si="71"/>
        <v>#REF!</v>
      </c>
      <c r="M65" s="14" t="e">
        <f>+M61-M63-M64</f>
        <v>#REF!</v>
      </c>
      <c r="N65" s="15" t="e">
        <f t="shared" si="72"/>
        <v>#REF!</v>
      </c>
      <c r="O65" s="14" t="e">
        <f>+O61-O63-O64</f>
        <v>#REF!</v>
      </c>
      <c r="P65" s="15" t="e">
        <f t="shared" si="73"/>
        <v>#REF!</v>
      </c>
    </row>
    <row r="66" spans="2:18" x14ac:dyDescent="0.35">
      <c r="B66" s="4" t="s">
        <v>22</v>
      </c>
      <c r="C66" s="14" t="e">
        <v>#REF!</v>
      </c>
      <c r="D66" s="15" t="str">
        <f t="shared" si="67"/>
        <v>N.D.</v>
      </c>
      <c r="E66" s="14" t="e">
        <v>#REF!</v>
      </c>
      <c r="F66" s="15" t="e">
        <f t="shared" si="68"/>
        <v>#REF!</v>
      </c>
      <c r="G66" s="14" t="e">
        <f>+G53+G47</f>
        <v>#REF!</v>
      </c>
      <c r="H66" s="15" t="e">
        <f t="shared" si="69"/>
        <v>#REF!</v>
      </c>
      <c r="I66" s="14" t="e">
        <f>+I53+I47</f>
        <v>#REF!</v>
      </c>
      <c r="J66" s="15" t="e">
        <f t="shared" si="70"/>
        <v>#REF!</v>
      </c>
      <c r="K66" s="14" t="e">
        <v>#REF!</v>
      </c>
      <c r="L66" s="15" t="e">
        <f t="shared" si="71"/>
        <v>#REF!</v>
      </c>
      <c r="M66" s="14" t="e">
        <f>+M53+M47</f>
        <v>#REF!</v>
      </c>
      <c r="N66" s="15" t="e">
        <f t="shared" si="72"/>
        <v>#REF!</v>
      </c>
      <c r="O66" s="14" t="e">
        <f>K66+E66+C66+M66+G66+I66</f>
        <v>#REF!</v>
      </c>
      <c r="P66" s="15" t="e">
        <f t="shared" si="73"/>
        <v>#REF!</v>
      </c>
    </row>
    <row r="67" spans="2:18" x14ac:dyDescent="0.35">
      <c r="B67" s="4" t="s">
        <v>36</v>
      </c>
      <c r="C67" s="14" t="e">
        <f>+C65+C55+C47</f>
        <v>#VALUE!</v>
      </c>
      <c r="D67" s="15" t="str">
        <f t="shared" si="67"/>
        <v>N.D.</v>
      </c>
      <c r="E67" s="14" t="e">
        <v>#REF!</v>
      </c>
      <c r="F67" s="15" t="e">
        <f t="shared" si="68"/>
        <v>#REF!</v>
      </c>
      <c r="G67" s="14" t="e">
        <f>+G65+G55+G47</f>
        <v>#REF!</v>
      </c>
      <c r="H67" s="15" t="e">
        <f t="shared" si="69"/>
        <v>#REF!</v>
      </c>
      <c r="I67" s="14" t="e">
        <f>+I65+I55+I47</f>
        <v>#REF!</v>
      </c>
      <c r="J67" s="15" t="e">
        <f t="shared" si="70"/>
        <v>#REF!</v>
      </c>
      <c r="K67" s="14" t="e">
        <f>+K65+K55+K47</f>
        <v>#REF!</v>
      </c>
      <c r="L67" s="15" t="e">
        <f t="shared" si="71"/>
        <v>#REF!</v>
      </c>
      <c r="M67" s="14" t="e">
        <f>+M65+M55+M47</f>
        <v>#REF!</v>
      </c>
      <c r="N67" s="15" t="e">
        <f t="shared" si="72"/>
        <v>#REF!</v>
      </c>
      <c r="O67" s="14" t="e">
        <v>#REF!</v>
      </c>
      <c r="P67" s="15" t="e">
        <f t="shared" si="73"/>
        <v>#REF!</v>
      </c>
    </row>
    <row r="68" spans="2:18" x14ac:dyDescent="0.35">
      <c r="B68" s="7" t="s">
        <v>37</v>
      </c>
      <c r="C68" s="38">
        <v>4921.5390299999999</v>
      </c>
      <c r="D68" s="39" t="str">
        <f t="shared" si="67"/>
        <v>N.D.</v>
      </c>
      <c r="E68" s="38">
        <v>10424.20822</v>
      </c>
      <c r="F68" s="39" t="e">
        <f t="shared" si="68"/>
        <v>#REF!</v>
      </c>
      <c r="G68" s="38">
        <v>0</v>
      </c>
      <c r="H68" s="39" t="e">
        <f t="shared" si="69"/>
        <v>#REF!</v>
      </c>
      <c r="I68" s="38">
        <v>0</v>
      </c>
      <c r="J68" s="39" t="e">
        <f t="shared" si="70"/>
        <v>#REF!</v>
      </c>
      <c r="K68" s="38">
        <v>0</v>
      </c>
      <c r="L68" s="39" t="e">
        <f t="shared" si="71"/>
        <v>#REF!</v>
      </c>
      <c r="M68" s="38">
        <v>0</v>
      </c>
      <c r="N68" s="39" t="e">
        <f t="shared" si="72"/>
        <v>#REF!</v>
      </c>
      <c r="O68" s="38">
        <f>+M68+K68+G68+E68+C68+AG50+I68</f>
        <v>15345.74725</v>
      </c>
      <c r="P68" s="39" t="e">
        <f t="shared" si="73"/>
        <v>#REF!</v>
      </c>
    </row>
    <row r="69" spans="2:18" x14ac:dyDescent="0.35">
      <c r="B69" s="4" t="s">
        <v>38</v>
      </c>
      <c r="C69" s="14" t="e">
        <f>+C67-C68</f>
        <v>#VALUE!</v>
      </c>
      <c r="D69" s="15" t="str">
        <f t="shared" si="67"/>
        <v>N.D.</v>
      </c>
      <c r="E69" s="14" t="e">
        <f>+E67-E68</f>
        <v>#REF!</v>
      </c>
      <c r="F69" s="15" t="e">
        <f t="shared" si="68"/>
        <v>#REF!</v>
      </c>
      <c r="G69" s="14" t="e">
        <f>+G67-G68</f>
        <v>#REF!</v>
      </c>
      <c r="H69" s="15" t="e">
        <f t="shared" si="69"/>
        <v>#REF!</v>
      </c>
      <c r="I69" s="14" t="e">
        <f>+I67-I68</f>
        <v>#REF!</v>
      </c>
      <c r="J69" s="15" t="e">
        <f t="shared" si="70"/>
        <v>#REF!</v>
      </c>
      <c r="K69" s="14" t="e">
        <f>+K67-K68</f>
        <v>#REF!</v>
      </c>
      <c r="L69" s="15" t="e">
        <f t="shared" si="71"/>
        <v>#REF!</v>
      </c>
      <c r="M69" s="14" t="e">
        <f>+M67-M68</f>
        <v>#REF!</v>
      </c>
      <c r="N69" s="15" t="e">
        <f t="shared" si="72"/>
        <v>#REF!</v>
      </c>
      <c r="O69" s="14" t="e">
        <f>+O67-O68</f>
        <v>#REF!</v>
      </c>
      <c r="P69" s="15" t="e">
        <f t="shared" si="73"/>
        <v>#REF!</v>
      </c>
    </row>
    <row r="70" spans="2:18" x14ac:dyDescent="0.35">
      <c r="B70" s="7" t="s">
        <v>39</v>
      </c>
      <c r="C70" s="38">
        <v>15113.43110000002</v>
      </c>
      <c r="D70" s="39" t="str">
        <f t="shared" si="67"/>
        <v>N.D.</v>
      </c>
      <c r="E70" s="38">
        <v>39962.560264999935</v>
      </c>
      <c r="F70" s="39" t="e">
        <f t="shared" si="68"/>
        <v>#REF!</v>
      </c>
      <c r="G70" s="38">
        <v>0</v>
      </c>
      <c r="H70" s="39" t="e">
        <f t="shared" si="69"/>
        <v>#REF!</v>
      </c>
      <c r="I70" s="38" t="e">
        <f>+H33+BM57</f>
        <v>#REF!</v>
      </c>
      <c r="J70" s="39" t="e">
        <f t="shared" si="70"/>
        <v>#REF!</v>
      </c>
      <c r="K70" s="38">
        <v>0</v>
      </c>
      <c r="L70" s="39" t="e">
        <f t="shared" si="71"/>
        <v>#REF!</v>
      </c>
      <c r="M70" s="38">
        <v>0</v>
      </c>
      <c r="N70" s="39" t="e">
        <f t="shared" si="72"/>
        <v>#REF!</v>
      </c>
      <c r="O70" s="38" t="e">
        <f>+G70+M70+C70+E70+K70+I70</f>
        <v>#REF!</v>
      </c>
      <c r="P70" s="39" t="e">
        <f t="shared" si="73"/>
        <v>#REF!</v>
      </c>
    </row>
    <row r="71" spans="2:18" x14ac:dyDescent="0.35">
      <c r="B71" s="4" t="s">
        <v>40</v>
      </c>
      <c r="C71" s="14" t="e">
        <f>+C69-C70</f>
        <v>#VALUE!</v>
      </c>
      <c r="D71" s="15" t="str">
        <f t="shared" si="67"/>
        <v>N.D.</v>
      </c>
      <c r="E71" s="14" t="e">
        <f>+E69-E70</f>
        <v>#REF!</v>
      </c>
      <c r="F71" s="15" t="e">
        <f t="shared" si="68"/>
        <v>#REF!</v>
      </c>
      <c r="G71" s="14" t="e">
        <f>+G69-G70</f>
        <v>#REF!</v>
      </c>
      <c r="H71" s="15" t="e">
        <f t="shared" si="69"/>
        <v>#REF!</v>
      </c>
      <c r="I71" s="14" t="e">
        <f>+I69-I70</f>
        <v>#REF!</v>
      </c>
      <c r="J71" s="15" t="e">
        <f t="shared" si="70"/>
        <v>#REF!</v>
      </c>
      <c r="K71" s="14" t="e">
        <f>+K69-K70</f>
        <v>#REF!</v>
      </c>
      <c r="L71" s="15" t="e">
        <f t="shared" si="71"/>
        <v>#REF!</v>
      </c>
      <c r="M71" s="14" t="e">
        <f>+M69-M70</f>
        <v>#REF!</v>
      </c>
      <c r="N71" s="15" t="e">
        <f t="shared" si="72"/>
        <v>#REF!</v>
      </c>
      <c r="O71" s="14" t="e">
        <f>+O69-O70</f>
        <v>#REF!</v>
      </c>
      <c r="P71" s="15" t="e">
        <f t="shared" si="73"/>
        <v>#REF!</v>
      </c>
    </row>
    <row r="72" spans="2:18" x14ac:dyDescent="0.35">
      <c r="B72" s="40">
        <v>0</v>
      </c>
      <c r="C72" s="41" t="e">
        <v>#VALUE!</v>
      </c>
      <c r="D72" s="42"/>
      <c r="E72" s="41" t="e">
        <v>#REF!</v>
      </c>
      <c r="F72" s="42"/>
      <c r="G72" s="41" t="e">
        <v>#VALUE!</v>
      </c>
      <c r="H72" s="42"/>
      <c r="I72" s="41" t="e">
        <v>#REF!</v>
      </c>
      <c r="J72" s="42"/>
      <c r="K72" s="41" t="e">
        <v>#REF!</v>
      </c>
      <c r="L72" s="43"/>
      <c r="M72" s="41" t="e">
        <v>#REF!</v>
      </c>
      <c r="N72" s="42"/>
      <c r="O72" s="41" t="e">
        <v>#REF!</v>
      </c>
      <c r="P72" s="44"/>
    </row>
    <row r="75" spans="2:18" x14ac:dyDescent="0.35">
      <c r="B75" s="4" t="s">
        <v>119</v>
      </c>
      <c r="C75" s="7"/>
      <c r="D75" s="155" t="s">
        <v>121</v>
      </c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R75" s="25"/>
    </row>
    <row r="76" spans="2:18" x14ac:dyDescent="0.35">
      <c r="B76" s="26"/>
      <c r="C76" s="2" t="s">
        <v>25</v>
      </c>
      <c r="D76" s="27"/>
      <c r="E76" s="2" t="s">
        <v>26</v>
      </c>
      <c r="F76" s="27"/>
      <c r="G76" s="2" t="s">
        <v>27</v>
      </c>
      <c r="H76" s="27"/>
      <c r="I76" s="2" t="s">
        <v>28</v>
      </c>
      <c r="J76" s="27"/>
      <c r="K76" s="28" t="s">
        <v>29</v>
      </c>
      <c r="L76" s="27"/>
      <c r="M76" s="2" t="s">
        <v>118</v>
      </c>
      <c r="N76" s="27"/>
      <c r="O76" s="2" t="s">
        <v>31</v>
      </c>
      <c r="P76" s="1"/>
      <c r="Q76" s="25"/>
      <c r="R76" s="25"/>
    </row>
    <row r="77" spans="2:18" x14ac:dyDescent="0.35">
      <c r="B77" s="7" t="s">
        <v>5</v>
      </c>
      <c r="C77" s="8"/>
      <c r="D77" s="145" t="str">
        <f>IF(C$32=0,"N.D.",C77/C$32)</f>
        <v>N.D.</v>
      </c>
      <c r="E77" s="8"/>
      <c r="F77" s="145" t="str">
        <f>IF(E$32=0,"N.D.",E77/E$32)</f>
        <v>N.D.</v>
      </c>
      <c r="G77" s="8"/>
      <c r="H77" s="145" t="str">
        <f>IF(G$32=0,"N.D.",G77/G$32)</f>
        <v>N.D.</v>
      </c>
      <c r="I77" s="8"/>
      <c r="J77" s="145" t="str">
        <f>IF(I$32=0,"N.D.",I77/I$32)</f>
        <v>N.D.</v>
      </c>
      <c r="K77" s="8"/>
      <c r="L77" s="145" t="str">
        <f>IF(K$32=0,"N.D.",K77/K$32)</f>
        <v>N.D.</v>
      </c>
      <c r="M77" s="8"/>
      <c r="N77" s="145" t="str">
        <f>IF(M$32=0,"N.D.",M77/M$32)</f>
        <v>N.D.</v>
      </c>
      <c r="O77" s="8"/>
      <c r="P77" s="145" t="str">
        <f>IF(O$32=0,"N.D.",O77/O$32)</f>
        <v>N.D.</v>
      </c>
      <c r="Q77" s="25"/>
      <c r="R77" s="25"/>
    </row>
    <row r="78" spans="2:18" x14ac:dyDescent="0.35">
      <c r="B78" s="7" t="s">
        <v>6</v>
      </c>
      <c r="C78" s="11"/>
      <c r="D78" s="146" t="str">
        <f>IF(C$32=0,"N.D.",C78/C$32)</f>
        <v>N.D.</v>
      </c>
      <c r="E78" s="11"/>
      <c r="F78" s="146" t="str">
        <f>IF(E$32=0,"N.D.",E78/E$32)</f>
        <v>N.D.</v>
      </c>
      <c r="G78" s="11"/>
      <c r="H78" s="146" t="str">
        <f>IF(G$32=0,"N.D.",G78/G$32)</f>
        <v>N.D.</v>
      </c>
      <c r="I78" s="11"/>
      <c r="J78" s="146" t="str">
        <f>IF(I$32=0,"N.D.",I78/I$32)</f>
        <v>N.D.</v>
      </c>
      <c r="K78" s="11"/>
      <c r="L78" s="146" t="str">
        <f>IF(K$32=0,"N.D.",K78/K$32)</f>
        <v>N.D.</v>
      </c>
      <c r="M78" s="11"/>
      <c r="N78" s="146" t="str">
        <f>IF(M$32=0,"N.D.",M78/M$32)</f>
        <v>N.D.</v>
      </c>
      <c r="O78" s="11"/>
      <c r="P78" s="146" t="str">
        <f>IF(O$32=0,"N.D.",O78/O$32)</f>
        <v>N.D.</v>
      </c>
      <c r="Q78" s="25"/>
      <c r="R78" s="25"/>
    </row>
    <row r="79" spans="2:18" x14ac:dyDescent="0.35">
      <c r="B79" s="4" t="s">
        <v>7</v>
      </c>
      <c r="C79" s="14"/>
      <c r="D79" s="147" t="str">
        <f>IF(C$32=0,"N.D.",C79/C$32)</f>
        <v>N.D.</v>
      </c>
      <c r="E79" s="14"/>
      <c r="F79" s="147" t="str">
        <f>IF(E$32=0,"N.D.",E79/E$32)</f>
        <v>N.D.</v>
      </c>
      <c r="G79" s="14"/>
      <c r="H79" s="147" t="str">
        <f>IF(G$32=0,"N.D.",G79/G$32)</f>
        <v>N.D.</v>
      </c>
      <c r="I79" s="14"/>
      <c r="J79" s="147" t="str">
        <f>IF(I$32=0,"N.D.",I79/I$32)</f>
        <v>N.D.</v>
      </c>
      <c r="K79" s="14"/>
      <c r="L79" s="147" t="str">
        <f>IF(K$32=0,"N.D.",K79/K$32)</f>
        <v>N.D.</v>
      </c>
      <c r="M79" s="14"/>
      <c r="N79" s="147" t="str">
        <f>IF(M$32=0,"N.D.",M79/M$32)</f>
        <v>N.D.</v>
      </c>
      <c r="O79" s="14"/>
      <c r="P79" s="147" t="str">
        <f>IF(O$32=0,"N.D.",O79/O$32)</f>
        <v>N.D.</v>
      </c>
      <c r="Q79" s="25"/>
      <c r="R79" s="25"/>
    </row>
    <row r="80" spans="2:18" x14ac:dyDescent="0.35">
      <c r="B80" s="1"/>
      <c r="C80" s="31"/>
      <c r="D80" s="148"/>
      <c r="E80" s="31"/>
      <c r="F80" s="148"/>
      <c r="G80" s="31"/>
      <c r="H80" s="148"/>
      <c r="I80" s="31"/>
      <c r="J80" s="148"/>
      <c r="K80" s="31"/>
      <c r="L80" s="148"/>
      <c r="M80" s="31"/>
      <c r="N80" s="148"/>
      <c r="O80" s="31"/>
      <c r="P80" s="148"/>
      <c r="Q80" s="25"/>
      <c r="R80" s="25"/>
    </row>
    <row r="81" spans="2:18" x14ac:dyDescent="0.35">
      <c r="B81" s="7" t="s">
        <v>8</v>
      </c>
      <c r="C81" s="8"/>
      <c r="D81" s="149" t="str">
        <f>IF(C$32=0,"N.D.",C81/C$32)</f>
        <v>N.D.</v>
      </c>
      <c r="E81" s="8"/>
      <c r="F81" s="149" t="str">
        <f>IF(E$32=0,"N.D.",E81/E$32)</f>
        <v>N.D.</v>
      </c>
      <c r="G81" s="8"/>
      <c r="H81" s="149" t="str">
        <f>IF(G$32=0,"N.D.",G81/G$32)</f>
        <v>N.D.</v>
      </c>
      <c r="I81" s="8"/>
      <c r="J81" s="149" t="str">
        <f>IF(I$32=0,"N.D.",I81/I$32)</f>
        <v>N.D.</v>
      </c>
      <c r="K81" s="8"/>
      <c r="L81" s="149" t="str">
        <f>IF(K$32=0,"N.D.",K81/K$32)</f>
        <v>N.D.</v>
      </c>
      <c r="M81" s="8"/>
      <c r="N81" s="149" t="str">
        <f>IF(M$32=0,"N.D.",M81/M$32)</f>
        <v>N.D.</v>
      </c>
      <c r="O81" s="8"/>
      <c r="P81" s="149" t="str">
        <f>IF(O$32=0,"N.D.",O81/O$32)</f>
        <v>N.D.</v>
      </c>
      <c r="Q81" s="25"/>
      <c r="R81" s="25"/>
    </row>
    <row r="82" spans="2:18" x14ac:dyDescent="0.35">
      <c r="B82" s="7" t="s">
        <v>9</v>
      </c>
      <c r="C82" s="11"/>
      <c r="D82" s="146" t="str">
        <f>IF(C$32=0,"N.D.",C82/C$32)</f>
        <v>N.D.</v>
      </c>
      <c r="E82" s="11"/>
      <c r="F82" s="146" t="str">
        <f>IF(E$32=0,"N.D.",E82/E$32)</f>
        <v>N.D.</v>
      </c>
      <c r="G82" s="11"/>
      <c r="H82" s="146" t="str">
        <f>IF(G$32=0,"N.D.",G82/G$32)</f>
        <v>N.D.</v>
      </c>
      <c r="I82" s="11"/>
      <c r="J82" s="146" t="str">
        <f>IF(I$32=0,"N.D.",I82/I$32)</f>
        <v>N.D.</v>
      </c>
      <c r="K82" s="11"/>
      <c r="L82" s="146" t="str">
        <f>IF(K$32=0,"N.D.",K82/K$32)</f>
        <v>N.D.</v>
      </c>
      <c r="M82" s="11"/>
      <c r="N82" s="146" t="str">
        <f>IF(M$32=0,"N.D.",M82/M$32)</f>
        <v>N.D.</v>
      </c>
      <c r="O82" s="11"/>
      <c r="P82" s="146" t="str">
        <f>IF(O$32=0,"N.D.",O82/O$32)</f>
        <v>N.D.</v>
      </c>
      <c r="Q82" s="25"/>
      <c r="R82" s="25"/>
    </row>
    <row r="83" spans="2:18" x14ac:dyDescent="0.35">
      <c r="B83" s="7" t="s">
        <v>10</v>
      </c>
      <c r="C83" s="11"/>
      <c r="D83" s="146" t="str">
        <f>IF(C$32=0,"N.D.",C83/C$32)</f>
        <v>N.D.</v>
      </c>
      <c r="E83" s="11"/>
      <c r="F83" s="146" t="str">
        <f>IF(E$32=0,"N.D.",E83/E$32)</f>
        <v>N.D.</v>
      </c>
      <c r="G83" s="11"/>
      <c r="H83" s="146" t="str">
        <f>IF(G$32=0,"N.D.",G83/G$32)</f>
        <v>N.D.</v>
      </c>
      <c r="I83" s="11"/>
      <c r="J83" s="146" t="str">
        <f>IF(I$32=0,"N.D.",I83/I$32)</f>
        <v>N.D.</v>
      </c>
      <c r="K83" s="11"/>
      <c r="L83" s="146" t="str">
        <f>IF(K$32=0,"N.D.",K83/K$32)</f>
        <v>N.D.</v>
      </c>
      <c r="M83" s="11"/>
      <c r="N83" s="146" t="str">
        <f>IF(M$32=0,"N.D.",M83/M$32)</f>
        <v>N.D.</v>
      </c>
      <c r="O83" s="11"/>
      <c r="P83" s="146" t="str">
        <f>IF(O$32=0,"N.D.",O83/O$32)</f>
        <v>N.D.</v>
      </c>
      <c r="Q83" s="25"/>
      <c r="R83" s="25"/>
    </row>
    <row r="84" spans="2:18" x14ac:dyDescent="0.35">
      <c r="B84" s="4" t="s">
        <v>11</v>
      </c>
      <c r="C84" s="14"/>
      <c r="D84" s="147" t="str">
        <f>IF(C$32=0,"N.D.",C84/C$32)</f>
        <v>N.D.</v>
      </c>
      <c r="E84" s="14"/>
      <c r="F84" s="147" t="str">
        <f>IF(E$32=0,"N.D.",E84/E$32)</f>
        <v>N.D.</v>
      </c>
      <c r="G84" s="14"/>
      <c r="H84" s="147" t="str">
        <f>IF(G$32=0,"N.D.",G84/G$32)</f>
        <v>N.D.</v>
      </c>
      <c r="I84" s="14"/>
      <c r="J84" s="147" t="str">
        <f>IF(I$32=0,"N.D.",I84/I$32)</f>
        <v>N.D.</v>
      </c>
      <c r="K84" s="14"/>
      <c r="L84" s="147" t="str">
        <f>IF(K$32=0,"N.D.",K84/K$32)</f>
        <v>N.D.</v>
      </c>
      <c r="M84" s="14"/>
      <c r="N84" s="147" t="str">
        <f>IF(M$32=0,"N.D.",M84/M$32)</f>
        <v>N.D.</v>
      </c>
      <c r="O84" s="14"/>
      <c r="P84" s="147" t="str">
        <f>IF(O$32=0,"N.D.",O84/O$32)</f>
        <v>N.D.</v>
      </c>
      <c r="Q84" s="25"/>
      <c r="R84" s="25"/>
    </row>
    <row r="85" spans="2:18" x14ac:dyDescent="0.35">
      <c r="B85" s="4" t="s">
        <v>12</v>
      </c>
      <c r="C85" s="20"/>
      <c r="D85" s="150" t="str">
        <f>IF(C$32=0,"N.D.",C85/C$32)</f>
        <v>N.D.</v>
      </c>
      <c r="E85" s="20"/>
      <c r="F85" s="150" t="str">
        <f>IF(E$32=0,"N.D.",E85/E$32)</f>
        <v>N.D.</v>
      </c>
      <c r="G85" s="20"/>
      <c r="H85" s="150" t="str">
        <f>IF(G$32=0,"N.D.",G85/G$32)</f>
        <v>N.D.</v>
      </c>
      <c r="I85" s="20"/>
      <c r="J85" s="150" t="str">
        <f>IF(I$32=0,"N.D.",I85/I$32)</f>
        <v>N.D.</v>
      </c>
      <c r="K85" s="20"/>
      <c r="L85" s="150" t="str">
        <f>IF(K$32=0,"N.D.",K85/K$32)</f>
        <v>N.D.</v>
      </c>
      <c r="M85" s="20"/>
      <c r="N85" s="150" t="str">
        <f>IF(M$32=0,"N.D.",M85/M$32)</f>
        <v>N.D.</v>
      </c>
      <c r="O85" s="20"/>
      <c r="P85" s="150" t="str">
        <f>IF(O$32=0,"N.D.",O85/O$32)</f>
        <v>N.D.</v>
      </c>
      <c r="Q85" s="25"/>
      <c r="R85" s="25"/>
    </row>
    <row r="86" spans="2:18" x14ac:dyDescent="0.35">
      <c r="B86" s="1"/>
      <c r="C86" s="31"/>
      <c r="D86" s="148"/>
      <c r="E86" s="31"/>
      <c r="F86" s="148"/>
      <c r="G86" s="31"/>
      <c r="H86" s="148"/>
      <c r="I86" s="31"/>
      <c r="J86" s="148"/>
      <c r="K86" s="31"/>
      <c r="L86" s="148"/>
      <c r="M86" s="31"/>
      <c r="N86" s="148"/>
      <c r="O86" s="31"/>
      <c r="P86" s="148"/>
      <c r="Q86" s="25"/>
      <c r="R86" s="25"/>
    </row>
    <row r="87" spans="2:18" x14ac:dyDescent="0.35">
      <c r="B87" s="7" t="s">
        <v>13</v>
      </c>
      <c r="C87" s="8"/>
      <c r="D87" s="149" t="str">
        <f t="shared" ref="D87:D93" si="74">IF(C$32=0,"N.D.",C87/C$32)</f>
        <v>N.D.</v>
      </c>
      <c r="E87" s="8"/>
      <c r="F87" s="149" t="str">
        <f t="shared" ref="F87:F93" si="75">IF(E$32=0,"N.D.",E87/E$32)</f>
        <v>N.D.</v>
      </c>
      <c r="G87" s="8"/>
      <c r="H87" s="149" t="str">
        <f t="shared" ref="H87:H93" si="76">IF(G$32=0,"N.D.",G87/G$32)</f>
        <v>N.D.</v>
      </c>
      <c r="I87" s="8"/>
      <c r="J87" s="149" t="str">
        <f t="shared" ref="J87:J93" si="77">IF(I$32=0,"N.D.",I87/I$32)</f>
        <v>N.D.</v>
      </c>
      <c r="K87" s="8"/>
      <c r="L87" s="149" t="str">
        <f t="shared" ref="L87:L93" si="78">IF(K$32=0,"N.D.",K87/K$32)</f>
        <v>N.D.</v>
      </c>
      <c r="M87" s="8"/>
      <c r="N87" s="149" t="str">
        <f t="shared" ref="N87:N93" si="79">IF(M$32=0,"N.D.",M87/M$32)</f>
        <v>N.D.</v>
      </c>
      <c r="O87" s="8"/>
      <c r="P87" s="149" t="str">
        <f t="shared" ref="P87:P93" si="80">IF(O$32=0,"N.D.",O87/O$32)</f>
        <v>N.D.</v>
      </c>
      <c r="Q87" s="25"/>
      <c r="R87" s="25"/>
    </row>
    <row r="88" spans="2:18" x14ac:dyDescent="0.35">
      <c r="B88" s="7" t="s">
        <v>14</v>
      </c>
      <c r="C88" s="11"/>
      <c r="D88" s="146" t="str">
        <f t="shared" si="74"/>
        <v>N.D.</v>
      </c>
      <c r="E88" s="11"/>
      <c r="F88" s="146" t="str">
        <f t="shared" si="75"/>
        <v>N.D.</v>
      </c>
      <c r="G88" s="11"/>
      <c r="H88" s="146" t="str">
        <f t="shared" si="76"/>
        <v>N.D.</v>
      </c>
      <c r="I88" s="11"/>
      <c r="J88" s="146" t="str">
        <f t="shared" si="77"/>
        <v>N.D.</v>
      </c>
      <c r="K88" s="11"/>
      <c r="L88" s="146" t="str">
        <f t="shared" si="78"/>
        <v>N.D.</v>
      </c>
      <c r="M88" s="11"/>
      <c r="N88" s="146" t="str">
        <f t="shared" si="79"/>
        <v>N.D.</v>
      </c>
      <c r="O88" s="11"/>
      <c r="P88" s="146" t="str">
        <f t="shared" si="80"/>
        <v>N.D.</v>
      </c>
      <c r="Q88" s="25"/>
      <c r="R88" s="25"/>
    </row>
    <row r="89" spans="2:18" x14ac:dyDescent="0.35">
      <c r="B89" s="7" t="s">
        <v>15</v>
      </c>
      <c r="C89" s="11"/>
      <c r="D89" s="146" t="str">
        <f t="shared" si="74"/>
        <v>N.D.</v>
      </c>
      <c r="E89" s="11"/>
      <c r="F89" s="146" t="str">
        <f t="shared" si="75"/>
        <v>N.D.</v>
      </c>
      <c r="G89" s="11"/>
      <c r="H89" s="146" t="str">
        <f t="shared" si="76"/>
        <v>N.D.</v>
      </c>
      <c r="I89" s="11"/>
      <c r="J89" s="146" t="str">
        <f t="shared" si="77"/>
        <v>N.D.</v>
      </c>
      <c r="K89" s="11"/>
      <c r="L89" s="146" t="str">
        <f t="shared" si="78"/>
        <v>N.D.</v>
      </c>
      <c r="M89" s="11"/>
      <c r="N89" s="146" t="str">
        <f t="shared" si="79"/>
        <v>N.D.</v>
      </c>
      <c r="O89" s="11"/>
      <c r="P89" s="146" t="str">
        <f t="shared" si="80"/>
        <v>N.D.</v>
      </c>
      <c r="Q89" s="25"/>
      <c r="R89" s="44"/>
    </row>
    <row r="90" spans="2:18" x14ac:dyDescent="0.35">
      <c r="B90" s="7" t="s">
        <v>16</v>
      </c>
      <c r="C90" s="11"/>
      <c r="D90" s="146" t="str">
        <f t="shared" si="74"/>
        <v>N.D.</v>
      </c>
      <c r="E90" s="11"/>
      <c r="F90" s="146" t="str">
        <f t="shared" si="75"/>
        <v>N.D.</v>
      </c>
      <c r="G90" s="11"/>
      <c r="H90" s="146" t="str">
        <f t="shared" si="76"/>
        <v>N.D.</v>
      </c>
      <c r="I90" s="11"/>
      <c r="J90" s="146" t="str">
        <f t="shared" si="77"/>
        <v>N.D.</v>
      </c>
      <c r="K90" s="11"/>
      <c r="L90" s="146" t="str">
        <f t="shared" si="78"/>
        <v>N.D.</v>
      </c>
      <c r="M90" s="11"/>
      <c r="N90" s="146" t="str">
        <f t="shared" si="79"/>
        <v>N.D.</v>
      </c>
      <c r="O90" s="11"/>
      <c r="P90" s="146" t="str">
        <f t="shared" si="80"/>
        <v>N.D.</v>
      </c>
      <c r="Q90" s="25"/>
      <c r="R90" s="25"/>
    </row>
    <row r="91" spans="2:18" x14ac:dyDescent="0.35">
      <c r="B91" s="7"/>
      <c r="C91" s="11"/>
      <c r="D91" s="146" t="str">
        <f t="shared" si="74"/>
        <v>N.D.</v>
      </c>
      <c r="E91" s="11"/>
      <c r="F91" s="146" t="str">
        <f t="shared" si="75"/>
        <v>N.D.</v>
      </c>
      <c r="G91" s="11"/>
      <c r="H91" s="146" t="str">
        <f t="shared" si="76"/>
        <v>N.D.</v>
      </c>
      <c r="I91" s="11"/>
      <c r="J91" s="146" t="str">
        <f t="shared" si="77"/>
        <v>N.D.</v>
      </c>
      <c r="K91" s="11"/>
      <c r="L91" s="146" t="str">
        <f t="shared" si="78"/>
        <v>N.D.</v>
      </c>
      <c r="M91" s="11"/>
      <c r="N91" s="146" t="str">
        <f t="shared" si="79"/>
        <v>N.D.</v>
      </c>
      <c r="O91" s="11"/>
      <c r="P91" s="146" t="str">
        <f t="shared" si="80"/>
        <v>N.D.</v>
      </c>
      <c r="Q91" s="25"/>
      <c r="R91" s="25"/>
    </row>
    <row r="92" spans="2:18" x14ac:dyDescent="0.35">
      <c r="B92" s="4" t="s">
        <v>17</v>
      </c>
      <c r="C92" s="14"/>
      <c r="D92" s="147" t="str">
        <f t="shared" si="74"/>
        <v>N.D.</v>
      </c>
      <c r="E92" s="14"/>
      <c r="F92" s="147" t="str">
        <f t="shared" si="75"/>
        <v>N.D.</v>
      </c>
      <c r="G92" s="14"/>
      <c r="H92" s="147" t="str">
        <f t="shared" si="76"/>
        <v>N.D.</v>
      </c>
      <c r="I92" s="14"/>
      <c r="J92" s="147" t="str">
        <f t="shared" si="77"/>
        <v>N.D.</v>
      </c>
      <c r="K92" s="14"/>
      <c r="L92" s="147" t="str">
        <f t="shared" si="78"/>
        <v>N.D.</v>
      </c>
      <c r="M92" s="14"/>
      <c r="N92" s="147" t="str">
        <f t="shared" si="79"/>
        <v>N.D.</v>
      </c>
      <c r="O92" s="14"/>
      <c r="P92" s="147" t="str">
        <f t="shared" si="80"/>
        <v>N.D.</v>
      </c>
      <c r="Q92" s="25"/>
      <c r="R92" s="25"/>
    </row>
    <row r="93" spans="2:18" x14ac:dyDescent="0.35">
      <c r="B93" s="4" t="s">
        <v>18</v>
      </c>
      <c r="C93" s="14"/>
      <c r="D93" s="147" t="str">
        <f t="shared" si="74"/>
        <v>N.D.</v>
      </c>
      <c r="E93" s="14"/>
      <c r="F93" s="147" t="str">
        <f t="shared" si="75"/>
        <v>N.D.</v>
      </c>
      <c r="G93" s="14"/>
      <c r="H93" s="147" t="str">
        <f t="shared" si="76"/>
        <v>N.D.</v>
      </c>
      <c r="I93" s="14"/>
      <c r="J93" s="147" t="str">
        <f t="shared" si="77"/>
        <v>N.D.</v>
      </c>
      <c r="K93" s="14"/>
      <c r="L93" s="147" t="str">
        <f t="shared" si="78"/>
        <v>N.D.</v>
      </c>
      <c r="M93" s="14"/>
      <c r="N93" s="147" t="str">
        <f t="shared" si="79"/>
        <v>N.D.</v>
      </c>
      <c r="O93" s="14"/>
      <c r="P93" s="147" t="str">
        <f t="shared" si="80"/>
        <v>N.D.</v>
      </c>
      <c r="Q93" s="25"/>
      <c r="R93" s="25"/>
    </row>
    <row r="94" spans="2:18" x14ac:dyDescent="0.35">
      <c r="B94" s="1"/>
      <c r="C94" s="31"/>
      <c r="D94" s="148"/>
      <c r="E94" s="31"/>
      <c r="F94" s="148"/>
      <c r="G94" s="31"/>
      <c r="H94" s="148"/>
      <c r="I94" s="31"/>
      <c r="J94" s="148"/>
      <c r="K94" s="31"/>
      <c r="L94" s="148"/>
      <c r="M94" s="31"/>
      <c r="N94" s="148"/>
      <c r="O94" s="31"/>
      <c r="P94" s="148"/>
      <c r="Q94" s="25"/>
      <c r="R94" s="25"/>
    </row>
    <row r="95" spans="2:18" x14ac:dyDescent="0.35">
      <c r="B95" s="7" t="s">
        <v>19</v>
      </c>
      <c r="C95" s="8"/>
      <c r="D95" s="149" t="str">
        <f t="shared" ref="D95:D103" si="81">IF(C$32=0,"N.D.",C95/C$32)</f>
        <v>N.D.</v>
      </c>
      <c r="E95" s="8"/>
      <c r="F95" s="149" t="str">
        <f t="shared" ref="F95:F103" si="82">IF(E$32=0,"N.D.",E95/E$32)</f>
        <v>N.D.</v>
      </c>
      <c r="G95" s="8"/>
      <c r="H95" s="149" t="str">
        <f t="shared" ref="H95:H103" si="83">IF(G$32=0,"N.D.",G95/G$32)</f>
        <v>N.D.</v>
      </c>
      <c r="I95" s="8"/>
      <c r="J95" s="149" t="str">
        <f t="shared" ref="J95:J103" si="84">IF(I$32=0,"N.D.",I95/I$32)</f>
        <v>N.D.</v>
      </c>
      <c r="K95" s="8"/>
      <c r="L95" s="149" t="str">
        <f t="shared" ref="L95:L103" si="85">IF(K$32=0,"N.D.",K95/K$32)</f>
        <v>N.D.</v>
      </c>
      <c r="M95" s="8"/>
      <c r="N95" s="149" t="str">
        <f t="shared" ref="N95:N103" si="86">IF(M$32=0,"N.D.",M95/M$32)</f>
        <v>N.D.</v>
      </c>
      <c r="O95" s="8"/>
      <c r="P95" s="149" t="str">
        <f t="shared" ref="P95:P103" si="87">IF(O$32=0,"N.D.",O95/O$32)</f>
        <v>N.D.</v>
      </c>
      <c r="Q95" s="25"/>
      <c r="R95" s="25"/>
    </row>
    <row r="96" spans="2:18" x14ac:dyDescent="0.35">
      <c r="B96" s="7" t="s">
        <v>43</v>
      </c>
      <c r="C96" s="11"/>
      <c r="D96" s="146" t="str">
        <f t="shared" si="81"/>
        <v>N.D.</v>
      </c>
      <c r="E96" s="11"/>
      <c r="F96" s="146" t="str">
        <f t="shared" si="82"/>
        <v>N.D.</v>
      </c>
      <c r="G96" s="11"/>
      <c r="H96" s="146" t="str">
        <f t="shared" si="83"/>
        <v>N.D.</v>
      </c>
      <c r="I96" s="11"/>
      <c r="J96" s="146" t="str">
        <f t="shared" si="84"/>
        <v>N.D.</v>
      </c>
      <c r="K96" s="11"/>
      <c r="L96" s="146" t="str">
        <f t="shared" si="85"/>
        <v>N.D.</v>
      </c>
      <c r="M96" s="11"/>
      <c r="N96" s="146" t="str">
        <f t="shared" si="86"/>
        <v>N.D.</v>
      </c>
      <c r="O96" s="11"/>
      <c r="P96" s="146" t="str">
        <f t="shared" si="87"/>
        <v>N.D.</v>
      </c>
      <c r="Q96" s="25"/>
      <c r="R96" s="25"/>
    </row>
    <row r="97" spans="2:18" x14ac:dyDescent="0.35">
      <c r="B97" s="4" t="s">
        <v>21</v>
      </c>
      <c r="C97" s="14"/>
      <c r="D97" s="147" t="str">
        <f t="shared" si="81"/>
        <v>N.D.</v>
      </c>
      <c r="E97" s="14"/>
      <c r="F97" s="147" t="str">
        <f t="shared" si="82"/>
        <v>N.D.</v>
      </c>
      <c r="G97" s="14"/>
      <c r="H97" s="147" t="str">
        <f t="shared" si="83"/>
        <v>N.D.</v>
      </c>
      <c r="I97" s="14"/>
      <c r="J97" s="147" t="str">
        <f t="shared" si="84"/>
        <v>N.D.</v>
      </c>
      <c r="K97" s="14"/>
      <c r="L97" s="147" t="str">
        <f t="shared" si="85"/>
        <v>N.D.</v>
      </c>
      <c r="M97" s="14"/>
      <c r="N97" s="147" t="str">
        <f t="shared" si="86"/>
        <v>N.D.</v>
      </c>
      <c r="O97" s="14"/>
      <c r="P97" s="147" t="str">
        <f t="shared" si="87"/>
        <v>N.D.</v>
      </c>
      <c r="Q97" s="25"/>
      <c r="R97" s="25"/>
    </row>
    <row r="98" spans="2:18" x14ac:dyDescent="0.35">
      <c r="B98" s="4" t="s">
        <v>22</v>
      </c>
      <c r="C98" s="20"/>
      <c r="D98" s="150" t="str">
        <f t="shared" si="81"/>
        <v>N.D.</v>
      </c>
      <c r="E98" s="20"/>
      <c r="F98" s="150" t="str">
        <f t="shared" si="82"/>
        <v>N.D.</v>
      </c>
      <c r="G98" s="20"/>
      <c r="H98" s="150" t="str">
        <f t="shared" si="83"/>
        <v>N.D.</v>
      </c>
      <c r="I98" s="20"/>
      <c r="J98" s="150" t="str">
        <f t="shared" si="84"/>
        <v>N.D.</v>
      </c>
      <c r="K98" s="20"/>
      <c r="L98" s="150" t="str">
        <f t="shared" si="85"/>
        <v>N.D.</v>
      </c>
      <c r="M98" s="20"/>
      <c r="N98" s="150" t="str">
        <f t="shared" si="86"/>
        <v>N.D.</v>
      </c>
      <c r="O98" s="20"/>
      <c r="P98" s="150" t="str">
        <f t="shared" si="87"/>
        <v>N.D.</v>
      </c>
      <c r="Q98" s="25"/>
      <c r="R98" s="25"/>
    </row>
    <row r="99" spans="2:18" x14ac:dyDescent="0.35">
      <c r="B99" s="4" t="s">
        <v>36</v>
      </c>
      <c r="C99" s="20"/>
      <c r="D99" s="150" t="str">
        <f t="shared" si="81"/>
        <v>N.D.</v>
      </c>
      <c r="E99" s="20"/>
      <c r="F99" s="150" t="str">
        <f t="shared" si="82"/>
        <v>N.D.</v>
      </c>
      <c r="G99" s="20"/>
      <c r="H99" s="150" t="str">
        <f t="shared" si="83"/>
        <v>N.D.</v>
      </c>
      <c r="I99" s="20"/>
      <c r="J99" s="150" t="str">
        <f t="shared" si="84"/>
        <v>N.D.</v>
      </c>
      <c r="K99" s="20"/>
      <c r="L99" s="150" t="str">
        <f t="shared" si="85"/>
        <v>N.D.</v>
      </c>
      <c r="M99" s="20"/>
      <c r="N99" s="150" t="str">
        <f t="shared" si="86"/>
        <v>N.D.</v>
      </c>
      <c r="O99" s="20"/>
      <c r="P99" s="150" t="str">
        <f t="shared" si="87"/>
        <v>N.D.</v>
      </c>
      <c r="Q99" s="25"/>
      <c r="R99" s="25"/>
    </row>
    <row r="100" spans="2:18" x14ac:dyDescent="0.35">
      <c r="B100" s="7" t="s">
        <v>37</v>
      </c>
      <c r="C100" s="20"/>
      <c r="D100" s="150" t="str">
        <f t="shared" si="81"/>
        <v>N.D.</v>
      </c>
      <c r="E100" s="20"/>
      <c r="F100" s="150" t="str">
        <f t="shared" si="82"/>
        <v>N.D.</v>
      </c>
      <c r="G100" s="20"/>
      <c r="H100" s="150" t="str">
        <f t="shared" si="83"/>
        <v>N.D.</v>
      </c>
      <c r="I100" s="20"/>
      <c r="J100" s="150" t="str">
        <f t="shared" si="84"/>
        <v>N.D.</v>
      </c>
      <c r="K100" s="20"/>
      <c r="L100" s="150" t="str">
        <f t="shared" si="85"/>
        <v>N.D.</v>
      </c>
      <c r="M100" s="20"/>
      <c r="N100" s="150" t="str">
        <f t="shared" si="86"/>
        <v>N.D.</v>
      </c>
      <c r="O100" s="20"/>
      <c r="P100" s="150" t="str">
        <f t="shared" si="87"/>
        <v>N.D.</v>
      </c>
      <c r="Q100" s="25"/>
      <c r="R100" s="25"/>
    </row>
    <row r="101" spans="2:18" x14ac:dyDescent="0.35">
      <c r="B101" s="4" t="s">
        <v>38</v>
      </c>
      <c r="C101" s="20"/>
      <c r="D101" s="150" t="str">
        <f t="shared" si="81"/>
        <v>N.D.</v>
      </c>
      <c r="E101" s="20"/>
      <c r="F101" s="150" t="str">
        <f t="shared" si="82"/>
        <v>N.D.</v>
      </c>
      <c r="G101" s="20"/>
      <c r="H101" s="150" t="str">
        <f t="shared" si="83"/>
        <v>N.D.</v>
      </c>
      <c r="I101" s="20"/>
      <c r="J101" s="150" t="str">
        <f t="shared" si="84"/>
        <v>N.D.</v>
      </c>
      <c r="K101" s="20"/>
      <c r="L101" s="150" t="str">
        <f t="shared" si="85"/>
        <v>N.D.</v>
      </c>
      <c r="M101" s="20"/>
      <c r="N101" s="150" t="str">
        <f t="shared" si="86"/>
        <v>N.D.</v>
      </c>
      <c r="O101" s="20"/>
      <c r="P101" s="150" t="str">
        <f t="shared" si="87"/>
        <v>N.D.</v>
      </c>
      <c r="Q101" s="25"/>
      <c r="R101" s="25"/>
    </row>
    <row r="102" spans="2:18" x14ac:dyDescent="0.35">
      <c r="B102" s="7" t="s">
        <v>39</v>
      </c>
      <c r="C102" s="20"/>
      <c r="D102" s="150" t="str">
        <f t="shared" si="81"/>
        <v>N.D.</v>
      </c>
      <c r="E102" s="20"/>
      <c r="F102" s="150" t="str">
        <f t="shared" si="82"/>
        <v>N.D.</v>
      </c>
      <c r="G102" s="20"/>
      <c r="H102" s="150" t="str">
        <f t="shared" si="83"/>
        <v>N.D.</v>
      </c>
      <c r="I102" s="20"/>
      <c r="J102" s="150" t="str">
        <f t="shared" si="84"/>
        <v>N.D.</v>
      </c>
      <c r="K102" s="20"/>
      <c r="L102" s="150" t="str">
        <f t="shared" si="85"/>
        <v>N.D.</v>
      </c>
      <c r="M102" s="20"/>
      <c r="N102" s="150" t="str">
        <f t="shared" si="86"/>
        <v>N.D.</v>
      </c>
      <c r="O102" s="20"/>
      <c r="P102" s="150" t="str">
        <f t="shared" si="87"/>
        <v>N.D.</v>
      </c>
      <c r="Q102" s="25"/>
      <c r="R102" s="25"/>
    </row>
    <row r="103" spans="2:18" x14ac:dyDescent="0.35">
      <c r="B103" s="4" t="s">
        <v>40</v>
      </c>
      <c r="C103" s="20"/>
      <c r="D103" s="150" t="str">
        <f t="shared" si="81"/>
        <v>N.D.</v>
      </c>
      <c r="E103" s="20"/>
      <c r="F103" s="150" t="str">
        <f t="shared" si="82"/>
        <v>N.D.</v>
      </c>
      <c r="G103" s="20"/>
      <c r="H103" s="150" t="str">
        <f t="shared" si="83"/>
        <v>N.D.</v>
      </c>
      <c r="I103" s="20"/>
      <c r="J103" s="150" t="str">
        <f t="shared" si="84"/>
        <v>N.D.</v>
      </c>
      <c r="K103" s="20"/>
      <c r="L103" s="150" t="str">
        <f t="shared" si="85"/>
        <v>N.D.</v>
      </c>
      <c r="M103" s="20"/>
      <c r="N103" s="150" t="str">
        <f t="shared" si="86"/>
        <v>N.D.</v>
      </c>
      <c r="O103" s="20"/>
      <c r="P103" s="150" t="str">
        <f t="shared" si="87"/>
        <v>N.D.</v>
      </c>
      <c r="Q103" s="25"/>
      <c r="R103" s="25"/>
    </row>
    <row r="104" spans="2:18" x14ac:dyDescent="0.35">
      <c r="B104" s="7"/>
      <c r="C104" s="151"/>
      <c r="D104" s="152"/>
      <c r="E104" s="151"/>
      <c r="F104" s="152"/>
      <c r="G104" s="151"/>
      <c r="H104" s="152"/>
      <c r="I104" s="151"/>
      <c r="J104" s="152"/>
      <c r="K104" s="151"/>
      <c r="L104" s="152"/>
      <c r="M104" s="151"/>
      <c r="N104" s="152"/>
      <c r="O104" s="151"/>
      <c r="P104" s="25"/>
      <c r="Q104" s="25"/>
      <c r="R104" s="25"/>
    </row>
    <row r="107" spans="2:18" x14ac:dyDescent="0.35">
      <c r="B107" s="26" t="s">
        <v>120</v>
      </c>
      <c r="C107" s="7"/>
      <c r="D107" s="155" t="s">
        <v>122</v>
      </c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</row>
    <row r="108" spans="2:18" x14ac:dyDescent="0.35">
      <c r="B108" s="26"/>
      <c r="C108" s="2" t="s">
        <v>25</v>
      </c>
      <c r="D108" s="27"/>
      <c r="E108" s="2" t="s">
        <v>26</v>
      </c>
      <c r="F108" s="27"/>
      <c r="G108" s="2" t="s">
        <v>27</v>
      </c>
      <c r="H108" s="27"/>
      <c r="I108" s="2" t="s">
        <v>28</v>
      </c>
      <c r="J108" s="27"/>
      <c r="K108" s="28" t="s">
        <v>29</v>
      </c>
      <c r="L108" s="27"/>
      <c r="M108" s="2" t="s">
        <v>118</v>
      </c>
      <c r="N108" s="27"/>
      <c r="O108" s="2" t="s">
        <v>31</v>
      </c>
      <c r="P108" s="1"/>
    </row>
    <row r="109" spans="2:18" x14ac:dyDescent="0.35">
      <c r="B109" s="7" t="s">
        <v>5</v>
      </c>
      <c r="C109" s="8"/>
      <c r="D109" s="145" t="str">
        <f>IF(T$32=0,"N.D.",C109/T$32)</f>
        <v>N.D.</v>
      </c>
      <c r="E109" s="8"/>
      <c r="F109" s="145" t="str">
        <f>IF(V$32=0,"N.D.",E109/V$32)</f>
        <v>N.D.</v>
      </c>
      <c r="G109" s="8"/>
      <c r="H109" s="145" t="str">
        <f>IF(X$32=0,"N.D.",G109/X$32)</f>
        <v>N.D.</v>
      </c>
      <c r="I109" s="8"/>
      <c r="J109" s="145" t="str">
        <f>IF(Z$32=0,"N.D.",I109/Z$32)</f>
        <v>N.D.</v>
      </c>
      <c r="K109" s="8"/>
      <c r="L109" s="145" t="str">
        <f>IF(AB$32=0,"N.D.",K109/AB$32)</f>
        <v>N.D.</v>
      </c>
      <c r="M109" s="8"/>
      <c r="N109" s="145" t="str">
        <f>IF(AD$32=0,"N.D.",M109/AD$32)</f>
        <v>N.D.</v>
      </c>
      <c r="O109" s="8"/>
      <c r="P109" s="145" t="str">
        <f>IF(AF$32=0,"N.D.",O109/AF$32)</f>
        <v>N.D.</v>
      </c>
    </row>
    <row r="110" spans="2:18" x14ac:dyDescent="0.35">
      <c r="B110" s="7" t="s">
        <v>6</v>
      </c>
      <c r="C110" s="11"/>
      <c r="D110" s="146" t="str">
        <f>IF(T$32=0,"N.D.",C110/T$32)</f>
        <v>N.D.</v>
      </c>
      <c r="E110" s="11"/>
      <c r="F110" s="146" t="str">
        <f>IF(V$32=0,"N.D.",E110/V$32)</f>
        <v>N.D.</v>
      </c>
      <c r="G110" s="11"/>
      <c r="H110" s="146" t="str">
        <f>IF(X$32=0,"N.D.",G110/X$32)</f>
        <v>N.D.</v>
      </c>
      <c r="I110" s="11"/>
      <c r="J110" s="146" t="str">
        <f>IF(Z$32=0,"N.D.",I110/Z$32)</f>
        <v>N.D.</v>
      </c>
      <c r="K110" s="11"/>
      <c r="L110" s="146" t="str">
        <f>IF(AB$32=0,"N.D.",K110/AB$32)</f>
        <v>N.D.</v>
      </c>
      <c r="M110" s="11"/>
      <c r="N110" s="146" t="str">
        <f>IF(AD$32=0,"N.D.",M110/AD$32)</f>
        <v>N.D.</v>
      </c>
      <c r="O110" s="11"/>
      <c r="P110" s="146" t="str">
        <f>IF(AF$32=0,"N.D.",O110/AF$32)</f>
        <v>N.D.</v>
      </c>
    </row>
    <row r="111" spans="2:18" x14ac:dyDescent="0.35">
      <c r="B111" s="4" t="s">
        <v>7</v>
      </c>
      <c r="C111" s="14"/>
      <c r="D111" s="147" t="str">
        <f>IF(T$32=0,"N.D.",C111/T$32)</f>
        <v>N.D.</v>
      </c>
      <c r="E111" s="14"/>
      <c r="F111" s="147" t="str">
        <f>IF(V$32=0,"N.D.",E111/V$32)</f>
        <v>N.D.</v>
      </c>
      <c r="G111" s="14"/>
      <c r="H111" s="147" t="str">
        <f>IF(X$32=0,"N.D.",G111/X$32)</f>
        <v>N.D.</v>
      </c>
      <c r="I111" s="14"/>
      <c r="J111" s="147" t="str">
        <f>IF(Z$32=0,"N.D.",I111/Z$32)</f>
        <v>N.D.</v>
      </c>
      <c r="K111" s="14"/>
      <c r="L111" s="147" t="str">
        <f>IF(AB$32=0,"N.D.",K111/AB$32)</f>
        <v>N.D.</v>
      </c>
      <c r="M111" s="14"/>
      <c r="N111" s="147" t="str">
        <f>IF(AD$32=0,"N.D.",M111/AD$32)</f>
        <v>N.D.</v>
      </c>
      <c r="O111" s="14"/>
      <c r="P111" s="147" t="str">
        <f>IF(AF$32=0,"N.D.",O111/AF$32)</f>
        <v>N.D.</v>
      </c>
    </row>
    <row r="112" spans="2:18" x14ac:dyDescent="0.35">
      <c r="B112" s="1"/>
      <c r="C112" s="31"/>
      <c r="D112" s="148"/>
      <c r="E112" s="31"/>
      <c r="F112" s="148"/>
      <c r="G112" s="31"/>
      <c r="H112" s="148"/>
      <c r="I112" s="31"/>
      <c r="J112" s="148"/>
      <c r="K112" s="31"/>
      <c r="L112" s="148"/>
      <c r="M112" s="31"/>
      <c r="N112" s="148"/>
      <c r="O112" s="31"/>
      <c r="P112" s="148"/>
    </row>
    <row r="113" spans="2:16" x14ac:dyDescent="0.35">
      <c r="B113" s="7" t="s">
        <v>8</v>
      </c>
      <c r="C113" s="8"/>
      <c r="D113" s="149" t="str">
        <f>IF(T$32=0,"N.D.",C113/T$32)</f>
        <v>N.D.</v>
      </c>
      <c r="E113" s="8"/>
      <c r="F113" s="149" t="str">
        <f>IF(V$32=0,"N.D.",E113/V$32)</f>
        <v>N.D.</v>
      </c>
      <c r="G113" s="8"/>
      <c r="H113" s="149" t="str">
        <f>IF(X$32=0,"N.D.",G113/X$32)</f>
        <v>N.D.</v>
      </c>
      <c r="I113" s="8"/>
      <c r="J113" s="149" t="str">
        <f>IF(Z$32=0,"N.D.",I113/Z$32)</f>
        <v>N.D.</v>
      </c>
      <c r="K113" s="8"/>
      <c r="L113" s="149" t="str">
        <f>IF(AB$32=0,"N.D.",K113/AB$32)</f>
        <v>N.D.</v>
      </c>
      <c r="M113" s="8"/>
      <c r="N113" s="149" t="str">
        <f>IF(AD$32=0,"N.D.",M113/AD$32)</f>
        <v>N.D.</v>
      </c>
      <c r="O113" s="8"/>
      <c r="P113" s="149" t="str">
        <f>IF(AF$32=0,"N.D.",O113/AF$32)</f>
        <v>N.D.</v>
      </c>
    </row>
    <row r="114" spans="2:16" x14ac:dyDescent="0.35">
      <c r="B114" s="7" t="s">
        <v>9</v>
      </c>
      <c r="C114" s="11"/>
      <c r="D114" s="146" t="str">
        <f>IF(T$32=0,"N.D.",C114/T$32)</f>
        <v>N.D.</v>
      </c>
      <c r="E114" s="11"/>
      <c r="F114" s="146" t="str">
        <f>IF(V$32=0,"N.D.",E114/V$32)</f>
        <v>N.D.</v>
      </c>
      <c r="G114" s="11"/>
      <c r="H114" s="146" t="str">
        <f>IF(X$32=0,"N.D.",G114/X$32)</f>
        <v>N.D.</v>
      </c>
      <c r="I114" s="11"/>
      <c r="J114" s="146" t="str">
        <f>IF(Z$32=0,"N.D.",I114/Z$32)</f>
        <v>N.D.</v>
      </c>
      <c r="K114" s="11"/>
      <c r="L114" s="146" t="str">
        <f>IF(AB$32=0,"N.D.",K114/AB$32)</f>
        <v>N.D.</v>
      </c>
      <c r="M114" s="11"/>
      <c r="N114" s="146" t="str">
        <f>IF(AD$32=0,"N.D.",M114/AD$32)</f>
        <v>N.D.</v>
      </c>
      <c r="O114" s="11"/>
      <c r="P114" s="146" t="str">
        <f>IF(AF$32=0,"N.D.",O114/AF$32)</f>
        <v>N.D.</v>
      </c>
    </row>
    <row r="115" spans="2:16" x14ac:dyDescent="0.35">
      <c r="B115" s="7" t="s">
        <v>10</v>
      </c>
      <c r="C115" s="11"/>
      <c r="D115" s="146" t="str">
        <f>IF(T$32=0,"N.D.",C115/T$32)</f>
        <v>N.D.</v>
      </c>
      <c r="E115" s="11"/>
      <c r="F115" s="146" t="str">
        <f>IF(V$32=0,"N.D.",E115/V$32)</f>
        <v>N.D.</v>
      </c>
      <c r="G115" s="11"/>
      <c r="H115" s="146" t="str">
        <f>IF(X$32=0,"N.D.",G115/X$32)</f>
        <v>N.D.</v>
      </c>
      <c r="I115" s="11"/>
      <c r="J115" s="146" t="str">
        <f>IF(Z$32=0,"N.D.",I115/Z$32)</f>
        <v>N.D.</v>
      </c>
      <c r="K115" s="11"/>
      <c r="L115" s="146" t="str">
        <f>IF(AB$32=0,"N.D.",K115/AB$32)</f>
        <v>N.D.</v>
      </c>
      <c r="M115" s="11"/>
      <c r="N115" s="146" t="str">
        <f>IF(AD$32=0,"N.D.",M115/AD$32)</f>
        <v>N.D.</v>
      </c>
      <c r="O115" s="11"/>
      <c r="P115" s="146" t="str">
        <f>IF(AF$32=0,"N.D.",O115/AF$32)</f>
        <v>N.D.</v>
      </c>
    </row>
    <row r="116" spans="2:16" x14ac:dyDescent="0.35">
      <c r="B116" s="4" t="s">
        <v>11</v>
      </c>
      <c r="C116" s="14"/>
      <c r="D116" s="147" t="str">
        <f>IF(T$32=0,"N.D.",C116/T$32)</f>
        <v>N.D.</v>
      </c>
      <c r="E116" s="14"/>
      <c r="F116" s="147" t="str">
        <f>IF(V$32=0,"N.D.",E116/V$32)</f>
        <v>N.D.</v>
      </c>
      <c r="G116" s="14"/>
      <c r="H116" s="147" t="str">
        <f>IF(X$32=0,"N.D.",G116/X$32)</f>
        <v>N.D.</v>
      </c>
      <c r="I116" s="14"/>
      <c r="J116" s="147" t="str">
        <f>IF(Z$32=0,"N.D.",I116/Z$32)</f>
        <v>N.D.</v>
      </c>
      <c r="K116" s="14"/>
      <c r="L116" s="147" t="str">
        <f>IF(AB$32=0,"N.D.",K116/AB$32)</f>
        <v>N.D.</v>
      </c>
      <c r="M116" s="14"/>
      <c r="N116" s="147" t="str">
        <f>IF(AD$32=0,"N.D.",M116/AD$32)</f>
        <v>N.D.</v>
      </c>
      <c r="O116" s="14"/>
      <c r="P116" s="147" t="str">
        <f>IF(AF$32=0,"N.D.",O116/AF$32)</f>
        <v>N.D.</v>
      </c>
    </row>
    <row r="117" spans="2:16" x14ac:dyDescent="0.35">
      <c r="B117" s="4" t="s">
        <v>12</v>
      </c>
      <c r="C117" s="20"/>
      <c r="D117" s="150" t="str">
        <f>IF(T$32=0,"N.D.",C117/T$32)</f>
        <v>N.D.</v>
      </c>
      <c r="E117" s="20"/>
      <c r="F117" s="150" t="str">
        <f>IF(V$32=0,"N.D.",E117/V$32)</f>
        <v>N.D.</v>
      </c>
      <c r="G117" s="20"/>
      <c r="H117" s="150" t="str">
        <f>IF(X$32=0,"N.D.",G117/X$32)</f>
        <v>N.D.</v>
      </c>
      <c r="I117" s="20"/>
      <c r="J117" s="150" t="str">
        <f>IF(Z$32=0,"N.D.",I117/Z$32)</f>
        <v>N.D.</v>
      </c>
      <c r="K117" s="20"/>
      <c r="L117" s="150" t="str">
        <f>IF(AB$32=0,"N.D.",K117/AB$32)</f>
        <v>N.D.</v>
      </c>
      <c r="M117" s="20"/>
      <c r="N117" s="150" t="str">
        <f>IF(AD$32=0,"N.D.",M117/AD$32)</f>
        <v>N.D.</v>
      </c>
      <c r="O117" s="20"/>
      <c r="P117" s="150" t="str">
        <f>IF(AF$32=0,"N.D.",O117/AF$32)</f>
        <v>N.D.</v>
      </c>
    </row>
    <row r="118" spans="2:16" x14ac:dyDescent="0.35">
      <c r="B118" s="1"/>
      <c r="C118" s="31"/>
      <c r="D118" s="148"/>
      <c r="E118" s="31"/>
      <c r="F118" s="148"/>
      <c r="G118" s="31"/>
      <c r="H118" s="148"/>
      <c r="I118" s="31"/>
      <c r="J118" s="148"/>
      <c r="K118" s="31"/>
      <c r="L118" s="148"/>
      <c r="M118" s="31"/>
      <c r="N118" s="148"/>
      <c r="O118" s="31"/>
      <c r="P118" s="148"/>
    </row>
    <row r="119" spans="2:16" x14ac:dyDescent="0.35">
      <c r="B119" s="7" t="s">
        <v>13</v>
      </c>
      <c r="C119" s="8"/>
      <c r="D119" s="149" t="str">
        <f>IF(T$32=0,"N.D.",C119/T$32)</f>
        <v>N.D.</v>
      </c>
      <c r="E119" s="8"/>
      <c r="F119" s="149" t="str">
        <f>IF(V$32=0,"N.D.",E119/V$32)</f>
        <v>N.D.</v>
      </c>
      <c r="G119" s="8"/>
      <c r="H119" s="149" t="str">
        <f>IF(X$32=0,"N.D.",G119/X$32)</f>
        <v>N.D.</v>
      </c>
      <c r="I119" s="8"/>
      <c r="J119" s="149" t="str">
        <f>IF(Z$32=0,"N.D.",I119/Z$32)</f>
        <v>N.D.</v>
      </c>
      <c r="K119" s="8"/>
      <c r="L119" s="149" t="str">
        <f>IF(AB$32=0,"N.D.",K119/AB$32)</f>
        <v>N.D.</v>
      </c>
      <c r="M119" s="8"/>
      <c r="N119" s="149" t="str">
        <f>IF(AD$32=0,"N.D.",M119/AD$32)</f>
        <v>N.D.</v>
      </c>
      <c r="O119" s="8"/>
      <c r="P119" s="149" t="str">
        <f>IF(AF$32=0,"N.D.",O119/AF$32)</f>
        <v>N.D.</v>
      </c>
    </row>
    <row r="120" spans="2:16" x14ac:dyDescent="0.35">
      <c r="B120" s="7" t="s">
        <v>14</v>
      </c>
      <c r="C120" s="11"/>
      <c r="D120" s="146" t="str">
        <f>IF(T$32=0,"N.D.",C120/T$32)</f>
        <v>N.D.</v>
      </c>
      <c r="E120" s="11"/>
      <c r="F120" s="146" t="str">
        <f>IF(V$32=0,"N.D.",E120/V$32)</f>
        <v>N.D.</v>
      </c>
      <c r="G120" s="11"/>
      <c r="H120" s="146" t="str">
        <f>IF(X$32=0,"N.D.",G120/X$32)</f>
        <v>N.D.</v>
      </c>
      <c r="I120" s="11"/>
      <c r="J120" s="146" t="str">
        <f>IF(Z$32=0,"N.D.",I120/Z$32)</f>
        <v>N.D.</v>
      </c>
      <c r="K120" s="11"/>
      <c r="L120" s="146" t="str">
        <f>IF(AB$32=0,"N.D.",K120/AB$32)</f>
        <v>N.D.</v>
      </c>
      <c r="M120" s="11"/>
      <c r="N120" s="146" t="str">
        <f>IF(AD$32=0,"N.D.",M120/AD$32)</f>
        <v>N.D.</v>
      </c>
      <c r="O120" s="11"/>
      <c r="P120" s="146" t="str">
        <f>IF(AF$32=0,"N.D.",O120/AF$32)</f>
        <v>N.D.</v>
      </c>
    </row>
    <row r="121" spans="2:16" x14ac:dyDescent="0.35">
      <c r="B121" s="7" t="s">
        <v>15</v>
      </c>
      <c r="C121" s="11"/>
      <c r="D121" s="146" t="str">
        <f>IF(T$32=0,"N.D.",C121/T$32)</f>
        <v>N.D.</v>
      </c>
      <c r="E121" s="11"/>
      <c r="F121" s="146" t="str">
        <f>IF(V$32=0,"N.D.",E121/V$32)</f>
        <v>N.D.</v>
      </c>
      <c r="G121" s="11"/>
      <c r="H121" s="146" t="str">
        <f>IF(X$32=0,"N.D.",G121/X$32)</f>
        <v>N.D.</v>
      </c>
      <c r="I121" s="11"/>
      <c r="J121" s="146" t="str">
        <f>IF(Z$32=0,"N.D.",I121/Z$32)</f>
        <v>N.D.</v>
      </c>
      <c r="K121" s="11"/>
      <c r="L121" s="146" t="str">
        <f>IF(AB$32=0,"N.D.",K121/AB$32)</f>
        <v>N.D.</v>
      </c>
      <c r="M121" s="11"/>
      <c r="N121" s="146" t="str">
        <f>IF(AD$32=0,"N.D.",M121/AD$32)</f>
        <v>N.D.</v>
      </c>
      <c r="O121" s="11"/>
      <c r="P121" s="146" t="str">
        <f>IF(AF$32=0,"N.D.",O121/AF$32)</f>
        <v>N.D.</v>
      </c>
    </row>
    <row r="122" spans="2:16" x14ac:dyDescent="0.35">
      <c r="B122" s="7" t="s">
        <v>16</v>
      </c>
      <c r="C122" s="11"/>
      <c r="D122" s="146" t="str">
        <f>IF(T$32=0,"N.D.",C122/T$32)</f>
        <v>N.D.</v>
      </c>
      <c r="E122" s="11"/>
      <c r="F122" s="146" t="str">
        <f>IF(V$32=0,"N.D.",E122/V$32)</f>
        <v>N.D.</v>
      </c>
      <c r="G122" s="11"/>
      <c r="H122" s="146" t="str">
        <f>IF(X$32=0,"N.D.",G122/X$32)</f>
        <v>N.D.</v>
      </c>
      <c r="I122" s="11"/>
      <c r="J122" s="146" t="str">
        <f>IF(Z$32=0,"N.D.",I122/Z$32)</f>
        <v>N.D.</v>
      </c>
      <c r="K122" s="11"/>
      <c r="L122" s="146" t="str">
        <f>IF(AB$32=0,"N.D.",K122/AB$32)</f>
        <v>N.D.</v>
      </c>
      <c r="M122" s="11"/>
      <c r="N122" s="146" t="str">
        <f>IF(AD$32=0,"N.D.",M122/AD$32)</f>
        <v>N.D.</v>
      </c>
      <c r="O122" s="11"/>
      <c r="P122" s="146" t="str">
        <f>IF(AF$32=0,"N.D.",O122/AF$32)</f>
        <v>N.D.</v>
      </c>
    </row>
    <row r="123" spans="2:16" x14ac:dyDescent="0.35">
      <c r="B123" s="7"/>
      <c r="C123" s="11"/>
      <c r="D123" s="146" t="str">
        <f>IF(T$32=0,"N.D.",C123/T$32)</f>
        <v>N.D.</v>
      </c>
      <c r="E123" s="11"/>
      <c r="F123" s="146" t="str">
        <f>IF(V$32=0,"N.D.",E123/V$32)</f>
        <v>N.D.</v>
      </c>
      <c r="G123" s="11"/>
      <c r="H123" s="146" t="str">
        <f>IF(X$32=0,"N.D.",G123/X$32)</f>
        <v>N.D.</v>
      </c>
      <c r="I123" s="11"/>
      <c r="J123" s="146" t="str">
        <f>IF(Z$32=0,"N.D.",I123/Z$32)</f>
        <v>N.D.</v>
      </c>
      <c r="K123" s="11"/>
      <c r="L123" s="146" t="str">
        <f>IF(AB$32=0,"N.D.",K123/AB$32)</f>
        <v>N.D.</v>
      </c>
      <c r="M123" s="11"/>
      <c r="N123" s="146" t="str">
        <f>IF(AD$32=0,"N.D.",M123/AD$32)</f>
        <v>N.D.</v>
      </c>
      <c r="O123" s="11"/>
      <c r="P123" s="146" t="str">
        <f>IF(AF$32=0,"N.D.",O123/AF$32)</f>
        <v>N.D.</v>
      </c>
    </row>
    <row r="124" spans="2:16" x14ac:dyDescent="0.35">
      <c r="B124" s="4" t="s">
        <v>17</v>
      </c>
      <c r="C124" s="14"/>
      <c r="D124" s="147" t="str">
        <f>IF(T$32=0,"N.D.",C124/T$32)</f>
        <v>N.D.</v>
      </c>
      <c r="E124" s="14"/>
      <c r="F124" s="147" t="str">
        <f>IF(V$32=0,"N.D.",E124/V$32)</f>
        <v>N.D.</v>
      </c>
      <c r="G124" s="14"/>
      <c r="H124" s="147" t="str">
        <f>IF(X$32=0,"N.D.",G124/X$32)</f>
        <v>N.D.</v>
      </c>
      <c r="I124" s="14"/>
      <c r="J124" s="147" t="str">
        <f>IF(Z$32=0,"N.D.",I124/Z$32)</f>
        <v>N.D.</v>
      </c>
      <c r="K124" s="14"/>
      <c r="L124" s="147" t="str">
        <f>IF(AB$32=0,"N.D.",K124/AB$32)</f>
        <v>N.D.</v>
      </c>
      <c r="M124" s="14"/>
      <c r="N124" s="147" t="str">
        <f>IF(AD$32=0,"N.D.",M124/AD$32)</f>
        <v>N.D.</v>
      </c>
      <c r="O124" s="14"/>
      <c r="P124" s="147" t="str">
        <f>IF(AF$32=0,"N.D.",O124/AF$32)</f>
        <v>N.D.</v>
      </c>
    </row>
    <row r="125" spans="2:16" x14ac:dyDescent="0.35">
      <c r="B125" s="4" t="s">
        <v>18</v>
      </c>
      <c r="C125" s="14"/>
      <c r="D125" s="147" t="str">
        <f>IF(T$32=0,"N.D.",C125/T$32)</f>
        <v>N.D.</v>
      </c>
      <c r="E125" s="14"/>
      <c r="F125" s="147" t="str">
        <f>IF(V$32=0,"N.D.",E125/V$32)</f>
        <v>N.D.</v>
      </c>
      <c r="G125" s="14"/>
      <c r="H125" s="147" t="str">
        <f>IF(X$32=0,"N.D.",G125/X$32)</f>
        <v>N.D.</v>
      </c>
      <c r="I125" s="14"/>
      <c r="J125" s="147" t="str">
        <f>IF(Z$32=0,"N.D.",I125/Z$32)</f>
        <v>N.D.</v>
      </c>
      <c r="K125" s="14"/>
      <c r="L125" s="147" t="str">
        <f>IF(AB$32=0,"N.D.",K125/AB$32)</f>
        <v>N.D.</v>
      </c>
      <c r="M125" s="14"/>
      <c r="N125" s="147" t="str">
        <f>IF(AD$32=0,"N.D.",M125/AD$32)</f>
        <v>N.D.</v>
      </c>
      <c r="O125" s="14"/>
      <c r="P125" s="147" t="str">
        <f>IF(AF$32=0,"N.D.",O125/AF$32)</f>
        <v>N.D.</v>
      </c>
    </row>
    <row r="126" spans="2:16" x14ac:dyDescent="0.35">
      <c r="B126" s="1"/>
      <c r="C126" s="31"/>
      <c r="D126" s="148"/>
      <c r="E126" s="31"/>
      <c r="F126" s="148"/>
      <c r="G126" s="31"/>
      <c r="H126" s="148"/>
      <c r="I126" s="31"/>
      <c r="J126" s="148"/>
      <c r="K126" s="31"/>
      <c r="L126" s="148"/>
      <c r="M126" s="31"/>
      <c r="N126" s="148"/>
      <c r="O126" s="31"/>
      <c r="P126" s="148"/>
    </row>
    <row r="127" spans="2:16" x14ac:dyDescent="0.35">
      <c r="B127" s="7" t="s">
        <v>19</v>
      </c>
      <c r="C127" s="8"/>
      <c r="D127" s="149" t="str">
        <f>IF(T$32=0,"N.D.",C127/T$32)</f>
        <v>N.D.</v>
      </c>
      <c r="E127" s="8"/>
      <c r="F127" s="149" t="str">
        <f>IF(V$32=0,"N.D.",E127/V$32)</f>
        <v>N.D.</v>
      </c>
      <c r="G127" s="8"/>
      <c r="H127" s="149" t="str">
        <f>IF(X$32=0,"N.D.",G127/X$32)</f>
        <v>N.D.</v>
      </c>
      <c r="I127" s="8"/>
      <c r="J127" s="149" t="str">
        <f>IF(Z$32=0,"N.D.",I127/Z$32)</f>
        <v>N.D.</v>
      </c>
      <c r="K127" s="8"/>
      <c r="L127" s="149" t="str">
        <f>IF(AB$32=0,"N.D.",K127/AB$32)</f>
        <v>N.D.</v>
      </c>
      <c r="M127" s="8"/>
      <c r="N127" s="149" t="str">
        <f>IF(AD$32=0,"N.D.",M127/AD$32)</f>
        <v>N.D.</v>
      </c>
      <c r="O127" s="8"/>
      <c r="P127" s="149" t="str">
        <f>IF(AF$32=0,"N.D.",O127/AF$32)</f>
        <v>N.D.</v>
      </c>
    </row>
    <row r="128" spans="2:16" x14ac:dyDescent="0.35">
      <c r="B128" s="7" t="s">
        <v>43</v>
      </c>
      <c r="C128" s="11"/>
      <c r="D128" s="146" t="str">
        <f>IF(T$32=0,"N.D.",C128/T$32)</f>
        <v>N.D.</v>
      </c>
      <c r="E128" s="11"/>
      <c r="F128" s="146" t="str">
        <f>IF(V$32=0,"N.D.",E128/V$32)</f>
        <v>N.D.</v>
      </c>
      <c r="G128" s="11"/>
      <c r="H128" s="146" t="str">
        <f>IF(X$32=0,"N.D.",G128/X$32)</f>
        <v>N.D.</v>
      </c>
      <c r="I128" s="11"/>
      <c r="J128" s="146" t="str">
        <f>IF(Z$32=0,"N.D.",I128/Z$32)</f>
        <v>N.D.</v>
      </c>
      <c r="K128" s="11"/>
      <c r="L128" s="146" t="str">
        <f>IF(AB$32=0,"N.D.",K128/AB$32)</f>
        <v>N.D.</v>
      </c>
      <c r="M128" s="11"/>
      <c r="N128" s="146" t="str">
        <f>IF(AD$32=0,"N.D.",M128/AD$32)</f>
        <v>N.D.</v>
      </c>
      <c r="O128" s="11"/>
      <c r="P128" s="146" t="str">
        <f>IF(AF$32=0,"N.D.",O128/AF$32)</f>
        <v>N.D.</v>
      </c>
    </row>
    <row r="129" spans="2:16" x14ac:dyDescent="0.35">
      <c r="B129" s="4" t="s">
        <v>21</v>
      </c>
      <c r="C129" s="14"/>
      <c r="D129" s="147" t="str">
        <f>IF(T$32=0,"N.D.",C129/T$32)</f>
        <v>N.D.</v>
      </c>
      <c r="E129" s="14"/>
      <c r="F129" s="147" t="str">
        <f>IF(V$32=0,"N.D.",E129/V$32)</f>
        <v>N.D.</v>
      </c>
      <c r="G129" s="14"/>
      <c r="H129" s="147" t="str">
        <f>IF(X$32=0,"N.D.",G129/X$32)</f>
        <v>N.D.</v>
      </c>
      <c r="I129" s="14"/>
      <c r="J129" s="147" t="str">
        <f>IF(Z$32=0,"N.D.",I129/Z$32)</f>
        <v>N.D.</v>
      </c>
      <c r="K129" s="14"/>
      <c r="L129" s="147" t="str">
        <f>IF(AB$32=0,"N.D.",K129/AB$32)</f>
        <v>N.D.</v>
      </c>
      <c r="M129" s="14"/>
      <c r="N129" s="147" t="str">
        <f>IF(AD$32=0,"N.D.",M129/AD$32)</f>
        <v>N.D.</v>
      </c>
      <c r="O129" s="14"/>
      <c r="P129" s="147" t="str">
        <f>IF(AF$32=0,"N.D.",O129/AF$32)</f>
        <v>N.D.</v>
      </c>
    </row>
    <row r="130" spans="2:16" x14ac:dyDescent="0.35">
      <c r="B130" s="4" t="s">
        <v>22</v>
      </c>
      <c r="C130" s="20"/>
      <c r="D130" s="150" t="str">
        <f>IF(T$32=0,"N.D.",C130/T$32)</f>
        <v>N.D.</v>
      </c>
      <c r="E130" s="20"/>
      <c r="F130" s="150" t="str">
        <f>IF(V$32=0,"N.D.",E130/V$32)</f>
        <v>N.D.</v>
      </c>
      <c r="G130" s="20"/>
      <c r="H130" s="150" t="str">
        <f>IF(X$32=0,"N.D.",G130/X$32)</f>
        <v>N.D.</v>
      </c>
      <c r="I130" s="20"/>
      <c r="J130" s="150" t="str">
        <f>IF(Z$32=0,"N.D.",I130/Z$32)</f>
        <v>N.D.</v>
      </c>
      <c r="K130" s="20"/>
      <c r="L130" s="150" t="str">
        <f>IF(AB$32=0,"N.D.",K130/AB$32)</f>
        <v>N.D.</v>
      </c>
      <c r="M130" s="20"/>
      <c r="N130" s="150" t="str">
        <f>IF(AD$32=0,"N.D.",M130/AD$32)</f>
        <v>N.D.</v>
      </c>
      <c r="O130" s="20"/>
      <c r="P130" s="150" t="str">
        <f>IF(AF$32=0,"N.D.",O130/AF$32)</f>
        <v>N.D.</v>
      </c>
    </row>
    <row r="131" spans="2:16" x14ac:dyDescent="0.35">
      <c r="B131" s="4" t="s">
        <v>36</v>
      </c>
      <c r="C131" s="20"/>
      <c r="D131" s="150" t="str">
        <f>IF(T$32=0,"N.D.",C131/T$32)</f>
        <v>N.D.</v>
      </c>
      <c r="E131" s="20"/>
      <c r="F131" s="150" t="str">
        <f>IF(V$32=0,"N.D.",E131/V$32)</f>
        <v>N.D.</v>
      </c>
      <c r="G131" s="20"/>
      <c r="H131" s="150" t="str">
        <f>IF(X$32=0,"N.D.",G131/X$32)</f>
        <v>N.D.</v>
      </c>
      <c r="I131" s="20"/>
      <c r="J131" s="150" t="str">
        <f>IF(Z$32=0,"N.D.",I131/Z$32)</f>
        <v>N.D.</v>
      </c>
      <c r="K131" s="20"/>
      <c r="L131" s="150" t="str">
        <f>IF(AB$32=0,"N.D.",K131/AB$32)</f>
        <v>N.D.</v>
      </c>
      <c r="M131" s="20"/>
      <c r="N131" s="150" t="str">
        <f>IF(AD$32=0,"N.D.",M131/AD$32)</f>
        <v>N.D.</v>
      </c>
      <c r="O131" s="20"/>
      <c r="P131" s="150" t="str">
        <f>IF(AF$32=0,"N.D.",O131/AF$32)</f>
        <v>N.D.</v>
      </c>
    </row>
    <row r="132" spans="2:16" x14ac:dyDescent="0.35">
      <c r="B132" s="7" t="s">
        <v>37</v>
      </c>
      <c r="C132" s="20"/>
      <c r="D132" s="150" t="str">
        <f>IF(T$32=0,"N.D.",C132/T$32)</f>
        <v>N.D.</v>
      </c>
      <c r="E132" s="20"/>
      <c r="F132" s="150" t="str">
        <f>IF(V$32=0,"N.D.",E132/V$32)</f>
        <v>N.D.</v>
      </c>
      <c r="G132" s="20"/>
      <c r="H132" s="150" t="str">
        <f>IF(X$32=0,"N.D.",G132/X$32)</f>
        <v>N.D.</v>
      </c>
      <c r="I132" s="20"/>
      <c r="J132" s="150" t="str">
        <f>IF(Z$32=0,"N.D.",I132/Z$32)</f>
        <v>N.D.</v>
      </c>
      <c r="K132" s="20"/>
      <c r="L132" s="150" t="str">
        <f>IF(AB$32=0,"N.D.",K132/AB$32)</f>
        <v>N.D.</v>
      </c>
      <c r="M132" s="20"/>
      <c r="N132" s="150" t="str">
        <f>IF(AD$32=0,"N.D.",M132/AD$32)</f>
        <v>N.D.</v>
      </c>
      <c r="O132" s="20"/>
      <c r="P132" s="150" t="str">
        <f>IF(AF$32=0,"N.D.",O132/AF$32)</f>
        <v>N.D.</v>
      </c>
    </row>
    <row r="133" spans="2:16" x14ac:dyDescent="0.35">
      <c r="B133" s="4" t="s">
        <v>38</v>
      </c>
      <c r="C133" s="20"/>
      <c r="D133" s="150" t="str">
        <f>IF(T$32=0,"N.D.",C133/T$32)</f>
        <v>N.D.</v>
      </c>
      <c r="E133" s="20"/>
      <c r="F133" s="150" t="str">
        <f>IF(V$32=0,"N.D.",E133/V$32)</f>
        <v>N.D.</v>
      </c>
      <c r="G133" s="20"/>
      <c r="H133" s="150" t="str">
        <f>IF(X$32=0,"N.D.",G133/X$32)</f>
        <v>N.D.</v>
      </c>
      <c r="I133" s="20"/>
      <c r="J133" s="150" t="str">
        <f>IF(Z$32=0,"N.D.",I133/Z$32)</f>
        <v>N.D.</v>
      </c>
      <c r="K133" s="20"/>
      <c r="L133" s="150" t="str">
        <f>IF(AB$32=0,"N.D.",K133/AB$32)</f>
        <v>N.D.</v>
      </c>
      <c r="M133" s="20"/>
      <c r="N133" s="150" t="str">
        <f>IF(AD$32=0,"N.D.",M133/AD$32)</f>
        <v>N.D.</v>
      </c>
      <c r="O133" s="20"/>
      <c r="P133" s="150" t="str">
        <f>IF(AF$32=0,"N.D.",O133/AF$32)</f>
        <v>N.D.</v>
      </c>
    </row>
    <row r="134" spans="2:16" x14ac:dyDescent="0.35">
      <c r="B134" s="7" t="s">
        <v>39</v>
      </c>
      <c r="C134" s="20"/>
      <c r="D134" s="150" t="str">
        <f>IF(T$32=0,"N.D.",C134/T$32)</f>
        <v>N.D.</v>
      </c>
      <c r="E134" s="20"/>
      <c r="F134" s="150" t="str">
        <f>IF(V$32=0,"N.D.",E134/V$32)</f>
        <v>N.D.</v>
      </c>
      <c r="G134" s="20"/>
      <c r="H134" s="150" t="str">
        <f>IF(X$32=0,"N.D.",G134/X$32)</f>
        <v>N.D.</v>
      </c>
      <c r="I134" s="20"/>
      <c r="J134" s="150" t="str">
        <f>IF(Z$32=0,"N.D.",I134/Z$32)</f>
        <v>N.D.</v>
      </c>
      <c r="K134" s="20"/>
      <c r="L134" s="150" t="str">
        <f>IF(AB$32=0,"N.D.",K134/AB$32)</f>
        <v>N.D.</v>
      </c>
      <c r="M134" s="20"/>
      <c r="N134" s="150" t="str">
        <f>IF(AD$32=0,"N.D.",M134/AD$32)</f>
        <v>N.D.</v>
      </c>
      <c r="O134" s="20"/>
      <c r="P134" s="150" t="str">
        <f>IF(AF$32=0,"N.D.",O134/AF$32)</f>
        <v>N.D.</v>
      </c>
    </row>
    <row r="135" spans="2:16" x14ac:dyDescent="0.35">
      <c r="B135" s="4" t="s">
        <v>40</v>
      </c>
      <c r="C135" s="20"/>
      <c r="D135" s="150" t="str">
        <f>IF(T$32=0,"N.D.",C135/T$32)</f>
        <v>N.D.</v>
      </c>
      <c r="E135" s="20"/>
      <c r="F135" s="150" t="str">
        <f>IF(V$32=0,"N.D.",E135/V$32)</f>
        <v>N.D.</v>
      </c>
      <c r="G135" s="20"/>
      <c r="H135" s="150" t="str">
        <f>IF(X$32=0,"N.D.",G135/X$32)</f>
        <v>N.D.</v>
      </c>
      <c r="I135" s="20"/>
      <c r="J135" s="150" t="str">
        <f>IF(Z$32=0,"N.D.",I135/Z$32)</f>
        <v>N.D.</v>
      </c>
      <c r="K135" s="20"/>
      <c r="L135" s="150" t="str">
        <f>IF(AB$32=0,"N.D.",K135/AB$32)</f>
        <v>N.D.</v>
      </c>
      <c r="M135" s="20"/>
      <c r="N135" s="150" t="str">
        <f>IF(AD$32=0,"N.D.",M135/AD$32)</f>
        <v>N.D.</v>
      </c>
      <c r="O135" s="20"/>
      <c r="P135" s="150" t="str">
        <f>IF(AF$32=0,"N.D.",O135/AF$32)</f>
        <v>N.D.</v>
      </c>
    </row>
    <row r="136" spans="2:16" x14ac:dyDescent="0.35">
      <c r="B136" s="7"/>
      <c r="C136" s="151"/>
      <c r="D136" s="152"/>
      <c r="E136" s="151"/>
      <c r="F136" s="152"/>
      <c r="G136" s="151"/>
      <c r="H136" s="152"/>
      <c r="I136" s="151"/>
      <c r="J136" s="152"/>
      <c r="K136" s="151"/>
      <c r="L136" s="152"/>
      <c r="M136" s="151"/>
      <c r="N136" s="152"/>
      <c r="O136" s="151"/>
      <c r="P136" s="25"/>
    </row>
  </sheetData>
  <mergeCells count="6">
    <mergeCell ref="AX39:BH39"/>
    <mergeCell ref="AX2:BH2"/>
    <mergeCell ref="B2:P2"/>
    <mergeCell ref="B39:P39"/>
    <mergeCell ref="D75:P75"/>
    <mergeCell ref="D107:P107"/>
  </mergeCells>
  <conditionalFormatting sqref="C72">
    <cfRule type="expression" dxfId="6" priority="7">
      <formula>ROUND(C72,0)=0</formula>
    </cfRule>
  </conditionalFormatting>
  <conditionalFormatting sqref="E72">
    <cfRule type="expression" dxfId="5" priority="6">
      <formula>ROUND(E72,0)=0</formula>
    </cfRule>
  </conditionalFormatting>
  <conditionalFormatting sqref="G72">
    <cfRule type="expression" dxfId="4" priority="5">
      <formula>ROUND(G72,0)=0</formula>
    </cfRule>
  </conditionalFormatting>
  <conditionalFormatting sqref="I72">
    <cfRule type="expression" dxfId="3" priority="4">
      <formula>ROUND(I72,0)=0</formula>
    </cfRule>
  </conditionalFormatting>
  <conditionalFormatting sqref="K72">
    <cfRule type="expression" dxfId="2" priority="3">
      <formula>ROUND(K72,0)=0</formula>
    </cfRule>
  </conditionalFormatting>
  <conditionalFormatting sqref="M72">
    <cfRule type="expression" dxfId="1" priority="2">
      <formula>ROUND(M72,0)=0</formula>
    </cfRule>
  </conditionalFormatting>
  <conditionalFormatting sqref="O72">
    <cfRule type="expression" dxfId="0" priority="1">
      <formula>ROUND(O72,0)=0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Tendencias"/>
  <dimension ref="A1:AW562"/>
  <sheetViews>
    <sheetView showGridLines="0" zoomScale="40" zoomScaleNormal="40" zoomScaleSheetLayoutView="75" zoomScalePageLayoutView="80" workbookViewId="0">
      <selection activeCell="W129" sqref="W129"/>
    </sheetView>
  </sheetViews>
  <sheetFormatPr baseColWidth="10" defaultColWidth="9.1796875" defaultRowHeight="17.5" x14ac:dyDescent="0.35"/>
  <cols>
    <col min="1" max="1" width="18.453125" style="69" customWidth="1"/>
    <col min="2" max="13" width="14.7265625" style="51" customWidth="1"/>
    <col min="14" max="14" width="11.81640625" style="53" bestFit="1" customWidth="1"/>
    <col min="15" max="15" width="13.08984375" style="53" customWidth="1"/>
    <col min="16" max="16" width="12.7265625" style="54" customWidth="1"/>
    <col min="17" max="17" width="12.7265625" style="53" customWidth="1"/>
    <col min="18" max="18" width="2.26953125" style="53" customWidth="1"/>
    <col min="19" max="36" width="9.1796875" style="53"/>
    <col min="37" max="37" width="18.453125" style="69" customWidth="1"/>
    <col min="38" max="38" width="17.81640625" style="51" customWidth="1"/>
    <col min="39" max="49" width="14.7265625" style="51" customWidth="1"/>
    <col min="50" max="16384" width="9.1796875" style="53"/>
  </cols>
  <sheetData>
    <row r="1" spans="1:49" ht="18" x14ac:dyDescent="0.4">
      <c r="A1" s="51"/>
      <c r="B1" s="52"/>
      <c r="M1" s="53"/>
      <c r="O1" s="54"/>
      <c r="P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49" ht="18" x14ac:dyDescent="0.4">
      <c r="A2" s="55" t="s">
        <v>47</v>
      </c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4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</row>
    <row r="3" spans="1:49" ht="18" x14ac:dyDescent="0.4">
      <c r="A3" s="59">
        <v>0</v>
      </c>
      <c r="B3" s="60" t="s">
        <v>48</v>
      </c>
      <c r="C3" s="60" t="s">
        <v>49</v>
      </c>
      <c r="D3" s="60" t="s">
        <v>50</v>
      </c>
      <c r="E3" s="60" t="s">
        <v>51</v>
      </c>
      <c r="F3" s="60" t="s">
        <v>50</v>
      </c>
      <c r="G3" s="60" t="s">
        <v>52</v>
      </c>
      <c r="H3" s="60" t="s">
        <v>52</v>
      </c>
      <c r="I3" s="60" t="s">
        <v>51</v>
      </c>
      <c r="J3" s="60" t="s">
        <v>53</v>
      </c>
      <c r="K3" s="60" t="s">
        <v>54</v>
      </c>
      <c r="L3" s="60" t="s">
        <v>55</v>
      </c>
      <c r="M3" s="60" t="s">
        <v>56</v>
      </c>
      <c r="N3" s="54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</row>
    <row r="4" spans="1:49" ht="18" x14ac:dyDescent="0.4">
      <c r="A4" s="55" t="s">
        <v>109</v>
      </c>
      <c r="B4" s="63">
        <f t="shared" ref="B4:H8" si="0">B51+B70+B34+B90+B149+B161</f>
        <v>292038.38190979994</v>
      </c>
      <c r="C4" s="63">
        <f t="shared" si="0"/>
        <v>264740.963233252</v>
      </c>
      <c r="D4" s="63">
        <f t="shared" si="0"/>
        <v>285169.55220300698</v>
      </c>
      <c r="E4" s="63">
        <f t="shared" si="0"/>
        <v>263702.720322154</v>
      </c>
      <c r="F4" s="63">
        <f t="shared" si="0"/>
        <v>250935.18311665201</v>
      </c>
      <c r="G4" s="63">
        <f t="shared" si="0"/>
        <v>238244.24466629201</v>
      </c>
      <c r="H4" s="63">
        <f t="shared" si="0"/>
        <v>241217.61922872794</v>
      </c>
      <c r="I4" s="63"/>
      <c r="J4" s="63">
        <f t="shared" ref="J4:M8" si="1">J51+J70+J34+J90+J149+J161</f>
        <v>0</v>
      </c>
      <c r="K4" s="63">
        <f t="shared" si="1"/>
        <v>0</v>
      </c>
      <c r="L4" s="63">
        <f t="shared" si="1"/>
        <v>0</v>
      </c>
      <c r="M4" s="63">
        <f t="shared" si="1"/>
        <v>0</v>
      </c>
      <c r="N4" s="54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</row>
    <row r="5" spans="1:49" ht="18" x14ac:dyDescent="0.4">
      <c r="A5" s="55" t="s">
        <v>110</v>
      </c>
      <c r="B5" s="65">
        <f t="shared" si="0"/>
        <v>315332.50669260311</v>
      </c>
      <c r="C5" s="65">
        <f t="shared" si="0"/>
        <v>295566.01484237233</v>
      </c>
      <c r="D5" s="65">
        <f t="shared" si="0"/>
        <v>320996.39654754952</v>
      </c>
      <c r="E5" s="65">
        <f t="shared" si="0"/>
        <v>290992.19483968965</v>
      </c>
      <c r="F5" s="65">
        <f t="shared" si="0"/>
        <v>284823.36262884387</v>
      </c>
      <c r="G5" s="65">
        <f t="shared" si="0"/>
        <v>276790.31994619506</v>
      </c>
      <c r="H5" s="65">
        <f t="shared" si="0"/>
        <v>277630.63007168612</v>
      </c>
      <c r="I5" s="65">
        <f>I52+I71+I35+I91+I150+I162</f>
        <v>279128.44726090389</v>
      </c>
      <c r="J5" s="65">
        <f t="shared" si="1"/>
        <v>260210.9080674944</v>
      </c>
      <c r="K5" s="65">
        <f t="shared" si="1"/>
        <v>280034.50973541755</v>
      </c>
      <c r="L5" s="65">
        <f t="shared" si="1"/>
        <v>295760.09368811827</v>
      </c>
      <c r="M5" s="65">
        <f t="shared" si="1"/>
        <v>322890.92172404303</v>
      </c>
      <c r="N5" s="54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</row>
    <row r="6" spans="1:49" ht="18" x14ac:dyDescent="0.4">
      <c r="A6" s="55" t="s">
        <v>111</v>
      </c>
      <c r="B6" s="65">
        <f t="shared" si="0"/>
        <v>260623.96103600002</v>
      </c>
      <c r="C6" s="65">
        <f t="shared" si="0"/>
        <v>239069.83384989901</v>
      </c>
      <c r="D6" s="65">
        <f t="shared" si="0"/>
        <v>266818.49179195496</v>
      </c>
      <c r="E6" s="65">
        <f t="shared" si="0"/>
        <v>254691.16178721198</v>
      </c>
      <c r="F6" s="65">
        <f t="shared" si="0"/>
        <v>239757.23358879797</v>
      </c>
      <c r="G6" s="65">
        <f t="shared" si="0"/>
        <v>224767.909816536</v>
      </c>
      <c r="H6" s="65">
        <f t="shared" si="0"/>
        <v>235249.81693449497</v>
      </c>
      <c r="I6" s="65">
        <f>I53+I72+I36+I92+I151+I163</f>
        <v>228223.101577216</v>
      </c>
      <c r="J6" s="65">
        <f t="shared" si="1"/>
        <v>217087.53708816299</v>
      </c>
      <c r="K6" s="65">
        <f t="shared" si="1"/>
        <v>244142.22283983996</v>
      </c>
      <c r="L6" s="65">
        <f t="shared" si="1"/>
        <v>239684.44021200002</v>
      </c>
      <c r="M6" s="65">
        <f t="shared" si="1"/>
        <v>281008.9383162345</v>
      </c>
      <c r="N6" s="66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</row>
    <row r="7" spans="1:49" ht="15.75" customHeight="1" x14ac:dyDescent="0.4">
      <c r="A7" s="55" t="s">
        <v>112</v>
      </c>
      <c r="B7" s="65">
        <f t="shared" si="0"/>
        <v>23729.707573200012</v>
      </c>
      <c r="C7" s="65">
        <f t="shared" si="0"/>
        <v>24011.208677265011</v>
      </c>
      <c r="D7" s="65">
        <f t="shared" si="0"/>
        <v>25897.225082459012</v>
      </c>
      <c r="E7" s="65">
        <f t="shared" si="0"/>
        <v>23537.661098306911</v>
      </c>
      <c r="F7" s="65">
        <f t="shared" si="0"/>
        <v>19705.408160678013</v>
      </c>
      <c r="G7" s="65">
        <f t="shared" si="0"/>
        <v>23508.877925132001</v>
      </c>
      <c r="H7" s="65">
        <f t="shared" si="0"/>
        <v>20675.840943720988</v>
      </c>
      <c r="I7" s="65"/>
      <c r="J7" s="65">
        <f t="shared" si="1"/>
        <v>0</v>
      </c>
      <c r="K7" s="65">
        <f t="shared" si="1"/>
        <v>0</v>
      </c>
      <c r="L7" s="65">
        <f t="shared" si="1"/>
        <v>0</v>
      </c>
      <c r="M7" s="65">
        <f t="shared" si="1"/>
        <v>0</v>
      </c>
      <c r="N7" s="54"/>
      <c r="P7" s="53"/>
      <c r="AI7" s="55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</row>
    <row r="8" spans="1:49" ht="15" customHeight="1" x14ac:dyDescent="0.4">
      <c r="A8" s="55" t="s">
        <v>113</v>
      </c>
      <c r="B8" s="65">
        <f t="shared" si="0"/>
        <v>20633.838960187117</v>
      </c>
      <c r="C8" s="65">
        <f t="shared" si="0"/>
        <v>16837.992663153214</v>
      </c>
      <c r="D8" s="65">
        <f t="shared" si="0"/>
        <v>23753.912835564872</v>
      </c>
      <c r="E8" s="65">
        <f t="shared" si="0"/>
        <v>21011.234894283247</v>
      </c>
      <c r="F8" s="65">
        <f t="shared" si="0"/>
        <v>20635.666174638205</v>
      </c>
      <c r="G8" s="65">
        <f t="shared" si="0"/>
        <v>21962.021052522923</v>
      </c>
      <c r="H8" s="65">
        <f t="shared" si="0"/>
        <v>20427.153468021275</v>
      </c>
      <c r="I8" s="65">
        <f>I55+I74+I38+I94+I153+I165</f>
        <v>20594.348976677113</v>
      </c>
      <c r="J8" s="65">
        <f t="shared" si="1"/>
        <v>16438.104422355693</v>
      </c>
      <c r="K8" s="65">
        <f t="shared" si="1"/>
        <v>18608.973070941985</v>
      </c>
      <c r="L8" s="65">
        <f t="shared" si="1"/>
        <v>24129.178796182026</v>
      </c>
      <c r="M8" s="65">
        <f t="shared" si="1"/>
        <v>31638.238967257945</v>
      </c>
      <c r="N8" s="54"/>
      <c r="P8" s="53"/>
      <c r="AI8" s="62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</row>
    <row r="9" spans="1:49" ht="18" x14ac:dyDescent="0.4">
      <c r="A9" s="55" t="s">
        <v>114</v>
      </c>
      <c r="B9" s="67">
        <f t="shared" ref="B9:H9" si="2">B56+B75+B39+B95+B154+B19+B166</f>
        <v>7398.3140787699995</v>
      </c>
      <c r="C9" s="67">
        <f t="shared" si="2"/>
        <v>8170.4706196119996</v>
      </c>
      <c r="D9" s="67">
        <f t="shared" si="2"/>
        <v>7604.8606662730008</v>
      </c>
      <c r="E9" s="67">
        <f t="shared" si="2"/>
        <v>6719.8029408745679</v>
      </c>
      <c r="F9" s="67">
        <f t="shared" si="2"/>
        <v>6197.144359424</v>
      </c>
      <c r="G9" s="67">
        <f t="shared" si="2"/>
        <v>5704.3488892240011</v>
      </c>
      <c r="H9" s="67">
        <f t="shared" si="2"/>
        <v>5700.1569349999991</v>
      </c>
      <c r="I9" s="67"/>
      <c r="J9" s="67">
        <f>J56+J75+J39+J95+J154+J19+J166</f>
        <v>0</v>
      </c>
      <c r="K9" s="67">
        <f>K56+K75+K39+K95+K154+K19+K166</f>
        <v>0</v>
      </c>
      <c r="L9" s="67">
        <f>L56+L75+L39+L95+L154+L19+L166</f>
        <v>0</v>
      </c>
      <c r="M9" s="67">
        <f>M56+M75+M39+M95+M154+M19+M166</f>
        <v>0</v>
      </c>
      <c r="N9" s="68"/>
      <c r="P9" s="53"/>
      <c r="AI9" s="55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</row>
    <row r="10" spans="1:49" ht="18" x14ac:dyDescent="0.4">
      <c r="A10" s="55" t="s">
        <v>57</v>
      </c>
      <c r="B10" s="67">
        <f t="shared" ref="B10:M10" si="3">B57+B76+B40+B96+B155+B21+B167</f>
        <v>1100</v>
      </c>
      <c r="C10" s="67">
        <f t="shared" si="3"/>
        <v>1094.16796</v>
      </c>
      <c r="D10" s="67">
        <f t="shared" si="3"/>
        <v>7038.8634699989998</v>
      </c>
      <c r="E10" s="67">
        <f t="shared" si="3"/>
        <v>110227.25253384844</v>
      </c>
      <c r="F10" s="67">
        <f t="shared" si="3"/>
        <v>10660.549727600001</v>
      </c>
      <c r="G10" s="67">
        <f t="shared" si="3"/>
        <v>6038.0264535570004</v>
      </c>
      <c r="H10" s="67">
        <f t="shared" si="3"/>
        <v>6430.9231971930003</v>
      </c>
      <c r="I10" s="67">
        <f t="shared" si="3"/>
        <v>0</v>
      </c>
      <c r="J10" s="67">
        <f t="shared" si="3"/>
        <v>0</v>
      </c>
      <c r="K10" s="67">
        <f t="shared" si="3"/>
        <v>0</v>
      </c>
      <c r="L10" s="67">
        <f t="shared" si="3"/>
        <v>0</v>
      </c>
      <c r="M10" s="67">
        <f t="shared" si="3"/>
        <v>0</v>
      </c>
      <c r="N10" s="68"/>
      <c r="P10" s="53"/>
      <c r="AI10" s="55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</row>
    <row r="11" spans="1:49" x14ac:dyDescent="0.35">
      <c r="A11" s="69" t="s">
        <v>58</v>
      </c>
      <c r="B11" s="70">
        <f>IFERROR(B7/B4,0)</f>
        <v>8.1255441212961035E-2</v>
      </c>
      <c r="C11" s="70">
        <f t="shared" ref="C11:M12" si="4">IFERROR(C7/C4,0)</f>
        <v>9.0696990688629311E-2</v>
      </c>
      <c r="D11" s="70">
        <f t="shared" si="4"/>
        <v>9.0813429703123602E-2</v>
      </c>
      <c r="E11" s="70">
        <f t="shared" si="4"/>
        <v>8.9258317356574815E-2</v>
      </c>
      <c r="F11" s="70">
        <f t="shared" si="4"/>
        <v>7.8527880849285206E-2</v>
      </c>
      <c r="G11" s="70">
        <f t="shared" si="4"/>
        <v>9.8675533413454808E-2</v>
      </c>
      <c r="H11" s="70">
        <f t="shared" si="4"/>
        <v>8.5714472308574166E-2</v>
      </c>
      <c r="I11" s="70">
        <f t="shared" si="4"/>
        <v>0</v>
      </c>
      <c r="J11" s="70">
        <f t="shared" si="4"/>
        <v>0</v>
      </c>
      <c r="K11" s="70">
        <f t="shared" si="4"/>
        <v>0</v>
      </c>
      <c r="L11" s="70">
        <f t="shared" si="4"/>
        <v>0</v>
      </c>
      <c r="M11" s="70">
        <f t="shared" si="4"/>
        <v>0</v>
      </c>
      <c r="N11" s="54"/>
      <c r="P11" s="53"/>
      <c r="AI11" s="55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</row>
    <row r="12" spans="1:49" x14ac:dyDescent="0.35">
      <c r="A12" s="69" t="s">
        <v>59</v>
      </c>
      <c r="B12" s="72">
        <f>IFERROR(B8/B5,0)</f>
        <v>6.5435178810479208E-2</v>
      </c>
      <c r="C12" s="72">
        <f>IFERROR(C8/C5,0)</f>
        <v>5.6968635829572789E-2</v>
      </c>
      <c r="D12" s="72">
        <f t="shared" si="4"/>
        <v>7.4000559168414776E-2</v>
      </c>
      <c r="E12" s="72">
        <f t="shared" si="4"/>
        <v>7.2205493023132575E-2</v>
      </c>
      <c r="F12" s="72">
        <f t="shared" si="4"/>
        <v>7.2450749770582357E-2</v>
      </c>
      <c r="G12" s="72">
        <f t="shared" si="4"/>
        <v>7.9345336414915424E-2</v>
      </c>
      <c r="H12" s="72">
        <f t="shared" si="4"/>
        <v>7.3576728413384529E-2</v>
      </c>
      <c r="I12" s="72">
        <f t="shared" si="4"/>
        <v>7.378090330373023E-2</v>
      </c>
      <c r="J12" s="72">
        <f t="shared" si="4"/>
        <v>6.3172234186631107E-2</v>
      </c>
      <c r="K12" s="72">
        <f t="shared" si="4"/>
        <v>6.6452427911560363E-2</v>
      </c>
      <c r="L12" s="72">
        <f t="shared" si="4"/>
        <v>8.1583618990959839E-2</v>
      </c>
      <c r="M12" s="72">
        <f t="shared" si="4"/>
        <v>9.7984293885776674E-2</v>
      </c>
      <c r="N12" s="54"/>
      <c r="P12" s="53"/>
      <c r="AI12" s="55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</row>
    <row r="13" spans="1:49" x14ac:dyDescent="0.35">
      <c r="B13" s="73"/>
      <c r="C13" s="74"/>
      <c r="F13" s="75"/>
      <c r="G13" s="76"/>
      <c r="H13" s="76"/>
      <c r="L13" s="75"/>
      <c r="P13" s="53"/>
      <c r="AI13" s="55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</row>
    <row r="14" spans="1:49" x14ac:dyDescent="0.35">
      <c r="B14" s="73"/>
      <c r="C14" s="74"/>
      <c r="E14" s="75"/>
      <c r="K14" s="75"/>
      <c r="P14" s="53"/>
      <c r="AI14" s="55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</row>
    <row r="15" spans="1:49" x14ac:dyDescent="0.35">
      <c r="A15" s="77" t="s">
        <v>60</v>
      </c>
      <c r="B15" s="73"/>
      <c r="C15" s="74"/>
      <c r="P15" s="53"/>
      <c r="AI15" s="55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</row>
    <row r="16" spans="1:49" x14ac:dyDescent="0.35">
      <c r="A16" s="69" t="s">
        <v>61</v>
      </c>
      <c r="B16" s="51" t="s">
        <v>62</v>
      </c>
      <c r="C16" s="51" t="s">
        <v>63</v>
      </c>
      <c r="D16" s="78" t="s">
        <v>64</v>
      </c>
      <c r="N16" s="79"/>
      <c r="P16" s="53"/>
      <c r="AI16" s="69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</row>
    <row r="17" spans="1:49" x14ac:dyDescent="0.35">
      <c r="A17" s="69" t="s">
        <v>65</v>
      </c>
      <c r="B17" s="78" t="s">
        <v>66</v>
      </c>
      <c r="M17" s="80">
        <v>0</v>
      </c>
      <c r="N17" s="79"/>
      <c r="P17" s="53"/>
      <c r="AI17" s="69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</row>
    <row r="18" spans="1:49" x14ac:dyDescent="0.35">
      <c r="A18" s="81" t="s">
        <v>67</v>
      </c>
      <c r="B18" s="82">
        <v>319.87735199199989</v>
      </c>
      <c r="C18" s="83">
        <v>935.14762507700004</v>
      </c>
      <c r="D18" s="83">
        <v>690.52177755000002</v>
      </c>
      <c r="E18" s="82">
        <v>663.407870398</v>
      </c>
      <c r="F18" s="82">
        <v>662.27265156400006</v>
      </c>
      <c r="G18" s="82">
        <v>636.96587043599993</v>
      </c>
      <c r="H18" s="82">
        <v>598.79010794499993</v>
      </c>
      <c r="I18" s="82"/>
      <c r="J18" s="82"/>
      <c r="K18" s="82"/>
      <c r="L18" s="82"/>
      <c r="M18" s="82"/>
      <c r="N18" s="84">
        <f>SUM(B18:M18)</f>
        <v>4506.9832549620005</v>
      </c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</row>
    <row r="19" spans="1:49" x14ac:dyDescent="0.35">
      <c r="A19" s="81" t="s">
        <v>68</v>
      </c>
      <c r="B19" s="82">
        <f>B24</f>
        <v>1467.89148</v>
      </c>
      <c r="C19" s="82">
        <f t="shared" ref="C19:D19" si="5">C24</f>
        <v>2636.7898300000002</v>
      </c>
      <c r="D19" s="82">
        <f t="shared" si="5"/>
        <v>2300.1567300000002</v>
      </c>
      <c r="E19" s="82">
        <f>E24</f>
        <v>2108.1979099999999</v>
      </c>
      <c r="F19" s="82">
        <f t="shared" ref="F19:M19" si="6">F24-F21</f>
        <v>2178.3643400000001</v>
      </c>
      <c r="G19" s="82">
        <f t="shared" si="6"/>
        <v>2130.2448300000001</v>
      </c>
      <c r="H19" s="82">
        <f t="shared" si="6"/>
        <v>2106.3126099999999</v>
      </c>
      <c r="I19" s="82">
        <f t="shared" si="6"/>
        <v>0</v>
      </c>
      <c r="J19" s="82">
        <f t="shared" si="6"/>
        <v>0</v>
      </c>
      <c r="K19" s="82">
        <f t="shared" si="6"/>
        <v>0</v>
      </c>
      <c r="L19" s="82">
        <f t="shared" si="6"/>
        <v>0</v>
      </c>
      <c r="M19" s="82">
        <f t="shared" si="6"/>
        <v>0</v>
      </c>
      <c r="N19" s="84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</row>
    <row r="20" spans="1:49" x14ac:dyDescent="0.35">
      <c r="A20" s="69" t="s">
        <v>69</v>
      </c>
      <c r="B20" s="82">
        <v>1148.0141280079999</v>
      </c>
      <c r="C20" s="82">
        <v>1701.6422049229998</v>
      </c>
      <c r="D20" s="82">
        <v>1609.6349524499999</v>
      </c>
      <c r="E20" s="82">
        <v>1444.7900396019998</v>
      </c>
      <c r="F20" s="82">
        <v>1516.0916884359999</v>
      </c>
      <c r="G20" s="82">
        <v>1493.2789595640002</v>
      </c>
      <c r="H20" s="82">
        <v>1507.5225020549997</v>
      </c>
      <c r="I20" s="82"/>
      <c r="J20" s="82"/>
      <c r="K20" s="82"/>
      <c r="L20" s="82"/>
      <c r="M20" s="82"/>
      <c r="N20" s="84">
        <f>SUM(B20:M20)</f>
        <v>10420.974475037998</v>
      </c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</row>
    <row r="21" spans="1:49" x14ac:dyDescent="0.35">
      <c r="A21" s="69" t="s">
        <v>57</v>
      </c>
      <c r="B21" s="82"/>
      <c r="C21" s="82"/>
      <c r="D21" s="82"/>
      <c r="E21" s="82"/>
      <c r="F21" s="82">
        <f>(40000*F142)/1000</f>
        <v>785.70400000000006</v>
      </c>
      <c r="G21" s="82">
        <v>1536.6959999999999</v>
      </c>
      <c r="H21" s="82">
        <f>(82000*H142)/1000</f>
        <v>1557.4177999999997</v>
      </c>
      <c r="I21" s="82"/>
      <c r="J21" s="82"/>
      <c r="K21" s="82"/>
      <c r="L21" s="82"/>
      <c r="M21" s="82"/>
      <c r="N21" s="84">
        <f>SUM(B21:M21)</f>
        <v>3879.8177999999998</v>
      </c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</row>
    <row r="22" spans="1:49" x14ac:dyDescent="0.35">
      <c r="A22" s="53"/>
      <c r="B22" s="53"/>
      <c r="C22" s="53"/>
      <c r="D22" s="53"/>
      <c r="E22" s="86"/>
      <c r="F22" s="87"/>
      <c r="G22" s="53"/>
      <c r="H22" s="88"/>
      <c r="I22" s="87"/>
      <c r="J22" s="53"/>
      <c r="K22" s="53"/>
      <c r="L22" s="53"/>
      <c r="M22" s="89">
        <v>0</v>
      </c>
      <c r="O22" s="53" t="s">
        <v>117</v>
      </c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</row>
    <row r="23" spans="1:49" ht="13" x14ac:dyDescent="0.3">
      <c r="A23" s="53"/>
      <c r="B23" s="53"/>
      <c r="C23" s="53"/>
      <c r="D23" s="53"/>
      <c r="E23" s="53"/>
      <c r="F23" s="53"/>
      <c r="G23" s="53"/>
      <c r="H23" s="88"/>
      <c r="I23" s="53"/>
      <c r="J23" s="53"/>
      <c r="K23" s="53"/>
      <c r="L23" s="53"/>
      <c r="M23" s="53"/>
      <c r="O23" s="85">
        <v>477.82255928400002</v>
      </c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</row>
    <row r="24" spans="1:49" ht="13" x14ac:dyDescent="0.3">
      <c r="A24" s="53"/>
      <c r="B24" s="90">
        <f>(0+0+14000+29000+12600+21500)*19.0388/1000+(0+0+0)/1000</f>
        <v>1467.89148</v>
      </c>
      <c r="C24" s="85">
        <f>(52000+7800+14000+29000+12600+21500)*19.2607/1000+(0+0+0)/1000</f>
        <v>2636.7898300000002</v>
      </c>
      <c r="D24" s="85">
        <f>(26000+15600+14000+29000+12600+21500)*19.3779/1000+(0+0+0)/1000</f>
        <v>2300.1567300000002</v>
      </c>
      <c r="E24" s="85">
        <f>(26000+7800+14000+29000+12600+21500)*19.0099/1000+(0+0+0)/1000</f>
        <v>2108.1979099999999</v>
      </c>
      <c r="F24" s="85">
        <f>(26000+7800+14000+29000+52600+21500)*19.6426/1000+(0+0+0)/1000</f>
        <v>2964.0683400000003</v>
      </c>
      <c r="G24" s="85">
        <f>(26000+7800+14000+29000+92600+21500)*19.2087/1000+(0+0+0)/1000</f>
        <v>3666.94083</v>
      </c>
      <c r="H24" s="85">
        <f>(26000+7800+14000+29000+94600+21500)*18.9929/1000+(0+0+0)/1000</f>
        <v>3663.7304099999997</v>
      </c>
      <c r="I24" s="85"/>
      <c r="J24" s="85"/>
      <c r="K24" s="85"/>
      <c r="L24" s="85"/>
      <c r="M24" s="85"/>
      <c r="N24" s="54" t="s">
        <v>70</v>
      </c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</row>
    <row r="25" spans="1:49" x14ac:dyDescent="0.3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N25" s="91" t="s">
        <v>115</v>
      </c>
      <c r="O25" s="85">
        <v>2814.5486207160002</v>
      </c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</row>
    <row r="26" spans="1:49" x14ac:dyDescent="0.3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N26" s="91" t="s">
        <v>116</v>
      </c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</row>
    <row r="27" spans="1:49" x14ac:dyDescent="0.35">
      <c r="A27" s="92" t="s">
        <v>72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</row>
    <row r="28" spans="1:49" ht="13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1:49" ht="13" x14ac:dyDescent="0.3">
      <c r="A29" s="53"/>
      <c r="B29" s="53"/>
      <c r="C29" s="53"/>
      <c r="D29" s="53"/>
      <c r="E29" s="53"/>
      <c r="F29" s="53"/>
      <c r="G29" s="53"/>
      <c r="H29" s="53"/>
      <c r="I29" s="53"/>
      <c r="J29" s="88"/>
      <c r="K29" s="53"/>
      <c r="L29" s="53"/>
      <c r="M29" s="53"/>
      <c r="O29" s="54" t="s">
        <v>71</v>
      </c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</row>
    <row r="30" spans="1:49" ht="18" x14ac:dyDescent="0.4">
      <c r="A30" s="77" t="s">
        <v>73</v>
      </c>
      <c r="B30" s="94"/>
      <c r="O30" s="53" t="str">
        <f>"Int. Fin. Corp.: $"&amp;TEXT(ROUND(N18,0),"#,###")&amp;" MP"</f>
        <v>Int. Fin. Corp.: $4,507 MP</v>
      </c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</row>
    <row r="31" spans="1:49" x14ac:dyDescent="0.35">
      <c r="A31" s="69" t="s">
        <v>61</v>
      </c>
      <c r="B31" s="95" t="s">
        <v>74</v>
      </c>
      <c r="C31" s="96" t="s">
        <v>75</v>
      </c>
      <c r="D31" s="95" t="s">
        <v>76</v>
      </c>
      <c r="E31" s="78" t="s">
        <v>77</v>
      </c>
      <c r="F31" s="53" t="s">
        <v>78</v>
      </c>
      <c r="O31" s="53" t="str">
        <f>"Amort. Corp.: $"&amp;TEXT(ROUND(N20+N21,0),"#,###")&amp;" MP"</f>
        <v>Amort. Corp.: $14,301 MP</v>
      </c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</row>
    <row r="32" spans="1:49" ht="18" x14ac:dyDescent="0.4">
      <c r="A32" s="69" t="s">
        <v>65</v>
      </c>
      <c r="B32" s="78" t="s">
        <v>79</v>
      </c>
      <c r="C32" s="78" t="s">
        <v>80</v>
      </c>
      <c r="D32" s="78" t="s">
        <v>81</v>
      </c>
      <c r="E32" s="95"/>
      <c r="F32" s="95"/>
      <c r="G32" s="95"/>
      <c r="H32" s="57"/>
      <c r="I32" s="57"/>
      <c r="J32" s="57"/>
      <c r="K32" s="57"/>
      <c r="L32" s="57"/>
      <c r="M32" s="57"/>
      <c r="N32" s="58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</row>
    <row r="33" spans="1:49" ht="18" x14ac:dyDescent="0.4">
      <c r="A33" s="59">
        <v>0</v>
      </c>
      <c r="B33" s="60" t="s">
        <v>48</v>
      </c>
      <c r="C33" s="60" t="s">
        <v>49</v>
      </c>
      <c r="D33" s="60" t="s">
        <v>50</v>
      </c>
      <c r="E33" s="60" t="s">
        <v>51</v>
      </c>
      <c r="F33" s="60" t="s">
        <v>50</v>
      </c>
      <c r="G33" s="60" t="s">
        <v>52</v>
      </c>
      <c r="H33" s="60" t="s">
        <v>52</v>
      </c>
      <c r="I33" s="60" t="s">
        <v>51</v>
      </c>
      <c r="J33" s="60" t="s">
        <v>53</v>
      </c>
      <c r="K33" s="60" t="s">
        <v>54</v>
      </c>
      <c r="L33" s="60" t="s">
        <v>55</v>
      </c>
      <c r="M33" s="60" t="s">
        <v>56</v>
      </c>
      <c r="N33" s="61" t="s">
        <v>46</v>
      </c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</row>
    <row r="34" spans="1:49" ht="18" x14ac:dyDescent="0.4">
      <c r="A34" s="55" t="s">
        <v>109</v>
      </c>
      <c r="B34" s="63">
        <v>134357.96565499998</v>
      </c>
      <c r="C34" s="63">
        <v>119221.93445000002</v>
      </c>
      <c r="D34" s="63">
        <v>140174.86512999999</v>
      </c>
      <c r="E34" s="63">
        <v>132578.11558499999</v>
      </c>
      <c r="F34" s="63">
        <v>131490.85925000001</v>
      </c>
      <c r="G34" s="63">
        <v>126230.776725</v>
      </c>
      <c r="H34" s="63">
        <v>129049.07658999997</v>
      </c>
      <c r="I34" s="63"/>
      <c r="J34" s="63"/>
      <c r="K34" s="63"/>
      <c r="L34" s="63"/>
      <c r="M34" s="63"/>
      <c r="N34" s="64">
        <v>913103.5933849999</v>
      </c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</row>
    <row r="35" spans="1:49" ht="18" x14ac:dyDescent="0.4">
      <c r="A35" s="55" t="s">
        <v>110</v>
      </c>
      <c r="B35" s="65">
        <v>160317.90435047427</v>
      </c>
      <c r="C35" s="65">
        <v>149174.45651651203</v>
      </c>
      <c r="D35" s="65">
        <v>160764.25833241406</v>
      </c>
      <c r="E35" s="65">
        <v>154988.36378592486</v>
      </c>
      <c r="F35" s="65">
        <v>161360.80533017436</v>
      </c>
      <c r="G35" s="65">
        <v>156973.08722103341</v>
      </c>
      <c r="H35" s="65">
        <v>154772.06931968205</v>
      </c>
      <c r="I35" s="65">
        <v>152948.34268649103</v>
      </c>
      <c r="J35" s="65">
        <v>148867.76667506646</v>
      </c>
      <c r="K35" s="65">
        <v>166199.52856527682</v>
      </c>
      <c r="L35" s="65">
        <v>170462.49930981535</v>
      </c>
      <c r="M35" s="65">
        <v>174704.0576069504</v>
      </c>
      <c r="N35" s="64">
        <v>1098350.944856215</v>
      </c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</row>
    <row r="36" spans="1:49" ht="18" x14ac:dyDescent="0.4">
      <c r="A36" s="55" t="s">
        <v>111</v>
      </c>
      <c r="B36" s="65">
        <v>118752.63871199999</v>
      </c>
      <c r="C36" s="65">
        <v>106016.83184890001</v>
      </c>
      <c r="D36" s="65">
        <v>118287.20777000001</v>
      </c>
      <c r="E36" s="65">
        <v>119428.62426999999</v>
      </c>
      <c r="F36" s="65">
        <v>129403.82406100001</v>
      </c>
      <c r="G36" s="65">
        <v>122768.305687</v>
      </c>
      <c r="H36" s="65">
        <v>122795.49713399999</v>
      </c>
      <c r="I36" s="65">
        <v>120066.13148799998</v>
      </c>
      <c r="J36" s="65">
        <v>114814.77227104</v>
      </c>
      <c r="K36" s="65">
        <v>127317.99937143998</v>
      </c>
      <c r="L36" s="65">
        <v>129227.69776400001</v>
      </c>
      <c r="M36" s="65">
        <v>140624.59282503449</v>
      </c>
      <c r="N36" s="64">
        <v>837452.92948289996</v>
      </c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</row>
    <row r="37" spans="1:49" ht="18" x14ac:dyDescent="0.4">
      <c r="A37" s="55" t="s">
        <v>112</v>
      </c>
      <c r="B37" s="65">
        <v>15292.745060000003</v>
      </c>
      <c r="C37" s="65">
        <v>11653.494420000014</v>
      </c>
      <c r="D37" s="65">
        <v>14412.652470000003</v>
      </c>
      <c r="E37" s="65">
        <v>14855.355669999906</v>
      </c>
      <c r="F37" s="65">
        <v>11906.973790000004</v>
      </c>
      <c r="G37" s="65">
        <v>14343.640625000004</v>
      </c>
      <c r="H37" s="65">
        <v>12835.236629999985</v>
      </c>
      <c r="I37" s="65"/>
      <c r="J37" s="65"/>
      <c r="K37" s="65"/>
      <c r="L37" s="65"/>
      <c r="M37" s="65"/>
      <c r="N37" s="64">
        <v>184213.41944118604</v>
      </c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</row>
    <row r="38" spans="1:49" ht="18" x14ac:dyDescent="0.4">
      <c r="A38" s="55" t="s">
        <v>113</v>
      </c>
      <c r="B38" s="65">
        <v>14734.204882442025</v>
      </c>
      <c r="C38" s="65">
        <v>11698.702624113903</v>
      </c>
      <c r="D38" s="65">
        <v>13119.642043605832</v>
      </c>
      <c r="E38" s="65">
        <v>11561.608383315484</v>
      </c>
      <c r="F38" s="65">
        <v>12411.919511921098</v>
      </c>
      <c r="G38" s="65">
        <v>12928.212139989622</v>
      </c>
      <c r="H38" s="65">
        <v>12459.03119079817</v>
      </c>
      <c r="I38" s="65">
        <v>12120.013572804359</v>
      </c>
      <c r="J38" s="65">
        <v>11900.882527770982</v>
      </c>
      <c r="K38" s="65">
        <v>14642.616608245453</v>
      </c>
      <c r="L38" s="65">
        <v>16161.895466105809</v>
      </c>
      <c r="M38" s="65">
        <v>17287.925225655155</v>
      </c>
      <c r="N38" s="99">
        <v>100811.69181974515</v>
      </c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</row>
    <row r="39" spans="1:49" ht="18" x14ac:dyDescent="0.4">
      <c r="A39" s="55" t="s">
        <v>114</v>
      </c>
      <c r="B39" s="67">
        <f>(0+0+14050+18500+13500+23500+11300+0+0)*19.0388/1000+(0+0+0+0)/1000</f>
        <v>1539.2869800000001</v>
      </c>
      <c r="C39" s="67">
        <f>(0+0+14050+18500+13500+23500+11300+47562.16+0)*19.2607/1000+(0+0+0+0)/1000-C40</f>
        <v>1962.8995401120001</v>
      </c>
      <c r="D39" s="67">
        <f>(0+0+14050+18500+13500+23500+11300+102789.65+0)*19.3779/1000+(0+0+0+0)/1000-D40</f>
        <v>1767.2576977349997</v>
      </c>
      <c r="E39" s="67">
        <f>(0+0+14050+18500+13500+23500+11300+81300+0)*19.0099/1000+(0+0+0+0)/1000-E40</f>
        <v>1748.9298098999996</v>
      </c>
      <c r="F39" s="67">
        <f>(0+0+14050+18500+13500+23500+11300+42455.62+0)*19.6426/1000+(0+0+0+0)/1000-F40</f>
        <v>1791.3976558119998</v>
      </c>
      <c r="G39" s="67">
        <f>(0+0+14050+18500+13500+23500+11300+0)*19.2087/1000+(0+0+0+0)/1000</f>
        <v>1553.0233949999999</v>
      </c>
      <c r="H39" s="67">
        <f>(0+0+14050+18500+13500+23500+11300+0+0)*18.9929/1000+(0+0+0+0)/1000</f>
        <v>1535.5759649999998</v>
      </c>
      <c r="I39" s="67"/>
      <c r="J39" s="67"/>
      <c r="K39" s="67"/>
      <c r="L39" s="67"/>
      <c r="M39" s="67"/>
      <c r="N39" s="64">
        <v>11898.371043559</v>
      </c>
      <c r="O39" s="97"/>
      <c r="P39" s="98">
        <v>129049.07658999997</v>
      </c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</row>
    <row r="40" spans="1:49" ht="18" x14ac:dyDescent="0.4">
      <c r="A40" s="55" t="s">
        <v>57</v>
      </c>
      <c r="B40" s="67"/>
      <c r="C40" s="67">
        <f>(26500*C142)/1000</f>
        <v>510.40854999999999</v>
      </c>
      <c r="D40" s="67">
        <f>(92440*D142)/1000</f>
        <v>1791.2930760000002</v>
      </c>
      <c r="E40" s="67">
        <f>(70149*E142)/1000</f>
        <v>1333.5254751</v>
      </c>
      <c r="F40" s="67">
        <f>(32106*F142)/1000</f>
        <v>630.64531560000012</v>
      </c>
      <c r="G40" s="67"/>
      <c r="H40" s="67"/>
      <c r="I40" s="67"/>
      <c r="J40" s="67"/>
      <c r="K40" s="67"/>
      <c r="L40" s="67"/>
      <c r="M40" s="67"/>
      <c r="N40" s="64"/>
      <c r="O40" s="97">
        <v>0</v>
      </c>
      <c r="P40" s="98">
        <v>154772.06931968205</v>
      </c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</row>
    <row r="41" spans="1:49" x14ac:dyDescent="0.35">
      <c r="A41" s="69" t="s">
        <v>58</v>
      </c>
      <c r="B41" s="70">
        <f t="shared" ref="B41:E42" si="7">IFERROR(B37/B34,0)</f>
        <v>0.11382090362448787</v>
      </c>
      <c r="C41" s="70">
        <f t="shared" si="7"/>
        <v>9.7746228273852778E-2</v>
      </c>
      <c r="D41" s="70">
        <f t="shared" si="7"/>
        <v>0.10281909282832925</v>
      </c>
      <c r="E41" s="70">
        <f t="shared" si="7"/>
        <v>0.11204983269260356</v>
      </c>
      <c r="F41" s="70">
        <f>IFERROR(F38/F34,0)</f>
        <v>9.4393782067562979E-2</v>
      </c>
      <c r="G41" s="70">
        <f t="shared" ref="G41:M41" si="8">IFERROR(G38/G34,0)</f>
        <v>0.10241727473605246</v>
      </c>
      <c r="H41" s="70">
        <f t="shared" si="8"/>
        <v>9.6544907720506876E-2</v>
      </c>
      <c r="I41" s="70">
        <f t="shared" si="8"/>
        <v>0</v>
      </c>
      <c r="J41" s="70">
        <f t="shared" si="8"/>
        <v>0</v>
      </c>
      <c r="K41" s="70">
        <f t="shared" si="8"/>
        <v>0</v>
      </c>
      <c r="L41" s="70">
        <f t="shared" si="8"/>
        <v>0</v>
      </c>
      <c r="M41" s="70">
        <f t="shared" si="8"/>
        <v>0</v>
      </c>
      <c r="N41" s="71"/>
      <c r="O41" s="97"/>
      <c r="P41" s="98">
        <v>122795.49713399999</v>
      </c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</row>
    <row r="42" spans="1:49" x14ac:dyDescent="0.35">
      <c r="A42" s="69" t="s">
        <v>59</v>
      </c>
      <c r="B42" s="100">
        <f>IFERROR(B38/B35,0)</f>
        <v>9.1906171940916076E-2</v>
      </c>
      <c r="C42" s="100">
        <f>IFERROR(C38/C35,0)</f>
        <v>7.8422961258243162E-2</v>
      </c>
      <c r="D42" s="100">
        <f>IFERROR(D38/D35,0)</f>
        <v>8.1607953034425113E-2</v>
      </c>
      <c r="E42" s="100">
        <f t="shared" si="7"/>
        <v>7.4596621971471141E-2</v>
      </c>
      <c r="F42" s="100">
        <f>IFERROR(#REF!/F35,0)</f>
        <v>0</v>
      </c>
      <c r="G42" s="100">
        <f>IFERROR(#REF!/G35,0)</f>
        <v>0</v>
      </c>
      <c r="H42" s="100">
        <f>IFERROR(#REF!/H35,0)</f>
        <v>0</v>
      </c>
      <c r="I42" s="100">
        <f>IFERROR(#REF!/I35,0)</f>
        <v>0</v>
      </c>
      <c r="J42" s="100">
        <f>IFERROR(#REF!/J35,0)</f>
        <v>0</v>
      </c>
      <c r="K42" s="100">
        <f>IFERROR(#REF!/K35,0)</f>
        <v>0</v>
      </c>
      <c r="L42" s="100">
        <f>IFERROR(#REF!/L35,0)</f>
        <v>0</v>
      </c>
      <c r="M42" s="100">
        <f>IFERROR(#REF!/M35,0)</f>
        <v>0</v>
      </c>
      <c r="N42" s="101"/>
      <c r="O42" s="97"/>
      <c r="P42" s="98">
        <v>12835.236629999985</v>
      </c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</row>
    <row r="43" spans="1:49" x14ac:dyDescent="0.35">
      <c r="O43" s="97"/>
      <c r="P43" s="98">
        <v>12459.03119079817</v>
      </c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</row>
    <row r="44" spans="1:49" x14ac:dyDescent="0.35">
      <c r="A44" s="81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79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</row>
    <row r="45" spans="1:49" x14ac:dyDescent="0.35">
      <c r="A45" s="81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79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</row>
    <row r="46" spans="1:49" x14ac:dyDescent="0.35">
      <c r="A46" s="81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79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</row>
    <row r="47" spans="1:49" x14ac:dyDescent="0.35">
      <c r="A47" s="77" t="s">
        <v>82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84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</row>
    <row r="48" spans="1:49" x14ac:dyDescent="0.35">
      <c r="A48" s="69" t="s">
        <v>61</v>
      </c>
      <c r="B48" s="53" t="s">
        <v>83</v>
      </c>
      <c r="C48" s="53"/>
      <c r="D48" s="79"/>
      <c r="E48" s="79"/>
      <c r="F48" s="79"/>
      <c r="G48" s="102"/>
      <c r="H48" s="102"/>
      <c r="I48" s="102"/>
      <c r="J48" s="102"/>
      <c r="K48" s="102"/>
      <c r="L48" s="102"/>
      <c r="M48" s="102"/>
      <c r="N48" s="84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</row>
    <row r="49" spans="1:49" x14ac:dyDescent="0.35">
      <c r="A49" s="69" t="s">
        <v>65</v>
      </c>
      <c r="B49" s="78" t="s">
        <v>84</v>
      </c>
      <c r="C49" s="78" t="s">
        <v>85</v>
      </c>
      <c r="D49" s="78" t="s">
        <v>86</v>
      </c>
      <c r="E49" s="78" t="s">
        <v>87</v>
      </c>
      <c r="F49" s="53" t="s">
        <v>88</v>
      </c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1:49" ht="18" x14ac:dyDescent="0.4">
      <c r="A50" s="59">
        <v>0</v>
      </c>
      <c r="B50" s="60" t="s">
        <v>48</v>
      </c>
      <c r="C50" s="60" t="s">
        <v>49</v>
      </c>
      <c r="D50" s="60" t="s">
        <v>50</v>
      </c>
      <c r="E50" s="60" t="s">
        <v>51</v>
      </c>
      <c r="F50" s="60" t="s">
        <v>50</v>
      </c>
      <c r="G50" s="60" t="s">
        <v>52</v>
      </c>
      <c r="H50" s="60" t="s">
        <v>52</v>
      </c>
      <c r="I50" s="60" t="s">
        <v>51</v>
      </c>
      <c r="J50" s="60" t="s">
        <v>53</v>
      </c>
      <c r="K50" s="60" t="s">
        <v>54</v>
      </c>
      <c r="L50" s="60" t="s">
        <v>55</v>
      </c>
      <c r="M50" s="60" t="s">
        <v>56</v>
      </c>
      <c r="N50" s="61" t="s">
        <v>46</v>
      </c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</row>
    <row r="51" spans="1:49" ht="18" x14ac:dyDescent="0.4">
      <c r="A51" s="55" t="s">
        <v>109</v>
      </c>
      <c r="B51" s="63">
        <v>48229.557410000009</v>
      </c>
      <c r="C51" s="63">
        <v>45289.73904</v>
      </c>
      <c r="D51" s="63">
        <v>46974.176949999994</v>
      </c>
      <c r="E51" s="63">
        <v>53070.356799999994</v>
      </c>
      <c r="F51" s="63">
        <v>53602.18202</v>
      </c>
      <c r="G51" s="63">
        <v>52730.619179999994</v>
      </c>
      <c r="H51" s="63">
        <v>53458.350320000005</v>
      </c>
      <c r="I51" s="63"/>
      <c r="J51" s="63"/>
      <c r="K51" s="63"/>
      <c r="L51" s="63"/>
      <c r="M51" s="63"/>
      <c r="N51" s="64">
        <v>353354.98172000004</v>
      </c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</row>
    <row r="52" spans="1:49" ht="18" x14ac:dyDescent="0.4">
      <c r="A52" s="55" t="s">
        <v>110</v>
      </c>
      <c r="B52" s="65">
        <v>48078.255783328845</v>
      </c>
      <c r="C52" s="65">
        <v>44637.658456160301</v>
      </c>
      <c r="D52" s="65">
        <v>49222.154581235474</v>
      </c>
      <c r="E52" s="65">
        <v>49346.488861264763</v>
      </c>
      <c r="F52" s="65">
        <v>52558.956306469438</v>
      </c>
      <c r="G52" s="65">
        <v>53213.535672161634</v>
      </c>
      <c r="H52" s="65">
        <v>56146.866523204073</v>
      </c>
      <c r="I52" s="65">
        <v>54602.155704879442</v>
      </c>
      <c r="J52" s="65">
        <v>45873.108107446969</v>
      </c>
      <c r="K52" s="65">
        <v>48932.326284760537</v>
      </c>
      <c r="L52" s="65">
        <v>54397.396491212399</v>
      </c>
      <c r="M52" s="65">
        <v>67860.481107699772</v>
      </c>
      <c r="N52" s="64">
        <v>353203.91618382453</v>
      </c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</row>
    <row r="53" spans="1:49" ht="18" x14ac:dyDescent="0.4">
      <c r="A53" s="55" t="s">
        <v>111</v>
      </c>
      <c r="B53" s="65">
        <v>44515.064759999994</v>
      </c>
      <c r="C53" s="65">
        <v>40098.880979999994</v>
      </c>
      <c r="D53" s="65">
        <v>44565.026299999998</v>
      </c>
      <c r="E53" s="65">
        <v>45118.440200000005</v>
      </c>
      <c r="F53" s="65">
        <v>48567.050029999991</v>
      </c>
      <c r="G53" s="65">
        <v>48098.082239999996</v>
      </c>
      <c r="H53" s="65">
        <v>50984.018480000006</v>
      </c>
      <c r="I53" s="65">
        <v>49007.165000000001</v>
      </c>
      <c r="J53" s="65">
        <v>41401.754999999997</v>
      </c>
      <c r="K53" s="65">
        <v>44006.87</v>
      </c>
      <c r="L53" s="65">
        <v>45841.161999999997</v>
      </c>
      <c r="M53" s="65">
        <v>62454.741999999998</v>
      </c>
      <c r="N53" s="64">
        <v>321946.56299000001</v>
      </c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</row>
    <row r="54" spans="1:49" ht="18" x14ac:dyDescent="0.4">
      <c r="A54" s="55" t="s">
        <v>112</v>
      </c>
      <c r="B54" s="65">
        <v>4752.3889600000093</v>
      </c>
      <c r="C54" s="65">
        <v>5244.5184900000013</v>
      </c>
      <c r="D54" s="65">
        <v>6640.2418000000016</v>
      </c>
      <c r="E54" s="65">
        <v>8009.5251100000078</v>
      </c>
      <c r="F54" s="65">
        <v>6864.1546000000062</v>
      </c>
      <c r="G54" s="65">
        <v>7686.4923900000013</v>
      </c>
      <c r="H54" s="65">
        <v>6252.6970700000084</v>
      </c>
      <c r="I54" s="65"/>
      <c r="J54" s="65"/>
      <c r="K54" s="65"/>
      <c r="L54" s="65"/>
      <c r="M54" s="65"/>
      <c r="N54" s="64">
        <v>45450.018420000037</v>
      </c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</row>
    <row r="55" spans="1:49" ht="18" x14ac:dyDescent="0.4">
      <c r="A55" s="55" t="s">
        <v>113</v>
      </c>
      <c r="B55" s="65">
        <v>4362.4004297450883</v>
      </c>
      <c r="C55" s="65">
        <v>2829.4836736981961</v>
      </c>
      <c r="D55" s="65">
        <v>4961.7696492590439</v>
      </c>
      <c r="E55" s="65">
        <v>5299.3762890154239</v>
      </c>
      <c r="F55" s="65">
        <v>4948.7825025394395</v>
      </c>
      <c r="G55" s="65">
        <v>6039.5934195333029</v>
      </c>
      <c r="H55" s="65">
        <v>5816.4664821231017</v>
      </c>
      <c r="I55" s="65">
        <v>4341.9278550050931</v>
      </c>
      <c r="J55" s="65">
        <v>2008.9745878669191</v>
      </c>
      <c r="K55" s="65">
        <v>1928.9130405968397</v>
      </c>
      <c r="L55" s="65">
        <v>4728.6835665427352</v>
      </c>
      <c r="M55" s="65">
        <v>10977.660712607769</v>
      </c>
      <c r="N55" s="64">
        <v>34257.872445913599</v>
      </c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</row>
    <row r="56" spans="1:49" ht="18" x14ac:dyDescent="0.4">
      <c r="A56" s="103" t="s">
        <v>114</v>
      </c>
      <c r="B56" s="67">
        <f>(0+846.7+7400)*19.0388/1000+(0+301313.07+0+2118850.78161)/1000-B57</f>
        <v>1477.1711235699995</v>
      </c>
      <c r="C56" s="67">
        <f>(0+0+7400)*19.2607/1000+(0+299124.52+0+687319.9)/1000-C57</f>
        <v>545.21419000000003</v>
      </c>
      <c r="D56" s="67">
        <f>(0+0+279033.03)*19.3779/1000+(0+293077.69+0+0)/1000-D57</f>
        <v>452.58144803800042</v>
      </c>
      <c r="E56" s="67">
        <f>(0+0+0)*19.0099/1000+(0+311248.1+0+0)/1000</f>
        <v>311.24809999999997</v>
      </c>
      <c r="F56" s="67">
        <f>(0+0+0)*19.6426/1000+(0+288606.28+0+0)/1000</f>
        <v>288.60628000000003</v>
      </c>
      <c r="G56" s="67">
        <f>(0+0+0)*19.2087/1000+(0+290155.51+0+0)/1000</f>
        <v>290.15550999999999</v>
      </c>
      <c r="H56" s="67">
        <f>(0+0+0)*18.9929/1000+(0+284331.5+0+0)/1000</f>
        <v>284.33150000000001</v>
      </c>
      <c r="I56" s="67"/>
      <c r="J56" s="67"/>
      <c r="K56" s="67"/>
      <c r="L56" s="67"/>
      <c r="M56" s="67"/>
      <c r="N56" s="64">
        <v>3649.3081516080001</v>
      </c>
      <c r="P56" s="98">
        <v>53458.350320000005</v>
      </c>
      <c r="Q56" s="88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</row>
    <row r="57" spans="1:49" ht="18" x14ac:dyDescent="0.4">
      <c r="A57" s="55" t="s">
        <v>57</v>
      </c>
      <c r="B57" s="67">
        <v>1100</v>
      </c>
      <c r="C57" s="67">
        <f>(480168.71+103590.7)/1000</f>
        <v>583.75941</v>
      </c>
      <c r="D57" s="67">
        <f>(270801.81*D142)/1000</f>
        <v>5247.5703939989999</v>
      </c>
      <c r="E57" s="67"/>
      <c r="F57" s="67"/>
      <c r="G57" s="67"/>
      <c r="H57" s="67"/>
      <c r="I57" s="67"/>
      <c r="J57" s="67"/>
      <c r="K57" s="67"/>
      <c r="L57" s="67"/>
      <c r="M57" s="67"/>
      <c r="N57" s="64"/>
      <c r="O57" s="97">
        <v>0</v>
      </c>
      <c r="P57" s="98">
        <v>56146.866523204073</v>
      </c>
      <c r="Q57" s="88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</row>
    <row r="58" spans="1:49" x14ac:dyDescent="0.35">
      <c r="A58" s="69" t="s">
        <v>58</v>
      </c>
      <c r="B58" s="70">
        <f t="shared" ref="B58:M59" si="9">IFERROR(B54/B51,0)</f>
        <v>9.8536856135748821E-2</v>
      </c>
      <c r="C58" s="70">
        <f t="shared" si="9"/>
        <v>0.11579926493654624</v>
      </c>
      <c r="D58" s="70">
        <f t="shared" si="9"/>
        <v>0.14135940704332026</v>
      </c>
      <c r="E58" s="70">
        <f t="shared" si="9"/>
        <v>0.1509227673027442</v>
      </c>
      <c r="F58" s="70">
        <f t="shared" si="9"/>
        <v>0.12805737269126205</v>
      </c>
      <c r="G58" s="70">
        <f t="shared" si="9"/>
        <v>0.14576905239366852</v>
      </c>
      <c r="H58" s="70">
        <f t="shared" si="9"/>
        <v>0.11696389867198595</v>
      </c>
      <c r="I58" s="70">
        <f t="shared" si="9"/>
        <v>0</v>
      </c>
      <c r="J58" s="70">
        <f t="shared" si="9"/>
        <v>0</v>
      </c>
      <c r="K58" s="70">
        <f t="shared" si="9"/>
        <v>0</v>
      </c>
      <c r="L58" s="70">
        <f t="shared" si="9"/>
        <v>0</v>
      </c>
      <c r="M58" s="70">
        <f t="shared" si="9"/>
        <v>0</v>
      </c>
      <c r="P58" s="98">
        <v>50984.018480000006</v>
      </c>
      <c r="Q58" s="88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</row>
    <row r="59" spans="1:49" x14ac:dyDescent="0.35">
      <c r="A59" s="69" t="s">
        <v>59</v>
      </c>
      <c r="B59" s="72">
        <f>IFERROR(B55/B52,0)</f>
        <v>9.073541372642209E-2</v>
      </c>
      <c r="C59" s="72">
        <f t="shared" si="9"/>
        <v>6.3387815838886322E-2</v>
      </c>
      <c r="D59" s="72">
        <f t="shared" si="9"/>
        <v>0.10080358512283766</v>
      </c>
      <c r="E59" s="72">
        <f t="shared" si="9"/>
        <v>0.10739115206178824</v>
      </c>
      <c r="F59" s="72">
        <f t="shared" si="9"/>
        <v>9.4156787925606084E-2</v>
      </c>
      <c r="G59" s="72">
        <f t="shared" si="9"/>
        <v>0.11349731498282838</v>
      </c>
      <c r="H59" s="72">
        <f t="shared" si="9"/>
        <v>0.10359378612374216</v>
      </c>
      <c r="I59" s="72">
        <f t="shared" si="9"/>
        <v>7.9519348621927818E-2</v>
      </c>
      <c r="J59" s="72">
        <f t="shared" si="9"/>
        <v>4.3794167667064732E-2</v>
      </c>
      <c r="K59" s="72">
        <f t="shared" si="9"/>
        <v>3.9420015091282908E-2</v>
      </c>
      <c r="L59" s="72">
        <f t="shared" si="9"/>
        <v>8.6928490544701489E-2</v>
      </c>
      <c r="M59" s="72">
        <f>IFERROR(M55/M52,0)</f>
        <v>0.16176809438155001</v>
      </c>
      <c r="P59" s="98">
        <v>6252.6970700000084</v>
      </c>
      <c r="Q59" s="88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</row>
    <row r="60" spans="1:49" x14ac:dyDescent="0.35">
      <c r="D60" s="104">
        <f>D57/D142</f>
        <v>270.80180999999999</v>
      </c>
      <c r="M60" s="75"/>
      <c r="P60" s="98">
        <v>5816.4664821231017</v>
      </c>
      <c r="Q60" s="88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</row>
    <row r="61" spans="1:49" x14ac:dyDescent="0.35">
      <c r="A61" s="81"/>
      <c r="B61" s="102"/>
      <c r="C61" s="102"/>
      <c r="D61" s="102"/>
      <c r="E61" s="102"/>
      <c r="F61" s="102">
        <v>0</v>
      </c>
      <c r="G61" s="102"/>
      <c r="H61" s="102"/>
      <c r="I61" s="102"/>
      <c r="J61" s="102"/>
      <c r="K61" s="102"/>
      <c r="L61" s="102"/>
      <c r="M61" s="102"/>
      <c r="N61" s="79"/>
      <c r="Q61" s="88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</row>
    <row r="62" spans="1:49" x14ac:dyDescent="0.35">
      <c r="A62" s="8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79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</row>
    <row r="63" spans="1:49" x14ac:dyDescent="0.35">
      <c r="A63" s="81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79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</row>
    <row r="64" spans="1:49" ht="18" x14ac:dyDescent="0.4">
      <c r="A64" s="53"/>
      <c r="B64" s="94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</row>
    <row r="65" spans="1:49" ht="18" x14ac:dyDescent="0.4">
      <c r="A65" s="55"/>
      <c r="B65" s="94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</row>
    <row r="66" spans="1:49" ht="18" x14ac:dyDescent="0.4">
      <c r="A66" s="55" t="s">
        <v>89</v>
      </c>
      <c r="B66" s="94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</row>
    <row r="67" spans="1:49" ht="18" x14ac:dyDescent="0.4">
      <c r="A67" s="69" t="s">
        <v>61</v>
      </c>
      <c r="B67" s="94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</row>
    <row r="68" spans="1:49" ht="15" customHeight="1" x14ac:dyDescent="0.4">
      <c r="A68" s="69" t="s">
        <v>65</v>
      </c>
      <c r="B68" s="78" t="s">
        <v>90</v>
      </c>
      <c r="C68" s="78" t="s">
        <v>91</v>
      </c>
      <c r="D68" s="78" t="s">
        <v>92</v>
      </c>
      <c r="E68" s="57"/>
      <c r="F68" s="57"/>
      <c r="G68" s="57"/>
      <c r="H68" s="57"/>
      <c r="I68" s="57"/>
      <c r="J68" s="57"/>
      <c r="K68" s="57"/>
      <c r="L68" s="57"/>
      <c r="M68" s="57"/>
      <c r="N68" s="58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</row>
    <row r="69" spans="1:49" ht="18" x14ac:dyDescent="0.4">
      <c r="A69" s="59">
        <v>0</v>
      </c>
      <c r="B69" s="60" t="s">
        <v>48</v>
      </c>
      <c r="C69" s="60" t="s">
        <v>49</v>
      </c>
      <c r="D69" s="60" t="s">
        <v>50</v>
      </c>
      <c r="E69" s="60" t="s">
        <v>51</v>
      </c>
      <c r="F69" s="60" t="s">
        <v>50</v>
      </c>
      <c r="G69" s="60" t="s">
        <v>52</v>
      </c>
      <c r="H69" s="60" t="s">
        <v>52</v>
      </c>
      <c r="I69" s="60" t="s">
        <v>51</v>
      </c>
      <c r="J69" s="60" t="s">
        <v>53</v>
      </c>
      <c r="K69" s="60" t="s">
        <v>54</v>
      </c>
      <c r="L69" s="60" t="s">
        <v>55</v>
      </c>
      <c r="M69" s="60" t="s">
        <v>56</v>
      </c>
      <c r="N69" s="61" t="s">
        <v>46</v>
      </c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</row>
    <row r="70" spans="1:49" ht="18" x14ac:dyDescent="0.4">
      <c r="A70" s="55" t="s">
        <v>109</v>
      </c>
      <c r="B70" s="63">
        <v>42923.092999999993</v>
      </c>
      <c r="C70" s="63">
        <v>28716.433639999996</v>
      </c>
      <c r="D70" s="63">
        <v>25302.674430000003</v>
      </c>
      <c r="E70" s="63">
        <v>29095.944830000004</v>
      </c>
      <c r="F70" s="63">
        <v>32264.749890000003</v>
      </c>
      <c r="G70" s="63">
        <v>24861.460199999998</v>
      </c>
      <c r="H70" s="63">
        <v>26635.551589999995</v>
      </c>
      <c r="I70" s="63"/>
      <c r="J70" s="63"/>
      <c r="K70" s="63"/>
      <c r="L70" s="63"/>
      <c r="M70" s="63"/>
      <c r="N70" s="64">
        <v>209799.90758</v>
      </c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</row>
    <row r="71" spans="1:49" ht="18" x14ac:dyDescent="0.4">
      <c r="A71" s="55" t="s">
        <v>110</v>
      </c>
      <c r="B71" s="65">
        <v>40618.376000000004</v>
      </c>
      <c r="C71" s="65">
        <v>35648.195999999996</v>
      </c>
      <c r="D71" s="65">
        <v>33678.803999999996</v>
      </c>
      <c r="E71" s="65">
        <v>31916.085999999999</v>
      </c>
      <c r="F71" s="65">
        <v>31056.794000000002</v>
      </c>
      <c r="G71" s="65">
        <v>29911.578000000001</v>
      </c>
      <c r="H71" s="65">
        <v>33195.293000000005</v>
      </c>
      <c r="I71" s="65">
        <v>34578.729770533406</v>
      </c>
      <c r="J71" s="65">
        <v>31420.249155980993</v>
      </c>
      <c r="K71" s="65">
        <v>31670.260642455403</v>
      </c>
      <c r="L71" s="65">
        <v>37349.576300089167</v>
      </c>
      <c r="M71" s="65">
        <v>44832.248968370186</v>
      </c>
      <c r="N71" s="64">
        <v>236025.12700000001</v>
      </c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</row>
    <row r="72" spans="1:49" ht="18" x14ac:dyDescent="0.4">
      <c r="A72" s="55" t="s">
        <v>111</v>
      </c>
      <c r="B72" s="65">
        <v>37262.296999999999</v>
      </c>
      <c r="C72" s="65">
        <v>32205.154979999999</v>
      </c>
      <c r="D72" s="65">
        <v>32943.708379999996</v>
      </c>
      <c r="E72" s="65">
        <v>26395.821159999996</v>
      </c>
      <c r="F72" s="65">
        <v>26802.009260000003</v>
      </c>
      <c r="G72" s="65">
        <v>20481.989030000001</v>
      </c>
      <c r="H72" s="65">
        <v>27588.578889999997</v>
      </c>
      <c r="I72" s="65">
        <v>24381.000680000001</v>
      </c>
      <c r="J72" s="65">
        <v>26671.429639999998</v>
      </c>
      <c r="K72" s="65">
        <v>36213.603060000001</v>
      </c>
      <c r="L72" s="65">
        <v>30801.07906</v>
      </c>
      <c r="M72" s="65">
        <v>34636.959000000003</v>
      </c>
      <c r="N72" s="64">
        <v>203679.55869999999</v>
      </c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</row>
    <row r="73" spans="1:49" ht="18" x14ac:dyDescent="0.4">
      <c r="A73" s="55" t="s">
        <v>112</v>
      </c>
      <c r="B73" s="65">
        <v>1103.7430000000011</v>
      </c>
      <c r="C73" s="65">
        <v>-429.96137000000317</v>
      </c>
      <c r="D73" s="65">
        <v>-1295.9741599999977</v>
      </c>
      <c r="E73" s="65">
        <v>-1412.1541399999996</v>
      </c>
      <c r="F73" s="65">
        <v>-801.36338999999919</v>
      </c>
      <c r="G73" s="65">
        <v>-1908.2077300000001</v>
      </c>
      <c r="H73" s="65">
        <v>-581.71982000000219</v>
      </c>
      <c r="I73" s="65"/>
      <c r="J73" s="65"/>
      <c r="K73" s="65"/>
      <c r="L73" s="65"/>
      <c r="M73" s="65"/>
      <c r="N73" s="64">
        <v>-5325.6376100000007</v>
      </c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</row>
    <row r="74" spans="1:49" ht="18" x14ac:dyDescent="0.4">
      <c r="A74" s="55" t="s">
        <v>113</v>
      </c>
      <c r="B74" s="65">
        <v>1096.6870000000004</v>
      </c>
      <c r="C74" s="65">
        <v>657.76599999999826</v>
      </c>
      <c r="D74" s="65">
        <v>388.36299999999721</v>
      </c>
      <c r="E74" s="65">
        <v>584.06800000000123</v>
      </c>
      <c r="F74" s="65">
        <v>434.23299999999995</v>
      </c>
      <c r="G74" s="65">
        <v>173.54200000000196</v>
      </c>
      <c r="H74" s="65">
        <v>628.56900000000235</v>
      </c>
      <c r="I74" s="65">
        <v>915.40599302120415</v>
      </c>
      <c r="J74" s="65">
        <v>341.81547818285651</v>
      </c>
      <c r="K74" s="65">
        <v>440.94089194068067</v>
      </c>
      <c r="L74" s="65">
        <v>957.70499813596098</v>
      </c>
      <c r="M74" s="65">
        <v>1086.402142639995</v>
      </c>
      <c r="N74" s="64">
        <v>3963.228000000001</v>
      </c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</row>
    <row r="75" spans="1:49" ht="18" x14ac:dyDescent="0.4">
      <c r="A75" s="55" t="s">
        <v>114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4">
        <v>0</v>
      </c>
      <c r="P75" s="98">
        <v>26635.551589999995</v>
      </c>
      <c r="Q75" s="88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</row>
    <row r="76" spans="1:49" ht="18" x14ac:dyDescent="0.4">
      <c r="A76" s="55" t="s">
        <v>57</v>
      </c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4"/>
      <c r="O76" s="97">
        <v>0</v>
      </c>
      <c r="P76" s="98">
        <v>33195.293000000005</v>
      </c>
      <c r="Q76" s="88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</row>
    <row r="77" spans="1:49" x14ac:dyDescent="0.35">
      <c r="A77" s="69" t="s">
        <v>58</v>
      </c>
      <c r="B77" s="70">
        <f t="shared" ref="B77:M78" si="10">IFERROR(B73/B70,0)</f>
        <v>2.5714433020938197E-2</v>
      </c>
      <c r="C77" s="70">
        <f t="shared" si="10"/>
        <v>-1.4972659049175831E-2</v>
      </c>
      <c r="D77" s="70">
        <f t="shared" si="10"/>
        <v>-5.121886081984408E-2</v>
      </c>
      <c r="E77" s="70">
        <f t="shared" si="10"/>
        <v>-4.8534397086977134E-2</v>
      </c>
      <c r="F77" s="70">
        <f t="shared" si="10"/>
        <v>-2.4837117682054939E-2</v>
      </c>
      <c r="G77" s="70">
        <f t="shared" si="10"/>
        <v>-7.6753646593935798E-2</v>
      </c>
      <c r="H77" s="70">
        <f t="shared" si="10"/>
        <v>-2.1839976470335313E-2</v>
      </c>
      <c r="I77" s="70">
        <f t="shared" si="10"/>
        <v>0</v>
      </c>
      <c r="J77" s="70">
        <f t="shared" si="10"/>
        <v>0</v>
      </c>
      <c r="K77" s="70">
        <f t="shared" si="10"/>
        <v>0</v>
      </c>
      <c r="L77" s="70">
        <f t="shared" si="10"/>
        <v>0</v>
      </c>
      <c r="M77" s="70">
        <f t="shared" si="10"/>
        <v>0</v>
      </c>
      <c r="N77" s="71"/>
      <c r="P77" s="98">
        <v>27588.578889999997</v>
      </c>
      <c r="Q77" s="88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</row>
    <row r="78" spans="1:49" x14ac:dyDescent="0.35">
      <c r="A78" s="69" t="s">
        <v>59</v>
      </c>
      <c r="B78" s="100">
        <f>IFERROR(B74/B71,0)</f>
        <v>2.699977468326159E-2</v>
      </c>
      <c r="C78" s="100">
        <f t="shared" si="10"/>
        <v>1.8451592894069543E-2</v>
      </c>
      <c r="D78" s="100">
        <f t="shared" si="10"/>
        <v>1.153137742064704E-2</v>
      </c>
      <c r="E78" s="100">
        <f t="shared" si="10"/>
        <v>1.8300113616688502E-2</v>
      </c>
      <c r="F78" s="100">
        <f t="shared" si="10"/>
        <v>1.3981900385467989E-2</v>
      </c>
      <c r="G78" s="100">
        <f t="shared" si="10"/>
        <v>5.8018336578565645E-3</v>
      </c>
      <c r="H78" s="100">
        <f t="shared" si="10"/>
        <v>1.8935485823246154E-2</v>
      </c>
      <c r="I78" s="100">
        <f t="shared" si="10"/>
        <v>2.6473094850386208E-2</v>
      </c>
      <c r="J78" s="100">
        <f t="shared" si="10"/>
        <v>1.0878827742134257E-2</v>
      </c>
      <c r="K78" s="100">
        <f t="shared" si="10"/>
        <v>1.3922869057464581E-2</v>
      </c>
      <c r="L78" s="100">
        <f t="shared" si="10"/>
        <v>2.5641656291926249E-2</v>
      </c>
      <c r="M78" s="100">
        <f t="shared" si="10"/>
        <v>2.423260415524699E-2</v>
      </c>
      <c r="N78" s="101"/>
      <c r="P78" s="98">
        <v>-581.71982000000219</v>
      </c>
      <c r="Q78" s="88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</row>
    <row r="79" spans="1:49" x14ac:dyDescent="0.35">
      <c r="M79" s="75"/>
      <c r="P79" s="98">
        <v>628.56900000000235</v>
      </c>
      <c r="Q79" s="88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</row>
    <row r="80" spans="1:49" x14ac:dyDescent="0.35">
      <c r="A80" s="81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79"/>
      <c r="Q80" s="88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</row>
    <row r="81" spans="1:49" x14ac:dyDescent="0.35">
      <c r="A81" s="81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79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</row>
    <row r="82" spans="1:49" x14ac:dyDescent="0.35">
      <c r="A82" s="81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79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</row>
    <row r="83" spans="1:49" x14ac:dyDescent="0.35">
      <c r="A83" s="81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79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</row>
    <row r="84" spans="1:49" x14ac:dyDescent="0.35">
      <c r="A84" s="81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79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</row>
    <row r="85" spans="1:49" x14ac:dyDescent="0.35">
      <c r="A85" s="81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79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</row>
    <row r="86" spans="1:49" ht="18" x14ac:dyDescent="0.4">
      <c r="A86" s="77" t="s">
        <v>93</v>
      </c>
      <c r="B86" s="94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</row>
    <row r="87" spans="1:49" x14ac:dyDescent="0.35">
      <c r="A87" s="69" t="s">
        <v>61</v>
      </c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</row>
    <row r="88" spans="1:49" ht="18" x14ac:dyDescent="0.4">
      <c r="A88" s="69" t="s">
        <v>65</v>
      </c>
      <c r="B88" s="57"/>
      <c r="C88" s="56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8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</row>
    <row r="89" spans="1:49" ht="18" x14ac:dyDescent="0.4">
      <c r="A89" s="59">
        <v>0</v>
      </c>
      <c r="B89" s="60" t="s">
        <v>48</v>
      </c>
      <c r="C89" s="60" t="s">
        <v>49</v>
      </c>
      <c r="D89" s="60" t="s">
        <v>50</v>
      </c>
      <c r="E89" s="60" t="s">
        <v>51</v>
      </c>
      <c r="F89" s="60" t="s">
        <v>50</v>
      </c>
      <c r="G89" s="60" t="s">
        <v>52</v>
      </c>
      <c r="H89" s="60" t="s">
        <v>52</v>
      </c>
      <c r="I89" s="60" t="s">
        <v>51</v>
      </c>
      <c r="J89" s="60" t="s">
        <v>53</v>
      </c>
      <c r="K89" s="60" t="s">
        <v>54</v>
      </c>
      <c r="L89" s="60" t="s">
        <v>55</v>
      </c>
      <c r="M89" s="60" t="s">
        <v>56</v>
      </c>
      <c r="N89" s="61" t="s">
        <v>46</v>
      </c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</row>
    <row r="90" spans="1:49" ht="18" x14ac:dyDescent="0.4">
      <c r="A90" s="55" t="s">
        <v>109</v>
      </c>
      <c r="B90" s="63">
        <v>5487.0693500000007</v>
      </c>
      <c r="C90" s="63">
        <v>9662.0803799999994</v>
      </c>
      <c r="D90" s="63">
        <v>3252.37907</v>
      </c>
      <c r="E90" s="63">
        <v>3373.0484200000001</v>
      </c>
      <c r="F90" s="63">
        <v>1148.1857399999999</v>
      </c>
      <c r="G90" s="63">
        <v>4453.5660699999999</v>
      </c>
      <c r="H90" s="63">
        <v>2791.5713599999999</v>
      </c>
      <c r="I90" s="63"/>
      <c r="J90" s="63"/>
      <c r="K90" s="63"/>
      <c r="L90" s="63"/>
      <c r="M90" s="63"/>
      <c r="N90" s="64">
        <v>30167.900390000003</v>
      </c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</row>
    <row r="91" spans="1:49" ht="18" x14ac:dyDescent="0.4">
      <c r="A91" s="55" t="s">
        <v>110</v>
      </c>
      <c r="B91" s="65">
        <v>4148.6540000000005</v>
      </c>
      <c r="C91" s="65">
        <v>4570.2520000000004</v>
      </c>
      <c r="D91" s="65">
        <v>3954.029</v>
      </c>
      <c r="E91" s="65">
        <v>6160.0309999999999</v>
      </c>
      <c r="F91" s="65">
        <v>5488.0300000000007</v>
      </c>
      <c r="G91" s="65">
        <v>3995.2620000000002</v>
      </c>
      <c r="H91" s="65">
        <v>1975.424</v>
      </c>
      <c r="I91" s="65">
        <v>4542.2474000000002</v>
      </c>
      <c r="J91" s="65">
        <v>3066.1424999999999</v>
      </c>
      <c r="K91" s="65">
        <v>1781.895</v>
      </c>
      <c r="L91" s="65">
        <v>2999.3175000000001</v>
      </c>
      <c r="M91" s="65">
        <v>2724.4825000000001</v>
      </c>
      <c r="N91" s="99">
        <v>30291.681999999997</v>
      </c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</row>
    <row r="92" spans="1:49" ht="18" x14ac:dyDescent="0.4">
      <c r="A92" s="55" t="s">
        <v>111</v>
      </c>
      <c r="B92" s="65">
        <v>954.53387999999995</v>
      </c>
      <c r="C92" s="65">
        <v>1826.3302699999999</v>
      </c>
      <c r="D92" s="65">
        <v>2393.4870299999998</v>
      </c>
      <c r="E92" s="65">
        <v>676.09960000000001</v>
      </c>
      <c r="F92" s="65">
        <v>3945.6126400000003</v>
      </c>
      <c r="G92" s="65">
        <v>912.45750999999996</v>
      </c>
      <c r="H92" s="65">
        <v>4132.7812400000003</v>
      </c>
      <c r="I92" s="65">
        <v>3552.8059999999996</v>
      </c>
      <c r="J92" s="65">
        <v>4618.2929999999997</v>
      </c>
      <c r="K92" s="65">
        <v>4634.0119999999997</v>
      </c>
      <c r="L92" s="65">
        <v>2951.68</v>
      </c>
      <c r="M92" s="65">
        <v>11431.643</v>
      </c>
      <c r="N92" s="64">
        <v>14841.302169999999</v>
      </c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</row>
    <row r="93" spans="1:49" ht="18" x14ac:dyDescent="0.4">
      <c r="A93" s="55" t="s">
        <v>112</v>
      </c>
      <c r="B93" s="65">
        <v>2174.5616000000005</v>
      </c>
      <c r="C93" s="65">
        <v>3682.7552600000008</v>
      </c>
      <c r="D93" s="65">
        <v>958.86359999999968</v>
      </c>
      <c r="E93" s="65">
        <v>421.37944000000005</v>
      </c>
      <c r="F93" s="65">
        <v>-135.09901000000019</v>
      </c>
      <c r="G93" s="65">
        <v>1411.3309299999999</v>
      </c>
      <c r="H93" s="65">
        <v>812.23317999999961</v>
      </c>
      <c r="I93" s="65"/>
      <c r="J93" s="65"/>
      <c r="K93" s="65"/>
      <c r="L93" s="65"/>
      <c r="M93" s="65"/>
      <c r="N93" s="64">
        <v>9326.0249999999996</v>
      </c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</row>
    <row r="94" spans="1:49" ht="18" x14ac:dyDescent="0.4">
      <c r="A94" s="55" t="s">
        <v>113</v>
      </c>
      <c r="B94" s="65">
        <v>1164.145</v>
      </c>
      <c r="C94" s="65">
        <v>1238.4159999999999</v>
      </c>
      <c r="D94" s="65">
        <v>1129.4100000000001</v>
      </c>
      <c r="E94" s="65">
        <v>2022.2600000000002</v>
      </c>
      <c r="F94" s="65">
        <v>1546.5780000000002</v>
      </c>
      <c r="G94" s="65">
        <v>1218.8599999999999</v>
      </c>
      <c r="H94" s="65">
        <v>160.93500000000012</v>
      </c>
      <c r="I94" s="65">
        <v>1676.8960302800003</v>
      </c>
      <c r="J94" s="65">
        <v>1086.1365059999998</v>
      </c>
      <c r="K94" s="65">
        <v>474.84368749999999</v>
      </c>
      <c r="L94" s="65">
        <v>1031.9219000000003</v>
      </c>
      <c r="M94" s="65">
        <v>891.81583749999982</v>
      </c>
      <c r="N94" s="99">
        <v>8480.6039999999994</v>
      </c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</row>
    <row r="95" spans="1:49" ht="18" x14ac:dyDescent="0.4">
      <c r="A95" s="55" t="s">
        <v>114</v>
      </c>
      <c r="B95" s="67"/>
      <c r="C95" s="67"/>
      <c r="D95" s="67">
        <f>(0)*19.3779/1000+(0)/1000</f>
        <v>0</v>
      </c>
      <c r="E95" s="67">
        <f>(0)*19.3779/1000+(0)/1000</f>
        <v>0</v>
      </c>
      <c r="F95" s="67">
        <f>(0)*19.6426/1000+(0)/1000</f>
        <v>0</v>
      </c>
      <c r="G95" s="67">
        <f>(0)*19.2087/1000+(0)/1000</f>
        <v>0</v>
      </c>
      <c r="H95" s="67">
        <f>(0)*18.9929/1000+(0)/1000</f>
        <v>0</v>
      </c>
      <c r="I95" s="67"/>
      <c r="J95" s="67"/>
      <c r="K95" s="67"/>
      <c r="L95" s="67"/>
      <c r="M95" s="67"/>
      <c r="N95" s="64">
        <v>0</v>
      </c>
      <c r="P95" s="98">
        <v>2791.5713599999999</v>
      </c>
      <c r="Q95" s="88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</row>
    <row r="96" spans="1:49" ht="18" x14ac:dyDescent="0.4">
      <c r="A96" s="55" t="s">
        <v>57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4"/>
      <c r="O96" s="97">
        <v>0</v>
      </c>
      <c r="P96" s="98">
        <v>1975.424</v>
      </c>
      <c r="Q96" s="88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</row>
    <row r="97" spans="1:49" x14ac:dyDescent="0.35">
      <c r="A97" s="69" t="s">
        <v>58</v>
      </c>
      <c r="B97" s="70">
        <f t="shared" ref="B97:M98" si="11">IFERROR(B93/B90,0)</f>
        <v>0.39630656390373492</v>
      </c>
      <c r="C97" s="70">
        <f t="shared" si="11"/>
        <v>0.38115551880763809</v>
      </c>
      <c r="D97" s="70">
        <f t="shared" si="11"/>
        <v>0.29481913988580666</v>
      </c>
      <c r="E97" s="70">
        <f t="shared" si="11"/>
        <v>0.12492540501390136</v>
      </c>
      <c r="F97" s="70">
        <f t="shared" si="11"/>
        <v>-0.1176630272380845</v>
      </c>
      <c r="G97" s="70">
        <f t="shared" si="11"/>
        <v>0.31689906645979093</v>
      </c>
      <c r="H97" s="70">
        <f t="shared" si="11"/>
        <v>0.29095913206388518</v>
      </c>
      <c r="I97" s="70">
        <f t="shared" si="11"/>
        <v>0</v>
      </c>
      <c r="J97" s="70">
        <f t="shared" si="11"/>
        <v>0</v>
      </c>
      <c r="K97" s="70">
        <f t="shared" si="11"/>
        <v>0</v>
      </c>
      <c r="L97" s="70">
        <f t="shared" si="11"/>
        <v>0</v>
      </c>
      <c r="M97" s="70">
        <f t="shared" si="11"/>
        <v>0</v>
      </c>
      <c r="N97" s="71"/>
      <c r="P97" s="98">
        <v>4132.7812400000003</v>
      </c>
      <c r="Q97" s="88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</row>
    <row r="98" spans="1:49" x14ac:dyDescent="0.35">
      <c r="A98" s="69" t="s">
        <v>59</v>
      </c>
      <c r="B98" s="100">
        <f>IFERROR(B94/B91,0)</f>
        <v>0.2806078790856022</v>
      </c>
      <c r="C98" s="100">
        <f t="shared" si="11"/>
        <v>0.27097324173809229</v>
      </c>
      <c r="D98" s="100">
        <f t="shared" si="11"/>
        <v>0.28563523433945481</v>
      </c>
      <c r="E98" s="100">
        <f t="shared" si="11"/>
        <v>0.32828730894373748</v>
      </c>
      <c r="F98" s="100">
        <f t="shared" si="11"/>
        <v>0.2818093195554689</v>
      </c>
      <c r="G98" s="100">
        <f t="shared" si="11"/>
        <v>0.30507636295191648</v>
      </c>
      <c r="H98" s="100">
        <f t="shared" si="11"/>
        <v>8.1468585984578554E-2</v>
      </c>
      <c r="I98" s="100">
        <f t="shared" si="11"/>
        <v>0.36917760804486349</v>
      </c>
      <c r="J98" s="100">
        <f t="shared" si="11"/>
        <v>0.35423549492562717</v>
      </c>
      <c r="K98" s="100">
        <f t="shared" si="11"/>
        <v>0.26648241759475166</v>
      </c>
      <c r="L98" s="100">
        <f t="shared" si="11"/>
        <v>0.34405223855093708</v>
      </c>
      <c r="M98" s="100">
        <f t="shared" si="11"/>
        <v>0.32733403040760944</v>
      </c>
      <c r="N98" s="101"/>
      <c r="P98" s="98">
        <v>812.23317999999961</v>
      </c>
      <c r="Q98" s="88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</row>
    <row r="99" spans="1:49" x14ac:dyDescent="0.35">
      <c r="M99" s="75"/>
      <c r="P99" s="98">
        <v>160.93500000000012</v>
      </c>
      <c r="Q99" s="88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</row>
    <row r="100" spans="1:49" x14ac:dyDescent="0.35">
      <c r="A100" s="81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79"/>
      <c r="Q100" s="88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</row>
    <row r="101" spans="1:49" x14ac:dyDescent="0.35">
      <c r="A101" s="81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79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</row>
    <row r="102" spans="1:49" ht="13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79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</row>
    <row r="103" spans="1:49" s="69" customFormat="1" x14ac:dyDescent="0.35">
      <c r="A103" s="81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79"/>
      <c r="O103" s="53"/>
      <c r="P103" s="54"/>
      <c r="Q103" s="53"/>
      <c r="R103" s="53"/>
    </row>
    <row r="104" spans="1:49" s="69" customFormat="1" ht="18" x14ac:dyDescent="0.4">
      <c r="A104" s="77" t="s">
        <v>94</v>
      </c>
      <c r="B104" s="94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3"/>
      <c r="O104" s="53"/>
      <c r="P104" s="54"/>
      <c r="Q104" s="53"/>
      <c r="R104" s="53"/>
    </row>
    <row r="105" spans="1:49" x14ac:dyDescent="0.35">
      <c r="A105" s="69" t="s">
        <v>95</v>
      </c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</row>
    <row r="106" spans="1:49" ht="18" x14ac:dyDescent="0.4">
      <c r="A106" s="69" t="s">
        <v>96</v>
      </c>
      <c r="B106" s="57"/>
      <c r="C106" s="57"/>
      <c r="D106" s="56"/>
      <c r="E106" s="57"/>
      <c r="F106" s="57"/>
      <c r="G106" s="57"/>
      <c r="H106" s="57"/>
      <c r="I106" s="57"/>
      <c r="J106" s="57"/>
      <c r="K106" s="57"/>
      <c r="L106" s="57"/>
      <c r="M106" s="57"/>
      <c r="N106" s="58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</row>
    <row r="107" spans="1:49" ht="18" x14ac:dyDescent="0.4">
      <c r="A107" s="59">
        <v>0</v>
      </c>
      <c r="B107" s="105" t="s">
        <v>48</v>
      </c>
      <c r="C107" s="60" t="s">
        <v>49</v>
      </c>
      <c r="D107" s="60" t="s">
        <v>50</v>
      </c>
      <c r="E107" s="60" t="s">
        <v>51</v>
      </c>
      <c r="F107" s="60" t="s">
        <v>50</v>
      </c>
      <c r="G107" s="60" t="s">
        <v>52</v>
      </c>
      <c r="H107" s="60" t="s">
        <v>52</v>
      </c>
      <c r="I107" s="60" t="s">
        <v>51</v>
      </c>
      <c r="J107" s="60" t="s">
        <v>53</v>
      </c>
      <c r="K107" s="60" t="s">
        <v>54</v>
      </c>
      <c r="L107" s="60" t="s">
        <v>55</v>
      </c>
      <c r="M107" s="60" t="s">
        <v>56</v>
      </c>
      <c r="N107" s="61" t="s">
        <v>46</v>
      </c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</row>
    <row r="108" spans="1:49" ht="18" x14ac:dyDescent="0.4">
      <c r="A108" s="55" t="s">
        <v>109</v>
      </c>
      <c r="B108" s="63">
        <v>3089.0965999999994</v>
      </c>
      <c r="C108" s="63">
        <v>3093.4637799999996</v>
      </c>
      <c r="D108" s="63">
        <v>3464.0155499999996</v>
      </c>
      <c r="E108" s="63">
        <v>2291.0208499999999</v>
      </c>
      <c r="F108" s="63">
        <v>1520.7242800000001</v>
      </c>
      <c r="G108" s="63">
        <v>1429.87841</v>
      </c>
      <c r="H108" s="63">
        <v>1411.55657</v>
      </c>
      <c r="I108" s="63"/>
      <c r="J108" s="63"/>
      <c r="K108" s="63"/>
      <c r="L108" s="63"/>
      <c r="M108" s="63"/>
      <c r="N108" s="64">
        <v>16299.75604</v>
      </c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</row>
    <row r="109" spans="1:49" ht="18" x14ac:dyDescent="0.4">
      <c r="A109" s="55" t="s">
        <v>110</v>
      </c>
      <c r="B109" s="65">
        <v>3149.201</v>
      </c>
      <c r="C109" s="65">
        <v>3078.7871168068536</v>
      </c>
      <c r="D109" s="65">
        <v>3682.7723341392702</v>
      </c>
      <c r="E109" s="65">
        <v>2400.8619270725385</v>
      </c>
      <c r="F109" s="65">
        <v>1668.5715320623381</v>
      </c>
      <c r="G109" s="65">
        <v>1530.7982534170853</v>
      </c>
      <c r="H109" s="65">
        <v>1543.6949299368418</v>
      </c>
      <c r="I109" s="65">
        <v>1583.0178900000001</v>
      </c>
      <c r="J109" s="65">
        <v>1505.8801899999999</v>
      </c>
      <c r="K109" s="65">
        <v>1521.7468355689998</v>
      </c>
      <c r="L109" s="65">
        <v>1466.5691236788266</v>
      </c>
      <c r="M109" s="65">
        <v>1563.9949508216757</v>
      </c>
      <c r="N109" s="99">
        <v>17054.687093434928</v>
      </c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</row>
    <row r="110" spans="1:49" ht="18" x14ac:dyDescent="0.4">
      <c r="A110" s="55" t="s">
        <v>111</v>
      </c>
      <c r="B110" s="65">
        <v>3060.0421100000008</v>
      </c>
      <c r="C110" s="65">
        <v>3011.3739199999995</v>
      </c>
      <c r="D110" s="65">
        <v>3630.8050899999998</v>
      </c>
      <c r="E110" s="65">
        <v>3236.1736899999996</v>
      </c>
      <c r="F110" s="65">
        <v>1430.8253699999998</v>
      </c>
      <c r="G110" s="65">
        <v>1532.8838899999998</v>
      </c>
      <c r="H110" s="65">
        <v>1477.3822999999998</v>
      </c>
      <c r="I110" s="65">
        <v>1508.68028</v>
      </c>
      <c r="J110" s="65">
        <v>1463.9412999999997</v>
      </c>
      <c r="K110" s="65">
        <v>1455.5450000000001</v>
      </c>
      <c r="L110" s="65">
        <v>1400.6709999999996</v>
      </c>
      <c r="M110" s="65">
        <v>1504.4849999999999</v>
      </c>
      <c r="N110" s="64">
        <v>17379.486369999999</v>
      </c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</row>
    <row r="111" spans="1:49" ht="18" x14ac:dyDescent="0.4">
      <c r="A111" s="55" t="s">
        <v>112</v>
      </c>
      <c r="B111" s="65">
        <v>-81.031000000000205</v>
      </c>
      <c r="C111" s="65">
        <v>89.404389999999864</v>
      </c>
      <c r="D111" s="65">
        <v>153.87095000000033</v>
      </c>
      <c r="E111" s="65">
        <v>-19.443680000000128</v>
      </c>
      <c r="F111" s="65">
        <v>-28.692359999999837</v>
      </c>
      <c r="G111" s="65">
        <v>-5.7767200000000454</v>
      </c>
      <c r="H111" s="65">
        <v>-49.230890000000095</v>
      </c>
      <c r="I111" s="65"/>
      <c r="J111" s="65"/>
      <c r="K111" s="65"/>
      <c r="L111" s="65"/>
      <c r="M111" s="65"/>
      <c r="N111" s="64">
        <v>59.100689999999908</v>
      </c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</row>
    <row r="112" spans="1:49" ht="18" x14ac:dyDescent="0.4">
      <c r="A112" s="55" t="s">
        <v>113</v>
      </c>
      <c r="B112" s="65">
        <v>-148.53999999999991</v>
      </c>
      <c r="C112" s="65">
        <v>-88.154360514018776</v>
      </c>
      <c r="D112" s="65">
        <v>106.1508228164638</v>
      </c>
      <c r="E112" s="65">
        <v>-28.265968746113842</v>
      </c>
      <c r="F112" s="65">
        <v>-40.817177880519267</v>
      </c>
      <c r="G112" s="65">
        <v>-21.679768944723826</v>
      </c>
      <c r="H112" s="65">
        <v>-34.218208415789583</v>
      </c>
      <c r="I112" s="65">
        <v>-24.662014368248592</v>
      </c>
      <c r="J112" s="65">
        <v>-47.688726568851635</v>
      </c>
      <c r="K112" s="65">
        <v>-46.327664444843364</v>
      </c>
      <c r="L112" s="65">
        <v>-39.589488839506672</v>
      </c>
      <c r="M112" s="65">
        <v>-31.821279545896132</v>
      </c>
      <c r="N112" s="99">
        <v>-255.52466168470141</v>
      </c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</row>
    <row r="113" spans="1:49" ht="18" x14ac:dyDescent="0.4">
      <c r="A113" s="55" t="s">
        <v>114</v>
      </c>
      <c r="B113" s="67">
        <f>153.054-B128</f>
        <v>92.75200000000001</v>
      </c>
      <c r="C113" s="67">
        <f>157.085-C128</f>
        <v>92.754000000000005</v>
      </c>
      <c r="D113" s="67">
        <f>159.195-D128</f>
        <v>92.753999999999991</v>
      </c>
      <c r="E113" s="67">
        <f>134.215704500001-E128</f>
        <v>67.775704500001012</v>
      </c>
      <c r="F113" s="67">
        <f>98.70262-F128</f>
        <v>33.763620000000003</v>
      </c>
      <c r="G113" s="67">
        <v>32.670520000000039</v>
      </c>
      <c r="H113" s="67">
        <v>30.5</v>
      </c>
      <c r="I113" s="67"/>
      <c r="J113" s="67"/>
      <c r="K113" s="67"/>
      <c r="L113" s="67"/>
      <c r="M113" s="67"/>
      <c r="N113" s="64">
        <v>442.96984450000105</v>
      </c>
      <c r="P113" s="106">
        <v>1411.55657</v>
      </c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</row>
    <row r="114" spans="1:49" ht="18" x14ac:dyDescent="0.4">
      <c r="A114" s="55" t="s">
        <v>57</v>
      </c>
      <c r="B114" s="67"/>
      <c r="C114" s="67"/>
      <c r="D114" s="67"/>
      <c r="E114" s="67">
        <v>5728.2640654999996</v>
      </c>
      <c r="F114" s="67"/>
      <c r="G114" s="67"/>
      <c r="H114" s="67"/>
      <c r="I114" s="67"/>
      <c r="J114" s="67"/>
      <c r="K114" s="67"/>
      <c r="L114" s="67"/>
      <c r="M114" s="67"/>
      <c r="N114" s="64">
        <v>5728.2640654999996</v>
      </c>
      <c r="O114" s="97">
        <v>0</v>
      </c>
      <c r="P114" s="106">
        <v>1543.6949299368418</v>
      </c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</row>
    <row r="115" spans="1:49" x14ac:dyDescent="0.35">
      <c r="A115" s="69" t="s">
        <v>58</v>
      </c>
      <c r="B115" s="107">
        <f t="shared" ref="B115:M116" si="12">IFERROR(B111/B108,0)</f>
        <v>-2.6231293640995305E-2</v>
      </c>
      <c r="C115" s="107">
        <f t="shared" si="12"/>
        <v>2.8901062484720567E-2</v>
      </c>
      <c r="D115" s="107">
        <f t="shared" si="12"/>
        <v>4.4419820805943075E-2</v>
      </c>
      <c r="E115" s="107">
        <f t="shared" si="12"/>
        <v>-8.4869066119586511E-3</v>
      </c>
      <c r="F115" s="107">
        <f t="shared" si="12"/>
        <v>-1.8867562238172351E-2</v>
      </c>
      <c r="G115" s="107">
        <f t="shared" si="12"/>
        <v>-4.0400078493387738E-3</v>
      </c>
      <c r="H115" s="107">
        <f t="shared" si="12"/>
        <v>-3.4877022321535507E-2</v>
      </c>
      <c r="I115" s="107">
        <f t="shared" si="12"/>
        <v>0</v>
      </c>
      <c r="J115" s="107">
        <f t="shared" si="12"/>
        <v>0</v>
      </c>
      <c r="K115" s="107">
        <f t="shared" si="12"/>
        <v>0</v>
      </c>
      <c r="L115" s="107">
        <f t="shared" si="12"/>
        <v>0</v>
      </c>
      <c r="M115" s="107">
        <f t="shared" si="12"/>
        <v>0</v>
      </c>
      <c r="N115" s="108"/>
      <c r="P115" s="106">
        <v>1477.3822999999998</v>
      </c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</row>
    <row r="116" spans="1:49" x14ac:dyDescent="0.35">
      <c r="A116" s="69" t="s">
        <v>59</v>
      </c>
      <c r="B116" s="100">
        <f>IFERROR(B112/B109,0)</f>
        <v>-4.7167519634345317E-2</v>
      </c>
      <c r="C116" s="100">
        <f t="shared" si="12"/>
        <v>-2.8632821032929214E-2</v>
      </c>
      <c r="D116" s="100">
        <f t="shared" si="12"/>
        <v>2.8823617966401701E-2</v>
      </c>
      <c r="E116" s="100">
        <f t="shared" si="12"/>
        <v>-1.1773258773185514E-2</v>
      </c>
      <c r="F116" s="100">
        <f t="shared" si="12"/>
        <v>-2.4462348239916113E-2</v>
      </c>
      <c r="G116" s="100">
        <f t="shared" si="12"/>
        <v>-1.4162394617533509E-2</v>
      </c>
      <c r="H116" s="100">
        <f t="shared" si="12"/>
        <v>-2.2166431820301161E-2</v>
      </c>
      <c r="I116" s="100">
        <f t="shared" si="12"/>
        <v>-1.557911286034082E-2</v>
      </c>
      <c r="J116" s="100">
        <f t="shared" si="12"/>
        <v>-3.1668340473256139E-2</v>
      </c>
      <c r="K116" s="100">
        <f t="shared" si="12"/>
        <v>-3.0443739630002832E-2</v>
      </c>
      <c r="L116" s="100">
        <f t="shared" si="12"/>
        <v>-2.6994628620162216E-2</v>
      </c>
      <c r="M116" s="100">
        <f t="shared" si="12"/>
        <v>-2.0346152351181309E-2</v>
      </c>
      <c r="N116" s="109"/>
      <c r="O116" s="97">
        <v>0</v>
      </c>
      <c r="P116" s="106">
        <v>-49.230890000000095</v>
      </c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</row>
    <row r="117" spans="1:49" x14ac:dyDescent="0.35">
      <c r="I117" s="75"/>
      <c r="M117" s="75"/>
      <c r="N117" s="78"/>
      <c r="O117" s="97">
        <v>0</v>
      </c>
      <c r="P117" s="106">
        <v>-34.218208415789583</v>
      </c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</row>
    <row r="118" spans="1:49" x14ac:dyDescent="0.35">
      <c r="A118" s="81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10"/>
      <c r="N118" s="79"/>
      <c r="P118" s="98">
        <v>0</v>
      </c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</row>
    <row r="119" spans="1:49" ht="18" x14ac:dyDescent="0.4">
      <c r="A119" s="77" t="s">
        <v>97</v>
      </c>
      <c r="B119" s="94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</row>
    <row r="120" spans="1:49" x14ac:dyDescent="0.35">
      <c r="A120" s="69" t="s">
        <v>95</v>
      </c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</row>
    <row r="121" spans="1:49" ht="18" x14ac:dyDescent="0.4">
      <c r="A121" s="69" t="s">
        <v>96</v>
      </c>
      <c r="B121" s="57"/>
      <c r="C121" s="57"/>
      <c r="D121" s="56"/>
      <c r="E121" s="57"/>
      <c r="F121" s="57"/>
      <c r="G121" s="57"/>
      <c r="H121" s="57"/>
      <c r="I121" s="57"/>
      <c r="J121" s="57"/>
      <c r="K121" s="57"/>
      <c r="L121" s="57"/>
      <c r="M121" s="57"/>
      <c r="N121" s="58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</row>
    <row r="122" spans="1:49" ht="18" x14ac:dyDescent="0.4">
      <c r="A122" s="59">
        <v>0</v>
      </c>
      <c r="B122" s="105" t="s">
        <v>48</v>
      </c>
      <c r="C122" s="60" t="s">
        <v>49</v>
      </c>
      <c r="D122" s="60" t="s">
        <v>50</v>
      </c>
      <c r="E122" s="60" t="s">
        <v>51</v>
      </c>
      <c r="F122" s="60" t="s">
        <v>50</v>
      </c>
      <c r="G122" s="60" t="s">
        <v>52</v>
      </c>
      <c r="H122" s="60" t="s">
        <v>52</v>
      </c>
      <c r="I122" s="60" t="s">
        <v>51</v>
      </c>
      <c r="J122" s="60" t="s">
        <v>53</v>
      </c>
      <c r="K122" s="60" t="s">
        <v>54</v>
      </c>
      <c r="L122" s="60" t="s">
        <v>55</v>
      </c>
      <c r="M122" s="60" t="s">
        <v>56</v>
      </c>
      <c r="N122" s="61" t="s">
        <v>46</v>
      </c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</row>
    <row r="123" spans="1:49" ht="18" x14ac:dyDescent="0.4">
      <c r="A123" s="55" t="s">
        <v>109</v>
      </c>
      <c r="B123" s="63">
        <v>117.0244</v>
      </c>
      <c r="C123" s="63">
        <v>117.77857999999998</v>
      </c>
      <c r="D123" s="63">
        <v>120.76178000000002</v>
      </c>
      <c r="E123" s="63">
        <v>106.95361</v>
      </c>
      <c r="F123" s="63">
        <v>130.23874000000001</v>
      </c>
      <c r="G123" s="63">
        <v>130.23875000000001</v>
      </c>
      <c r="H123" s="63">
        <v>130.23375000000001</v>
      </c>
      <c r="I123" s="63"/>
      <c r="J123" s="63"/>
      <c r="K123" s="63"/>
      <c r="L123" s="63"/>
      <c r="M123" s="63"/>
      <c r="N123" s="64">
        <v>853.22960999999998</v>
      </c>
      <c r="P123" s="66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</row>
    <row r="124" spans="1:49" ht="18" x14ac:dyDescent="0.4">
      <c r="A124" s="55" t="s">
        <v>110</v>
      </c>
      <c r="B124" s="65">
        <v>116.2</v>
      </c>
      <c r="C124" s="65">
        <v>116.2</v>
      </c>
      <c r="D124" s="65">
        <v>116.2</v>
      </c>
      <c r="E124" s="65">
        <v>116.3</v>
      </c>
      <c r="F124" s="65">
        <v>116.3</v>
      </c>
      <c r="G124" s="65">
        <v>112.25988994974875</v>
      </c>
      <c r="H124" s="65">
        <v>116.35650315789474</v>
      </c>
      <c r="I124" s="65">
        <v>116.3</v>
      </c>
      <c r="J124" s="65">
        <v>116.3</v>
      </c>
      <c r="K124" s="65">
        <v>116.3</v>
      </c>
      <c r="L124" s="65">
        <v>116.4</v>
      </c>
      <c r="M124" s="65">
        <v>116.5</v>
      </c>
      <c r="N124" s="99">
        <v>809.81639310764353</v>
      </c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</row>
    <row r="125" spans="1:49" ht="18" x14ac:dyDescent="0.4">
      <c r="A125" s="55" t="s">
        <v>111</v>
      </c>
      <c r="B125" s="65">
        <v>118.31789000000001</v>
      </c>
      <c r="C125" s="65">
        <v>117.30037</v>
      </c>
      <c r="D125" s="65">
        <v>125.38985999999998</v>
      </c>
      <c r="E125" s="65">
        <v>120.90785000000001</v>
      </c>
      <c r="F125" s="65">
        <v>122.98385</v>
      </c>
      <c r="G125" s="65">
        <v>117.95888999999998</v>
      </c>
      <c r="H125" s="65">
        <v>118.10305</v>
      </c>
      <c r="I125" s="65">
        <v>118.9162</v>
      </c>
      <c r="J125" s="65">
        <v>115.99403</v>
      </c>
      <c r="K125" s="65">
        <v>117.947</v>
      </c>
      <c r="L125" s="65">
        <v>116.265</v>
      </c>
      <c r="M125" s="65">
        <v>116.84099999999999</v>
      </c>
      <c r="N125" s="64">
        <v>840.96175999999991</v>
      </c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</row>
    <row r="126" spans="1:49" ht="18" x14ac:dyDescent="0.4">
      <c r="A126" s="55" t="s">
        <v>112</v>
      </c>
      <c r="B126" s="65">
        <v>102.36999999999999</v>
      </c>
      <c r="C126" s="65">
        <v>111.02456000000001</v>
      </c>
      <c r="D126" s="65">
        <v>113.51826</v>
      </c>
      <c r="E126" s="65">
        <v>106.95361</v>
      </c>
      <c r="F126" s="65">
        <v>123.93139000000001</v>
      </c>
      <c r="G126" s="65">
        <v>108.62708000000001</v>
      </c>
      <c r="H126" s="65">
        <v>120.69938000000003</v>
      </c>
      <c r="I126" s="65"/>
      <c r="J126" s="65"/>
      <c r="K126" s="65"/>
      <c r="L126" s="65"/>
      <c r="M126" s="65"/>
      <c r="N126" s="64">
        <v>787.12428</v>
      </c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</row>
    <row r="127" spans="1:49" ht="18" x14ac:dyDescent="0.4">
      <c r="A127" s="55" t="s">
        <v>113</v>
      </c>
      <c r="B127" s="65">
        <v>105.75</v>
      </c>
      <c r="C127" s="65">
        <v>105.75</v>
      </c>
      <c r="D127" s="65">
        <v>105.75</v>
      </c>
      <c r="E127" s="65">
        <v>105.85</v>
      </c>
      <c r="F127" s="65">
        <v>105.85</v>
      </c>
      <c r="G127" s="65">
        <v>102.17290929648242</v>
      </c>
      <c r="H127" s="65">
        <v>105.91040815789474</v>
      </c>
      <c r="I127" s="65">
        <v>105.85</v>
      </c>
      <c r="J127" s="65">
        <v>105.85</v>
      </c>
      <c r="K127" s="65">
        <v>105.85</v>
      </c>
      <c r="L127" s="65">
        <v>105.95000000000002</v>
      </c>
      <c r="M127" s="65">
        <v>106.05000000000001</v>
      </c>
      <c r="N127" s="99">
        <v>737.0333174543772</v>
      </c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</row>
    <row r="128" spans="1:49" ht="18" x14ac:dyDescent="0.4">
      <c r="A128" s="55" t="s">
        <v>114</v>
      </c>
      <c r="B128" s="67">
        <v>60.302</v>
      </c>
      <c r="C128" s="67">
        <v>64.331000000000003</v>
      </c>
      <c r="D128" s="67">
        <v>66.441000000000003</v>
      </c>
      <c r="E128" s="67">
        <v>66.44</v>
      </c>
      <c r="F128" s="67">
        <v>64.938999999999993</v>
      </c>
      <c r="G128" s="67">
        <v>57.441000000000003</v>
      </c>
      <c r="H128" s="67">
        <v>62.899999999999977</v>
      </c>
      <c r="I128" s="67"/>
      <c r="J128" s="67"/>
      <c r="K128" s="67"/>
      <c r="L128" s="67"/>
      <c r="M128" s="67"/>
      <c r="N128" s="64">
        <v>442.79399999999998</v>
      </c>
      <c r="P128" s="106">
        <v>130.23375000000001</v>
      </c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</row>
    <row r="129" spans="1:49" ht="18" x14ac:dyDescent="0.4">
      <c r="A129" s="55" t="s">
        <v>57</v>
      </c>
      <c r="B129" s="67"/>
      <c r="C129" s="67"/>
      <c r="D129" s="67"/>
      <c r="E129" s="67"/>
      <c r="F129" s="67">
        <f>303.21+167.41</f>
        <v>470.62</v>
      </c>
      <c r="G129" s="67">
        <f>229.33811+5</f>
        <v>234.33811</v>
      </c>
      <c r="H129" s="67">
        <f>(8540+248056.17)/1000</f>
        <v>256.59617000000003</v>
      </c>
      <c r="I129" s="67"/>
      <c r="J129" s="67"/>
      <c r="K129" s="67"/>
      <c r="L129" s="67"/>
      <c r="M129" s="67"/>
      <c r="N129" s="64">
        <v>961.55428000000006</v>
      </c>
      <c r="O129" s="97">
        <v>0</v>
      </c>
      <c r="P129" s="106">
        <v>116.35650315789474</v>
      </c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</row>
    <row r="130" spans="1:49" x14ac:dyDescent="0.35">
      <c r="A130" s="69" t="s">
        <v>58</v>
      </c>
      <c r="B130" s="107">
        <f t="shared" ref="B130:M131" si="13">IFERROR(B126/B123,0)</f>
        <v>0.87477483328263161</v>
      </c>
      <c r="C130" s="107">
        <f t="shared" si="13"/>
        <v>0.94265493776542419</v>
      </c>
      <c r="D130" s="107">
        <f t="shared" si="13"/>
        <v>0.94001810837832944</v>
      </c>
      <c r="E130" s="107">
        <f t="shared" si="13"/>
        <v>1</v>
      </c>
      <c r="F130" s="107">
        <f t="shared" si="13"/>
        <v>0.95157086132743607</v>
      </c>
      <c r="G130" s="107">
        <f t="shared" si="13"/>
        <v>0.83406113771822898</v>
      </c>
      <c r="H130" s="107">
        <f t="shared" si="13"/>
        <v>0.92679032892779345</v>
      </c>
      <c r="I130" s="107">
        <f t="shared" si="13"/>
        <v>0</v>
      </c>
      <c r="J130" s="107">
        <f t="shared" si="13"/>
        <v>0</v>
      </c>
      <c r="K130" s="107">
        <f t="shared" si="13"/>
        <v>0</v>
      </c>
      <c r="L130" s="107">
        <f t="shared" si="13"/>
        <v>0</v>
      </c>
      <c r="M130" s="107">
        <f t="shared" si="13"/>
        <v>0</v>
      </c>
      <c r="N130" s="108"/>
      <c r="P130" s="106">
        <v>118.10305</v>
      </c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</row>
    <row r="131" spans="1:49" x14ac:dyDescent="0.35">
      <c r="A131" s="69" t="s">
        <v>59</v>
      </c>
      <c r="B131" s="100">
        <f>IFERROR(B127/B124,0)</f>
        <v>0.91006884681583478</v>
      </c>
      <c r="C131" s="100">
        <f t="shared" si="13"/>
        <v>0.91006884681583478</v>
      </c>
      <c r="D131" s="100">
        <f t="shared" si="13"/>
        <v>0.91006884681583478</v>
      </c>
      <c r="E131" s="100">
        <f t="shared" si="13"/>
        <v>0.91014617368873596</v>
      </c>
      <c r="F131" s="100">
        <f t="shared" si="13"/>
        <v>0.91014617368873596</v>
      </c>
      <c r="G131" s="100">
        <f t="shared" si="13"/>
        <v>0.91014617368873596</v>
      </c>
      <c r="H131" s="100">
        <f t="shared" si="13"/>
        <v>0.91022336769759449</v>
      </c>
      <c r="I131" s="100">
        <f t="shared" si="13"/>
        <v>0.91014617368873596</v>
      </c>
      <c r="J131" s="100">
        <f t="shared" si="13"/>
        <v>0.91014617368873596</v>
      </c>
      <c r="K131" s="100">
        <f t="shared" si="13"/>
        <v>0.91014617368873596</v>
      </c>
      <c r="L131" s="100">
        <f t="shared" si="13"/>
        <v>0.9102233676975946</v>
      </c>
      <c r="M131" s="100">
        <f t="shared" si="13"/>
        <v>0.91030042918454945</v>
      </c>
      <c r="N131" s="109"/>
      <c r="O131" s="111">
        <v>0</v>
      </c>
      <c r="P131" s="106">
        <v>120.69938000000003</v>
      </c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</row>
    <row r="132" spans="1:49" x14ac:dyDescent="0.35">
      <c r="I132" s="75"/>
      <c r="M132" s="75"/>
      <c r="N132" s="78"/>
      <c r="O132" s="111">
        <v>0</v>
      </c>
      <c r="P132" s="106">
        <v>105.91040815789474</v>
      </c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</row>
    <row r="133" spans="1:49" x14ac:dyDescent="0.35">
      <c r="A133" s="81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10"/>
      <c r="N133" s="79"/>
      <c r="P133" s="98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</row>
    <row r="134" spans="1:49" x14ac:dyDescent="0.35">
      <c r="A134" s="92" t="s">
        <v>98</v>
      </c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112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</row>
    <row r="135" spans="1:49" x14ac:dyDescent="0.35">
      <c r="B135" s="75"/>
      <c r="C135" s="75"/>
      <c r="D135" s="75"/>
      <c r="E135" s="75"/>
      <c r="F135" s="75"/>
      <c r="G135" s="75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</row>
    <row r="136" spans="1:49" x14ac:dyDescent="0.35">
      <c r="B136" s="75"/>
      <c r="C136" s="75"/>
      <c r="D136" s="75"/>
      <c r="E136" s="75"/>
      <c r="F136" s="75"/>
      <c r="G136" s="75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</row>
    <row r="137" spans="1:49" x14ac:dyDescent="0.35">
      <c r="A137" s="81"/>
      <c r="B137" s="75"/>
      <c r="C137" s="75"/>
      <c r="D137" s="75"/>
      <c r="E137" s="75"/>
      <c r="F137" s="75"/>
      <c r="G137" s="75"/>
      <c r="H137" s="102"/>
      <c r="I137" s="102"/>
      <c r="J137" s="102"/>
      <c r="K137" s="102"/>
      <c r="L137" s="102"/>
      <c r="M137" s="102"/>
      <c r="N137" s="79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</row>
    <row r="138" spans="1:49" x14ac:dyDescent="0.35">
      <c r="B138" s="75"/>
      <c r="C138" s="75"/>
      <c r="D138" s="75"/>
      <c r="E138" s="75"/>
      <c r="F138" s="75"/>
      <c r="G138" s="75"/>
      <c r="P138" s="66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</row>
    <row r="139" spans="1:49" x14ac:dyDescent="0.35">
      <c r="B139" s="75"/>
      <c r="C139" s="75"/>
      <c r="D139" s="75"/>
      <c r="E139" s="75"/>
      <c r="F139" s="75"/>
      <c r="G139" s="75"/>
      <c r="P139" s="66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</row>
    <row r="140" spans="1:49" ht="18" x14ac:dyDescent="0.4">
      <c r="A140" s="53"/>
      <c r="B140" s="94"/>
      <c r="P140" s="66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</row>
    <row r="141" spans="1:49" ht="18" x14ac:dyDescent="0.4">
      <c r="A141" s="53" t="s">
        <v>99</v>
      </c>
      <c r="B141" s="105" t="s">
        <v>48</v>
      </c>
      <c r="C141" s="60" t="s">
        <v>49</v>
      </c>
      <c r="D141" s="60" t="s">
        <v>50</v>
      </c>
      <c r="E141" s="60" t="s">
        <v>51</v>
      </c>
      <c r="F141" s="60" t="s">
        <v>50</v>
      </c>
      <c r="G141" s="60" t="s">
        <v>52</v>
      </c>
      <c r="H141" s="60" t="s">
        <v>52</v>
      </c>
      <c r="I141" s="60" t="s">
        <v>51</v>
      </c>
      <c r="J141" s="60" t="s">
        <v>53</v>
      </c>
      <c r="K141" s="60" t="s">
        <v>54</v>
      </c>
      <c r="L141" s="60" t="s">
        <v>55</v>
      </c>
      <c r="M141" s="60" t="s">
        <v>56</v>
      </c>
      <c r="N141" s="69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</row>
    <row r="142" spans="1:49" ht="15.5" x14ac:dyDescent="0.35">
      <c r="A142" s="69" t="s">
        <v>100</v>
      </c>
      <c r="B142" s="113">
        <v>19.038799999999998</v>
      </c>
      <c r="C142" s="113">
        <v>19.2607</v>
      </c>
      <c r="D142" s="113">
        <v>19.3779</v>
      </c>
      <c r="E142" s="114">
        <v>19.009899999999998</v>
      </c>
      <c r="F142" s="114">
        <v>19.642600000000002</v>
      </c>
      <c r="G142" s="114">
        <v>19.2087</v>
      </c>
      <c r="H142" s="114">
        <v>18.992899999999999</v>
      </c>
      <c r="I142" s="114">
        <v>0</v>
      </c>
      <c r="J142" s="114">
        <v>0</v>
      </c>
      <c r="K142" s="114">
        <v>0</v>
      </c>
      <c r="L142" s="114">
        <v>0</v>
      </c>
      <c r="M142" s="114">
        <v>0</v>
      </c>
      <c r="N142" s="115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</row>
    <row r="143" spans="1:49" ht="15.5" x14ac:dyDescent="0.35">
      <c r="A143" s="81" t="s">
        <v>101</v>
      </c>
      <c r="B143" s="113">
        <v>19.100000000000001</v>
      </c>
      <c r="C143" s="113">
        <v>19.18</v>
      </c>
      <c r="D143" s="113">
        <v>19.37</v>
      </c>
      <c r="E143" s="113">
        <v>19.2087</v>
      </c>
      <c r="F143" s="113">
        <v>19</v>
      </c>
      <c r="G143" s="113">
        <v>19.2087</v>
      </c>
      <c r="H143" s="113">
        <v>19</v>
      </c>
      <c r="I143" s="113">
        <v>19.100000000000001</v>
      </c>
      <c r="J143" s="113">
        <v>19.100000000000001</v>
      </c>
      <c r="K143" s="113">
        <v>19.2</v>
      </c>
      <c r="L143" s="113">
        <v>19.3</v>
      </c>
      <c r="M143" s="113">
        <v>19.5</v>
      </c>
      <c r="N143" s="115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</row>
    <row r="144" spans="1:49" ht="15.5" x14ac:dyDescent="0.35">
      <c r="A144" s="69" t="s">
        <v>2</v>
      </c>
      <c r="B144" s="113">
        <v>18.6069</v>
      </c>
      <c r="C144" s="114">
        <v>18.833100000000002</v>
      </c>
      <c r="D144" s="113">
        <v>18.270900000000001</v>
      </c>
      <c r="E144" s="113">
        <v>18.787800000000001</v>
      </c>
      <c r="F144" s="113">
        <v>19.975899999999999</v>
      </c>
      <c r="G144" s="113">
        <v>19.691199999999998</v>
      </c>
      <c r="H144" s="113">
        <v>18.645700000000001</v>
      </c>
      <c r="I144" s="113">
        <v>19.179200000000002</v>
      </c>
      <c r="J144" s="113">
        <v>18.723099999999999</v>
      </c>
      <c r="K144" s="113">
        <v>20.317699999999999</v>
      </c>
      <c r="L144" s="113">
        <v>20.345500000000001</v>
      </c>
      <c r="M144" s="113">
        <v>19.651199999999999</v>
      </c>
      <c r="N144" s="115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</row>
    <row r="145" spans="1:49" ht="15.5" x14ac:dyDescent="0.35">
      <c r="A145" s="69" t="s">
        <v>102</v>
      </c>
      <c r="B145" s="115">
        <v>19.038799999999998</v>
      </c>
      <c r="C145" s="115">
        <v>19.260000000000002</v>
      </c>
      <c r="D145" s="116">
        <v>19.315000000000001</v>
      </c>
      <c r="E145" s="116">
        <v>19.3</v>
      </c>
      <c r="F145" s="117">
        <v>19.25</v>
      </c>
      <c r="G145" s="117">
        <v>19.899999999999999</v>
      </c>
      <c r="H145" s="117">
        <v>19</v>
      </c>
      <c r="I145" s="117"/>
      <c r="J145" s="117"/>
      <c r="K145" s="117"/>
      <c r="L145" s="118"/>
      <c r="M145" s="117"/>
      <c r="N145" s="115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</row>
    <row r="146" spans="1:49" ht="15.5" x14ac:dyDescent="0.35">
      <c r="B146" s="115"/>
      <c r="C146" s="115"/>
      <c r="D146" s="116"/>
      <c r="E146" s="116"/>
      <c r="F146" s="117"/>
      <c r="G146" s="117"/>
      <c r="H146" s="117"/>
      <c r="I146" s="117"/>
      <c r="J146" s="117"/>
      <c r="K146" s="117"/>
      <c r="L146" s="118"/>
      <c r="M146" s="117"/>
      <c r="N146" s="115"/>
      <c r="O146" s="69"/>
      <c r="P146" s="55"/>
      <c r="Q146" s="69"/>
      <c r="R146" s="69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</row>
    <row r="147" spans="1:49" ht="15.5" x14ac:dyDescent="0.35">
      <c r="A147" s="77" t="s">
        <v>103</v>
      </c>
      <c r="B147" s="115"/>
      <c r="C147" s="115"/>
      <c r="D147" s="119"/>
      <c r="E147" s="69"/>
      <c r="F147" s="69"/>
      <c r="G147" s="69"/>
      <c r="H147" s="69"/>
      <c r="I147" s="69"/>
      <c r="J147" s="69"/>
      <c r="K147" s="69"/>
      <c r="L147" s="69"/>
      <c r="M147" s="69"/>
      <c r="N147" s="115"/>
      <c r="O147" s="69"/>
      <c r="P147" s="55"/>
      <c r="Q147" s="69"/>
      <c r="R147" s="69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</row>
    <row r="148" spans="1:49" ht="18" x14ac:dyDescent="0.4">
      <c r="A148" s="59">
        <v>0</v>
      </c>
      <c r="B148" s="105" t="s">
        <v>48</v>
      </c>
      <c r="C148" s="105" t="s">
        <v>49</v>
      </c>
      <c r="D148" s="105" t="s">
        <v>50</v>
      </c>
      <c r="E148" s="60" t="s">
        <v>51</v>
      </c>
      <c r="F148" s="105" t="s">
        <v>50</v>
      </c>
      <c r="G148" s="105" t="s">
        <v>52</v>
      </c>
      <c r="H148" s="105" t="s">
        <v>52</v>
      </c>
      <c r="I148" s="105" t="s">
        <v>51</v>
      </c>
      <c r="J148" s="60" t="s">
        <v>53</v>
      </c>
      <c r="K148" s="60" t="s">
        <v>54</v>
      </c>
      <c r="L148" s="60" t="s">
        <v>55</v>
      </c>
      <c r="M148" s="60" t="s">
        <v>56</v>
      </c>
      <c r="N148" s="61" t="s">
        <v>46</v>
      </c>
      <c r="O148" s="69"/>
      <c r="P148" s="55"/>
      <c r="Q148" s="69"/>
      <c r="R148" s="69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</row>
    <row r="149" spans="1:49" ht="18" x14ac:dyDescent="0.4">
      <c r="A149" s="55" t="str">
        <f>A108</f>
        <v>Vtas. 19</v>
      </c>
      <c r="B149" s="63">
        <f>B108*B142</f>
        <v>58812.692348079981</v>
      </c>
      <c r="C149" s="63">
        <f t="shared" ref="C149:M149" si="14">C108*C142</f>
        <v>59582.277827445992</v>
      </c>
      <c r="D149" s="63">
        <f>D108*D142</f>
        <v>67125.346926344995</v>
      </c>
      <c r="E149" s="63">
        <f>E108*E142</f>
        <v>43552.077256414996</v>
      </c>
      <c r="F149" s="63">
        <f>F108*F142</f>
        <v>29870.978742328007</v>
      </c>
      <c r="G149" s="63">
        <f>G108*G142</f>
        <v>27466.105414166999</v>
      </c>
      <c r="H149" s="63">
        <f t="shared" si="14"/>
        <v>26809.552778352998</v>
      </c>
      <c r="I149" s="63">
        <f t="shared" si="14"/>
        <v>0</v>
      </c>
      <c r="J149" s="63">
        <f>J108*J142</f>
        <v>0</v>
      </c>
      <c r="K149" s="63">
        <f t="shared" si="14"/>
        <v>0</v>
      </c>
      <c r="L149" s="63">
        <f t="shared" si="14"/>
        <v>0</v>
      </c>
      <c r="M149" s="63">
        <f t="shared" si="14"/>
        <v>0</v>
      </c>
      <c r="N149" s="64">
        <v>313219.03129313391</v>
      </c>
      <c r="O149" s="69"/>
      <c r="P149" s="55"/>
      <c r="Q149" s="69"/>
      <c r="R149" s="69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</row>
    <row r="150" spans="1:49" ht="18" x14ac:dyDescent="0.4">
      <c r="A150" s="121" t="str">
        <f t="shared" ref="A150:A154" si="15">A109</f>
        <v>Vtas. P. 19</v>
      </c>
      <c r="B150" s="65">
        <f t="shared" ref="B150:G150" si="16">B109*B145</f>
        <v>59957.007998799992</v>
      </c>
      <c r="C150" s="65">
        <f t="shared" si="16"/>
        <v>59297.439869700007</v>
      </c>
      <c r="D150" s="65">
        <f t="shared" si="16"/>
        <v>71132.747633900013</v>
      </c>
      <c r="E150" s="65">
        <f t="shared" si="16"/>
        <v>46336.635192499998</v>
      </c>
      <c r="F150" s="65">
        <f t="shared" si="16"/>
        <v>32120.001992200006</v>
      </c>
      <c r="G150" s="65">
        <f t="shared" si="16"/>
        <v>30462.885242999997</v>
      </c>
      <c r="H150" s="65">
        <f>H109*H143</f>
        <v>29330.203668799993</v>
      </c>
      <c r="I150" s="65">
        <f>I109*I143</f>
        <v>30235.641699000003</v>
      </c>
      <c r="J150" s="65">
        <f>J109*J143</f>
        <v>28762.311629</v>
      </c>
      <c r="K150" s="65">
        <f>K109*K143</f>
        <v>29217.539242924795</v>
      </c>
      <c r="L150" s="65">
        <f>L109*L143</f>
        <v>28304.784087001353</v>
      </c>
      <c r="M150" s="65">
        <f>M109*M143</f>
        <v>30497.901541022678</v>
      </c>
      <c r="N150" s="122">
        <v>328636.92159889999</v>
      </c>
      <c r="O150" s="69"/>
      <c r="P150" s="55"/>
      <c r="Q150" s="69"/>
      <c r="R150" s="69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</row>
    <row r="151" spans="1:49" ht="18" x14ac:dyDescent="0.4">
      <c r="A151" s="55" t="str">
        <f t="shared" si="15"/>
        <v>Vtas. 18</v>
      </c>
      <c r="B151" s="65">
        <f>B110*B144</f>
        <v>56937.897536559016</v>
      </c>
      <c r="C151" s="65">
        <f>C110*C144</f>
        <v>56713.506172751993</v>
      </c>
      <c r="D151" s="65">
        <f>D110*D144</f>
        <v>66338.076718880999</v>
      </c>
      <c r="E151" s="65">
        <f>E110*E144</f>
        <v>60800.584052981998</v>
      </c>
      <c r="F151" s="65">
        <f t="shared" ref="F151:M151" si="17">F144*F110</f>
        <v>28582.024508582996</v>
      </c>
      <c r="G151" s="65">
        <f t="shared" si="17"/>
        <v>30184.323254767995</v>
      </c>
      <c r="H151" s="65">
        <f t="shared" si="17"/>
        <v>27546.827151109999</v>
      </c>
      <c r="I151" s="65">
        <f t="shared" si="17"/>
        <v>28935.280826176004</v>
      </c>
      <c r="J151" s="65">
        <f t="shared" si="17"/>
        <v>27409.519354029992</v>
      </c>
      <c r="K151" s="65">
        <f t="shared" si="17"/>
        <v>29573.326646499998</v>
      </c>
      <c r="L151" s="65">
        <f t="shared" si="17"/>
        <v>28497.351830499993</v>
      </c>
      <c r="M151" s="65">
        <f t="shared" si="17"/>
        <v>29564.935631999997</v>
      </c>
      <c r="N151" s="64">
        <v>327103.23939563497</v>
      </c>
      <c r="O151" s="69"/>
      <c r="P151" s="55"/>
      <c r="Q151" s="69"/>
      <c r="R151" s="69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</row>
    <row r="152" spans="1:49" ht="18" x14ac:dyDescent="0.4">
      <c r="A152" s="55" t="str">
        <f t="shared" si="15"/>
        <v>UAFIR FL. 19</v>
      </c>
      <c r="B152" s="65">
        <f>B111*B142</f>
        <v>-1542.7330028000038</v>
      </c>
      <c r="C152" s="65">
        <f t="shared" ref="C152:M153" si="18">C111*C142</f>
        <v>1721.9911344729974</v>
      </c>
      <c r="D152" s="65">
        <f>D111*D142</f>
        <v>2981.6958820050068</v>
      </c>
      <c r="E152" s="65">
        <f>E111*E142</f>
        <v>-369.62241243200242</v>
      </c>
      <c r="F152" s="65">
        <f>F111*F142</f>
        <v>-563.59255053599691</v>
      </c>
      <c r="G152" s="65">
        <f>G111*G142</f>
        <v>-110.96328146400087</v>
      </c>
      <c r="H152" s="65">
        <f t="shared" si="18"/>
        <v>-935.03737068100179</v>
      </c>
      <c r="I152" s="65">
        <f t="shared" si="18"/>
        <v>0</v>
      </c>
      <c r="J152" s="65">
        <f t="shared" si="18"/>
        <v>0</v>
      </c>
      <c r="K152" s="65">
        <f t="shared" si="18"/>
        <v>0</v>
      </c>
      <c r="L152" s="65">
        <f t="shared" si="18"/>
        <v>0</v>
      </c>
      <c r="M152" s="65">
        <f t="shared" si="18"/>
        <v>0</v>
      </c>
      <c r="N152" s="64">
        <v>1181.7383985649985</v>
      </c>
      <c r="O152" s="69"/>
      <c r="P152" s="55"/>
      <c r="Q152" s="69"/>
      <c r="R152" s="69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</row>
    <row r="153" spans="1:49" ht="18" x14ac:dyDescent="0.4">
      <c r="A153" s="55" t="str">
        <f t="shared" si="15"/>
        <v>UAFIR FL. P. 19</v>
      </c>
      <c r="B153" s="65">
        <v>-2828.0233519999979</v>
      </c>
      <c r="C153" s="65">
        <v>-1690.8006346588802</v>
      </c>
      <c r="D153" s="65">
        <v>2050.3031426999983</v>
      </c>
      <c r="E153" s="65">
        <v>-562.49277804766541</v>
      </c>
      <c r="F153" s="65">
        <v>-812.2618398223334</v>
      </c>
      <c r="G153" s="65">
        <v>-431.42740200000412</v>
      </c>
      <c r="H153" s="65">
        <f t="shared" si="18"/>
        <v>-650.14595990000203</v>
      </c>
      <c r="I153" s="65">
        <f t="shared" si="18"/>
        <v>-471.04447443354815</v>
      </c>
      <c r="J153" s="65">
        <f t="shared" si="18"/>
        <v>-910.85467746506629</v>
      </c>
      <c r="K153" s="65">
        <f t="shared" si="18"/>
        <v>-889.49115734099257</v>
      </c>
      <c r="L153" s="65">
        <f t="shared" si="18"/>
        <v>-764.07713460247874</v>
      </c>
      <c r="M153" s="65">
        <f t="shared" si="18"/>
        <v>-620.51495114497459</v>
      </c>
      <c r="N153" s="64">
        <v>-4924.8488237288848</v>
      </c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</row>
    <row r="154" spans="1:49" ht="18" x14ac:dyDescent="0.4">
      <c r="A154" s="55" t="str">
        <f t="shared" si="15"/>
        <v>S. Deuda 19</v>
      </c>
      <c r="B154" s="65">
        <f>B113*B142</f>
        <v>1765.8867776</v>
      </c>
      <c r="C154" s="65">
        <f t="shared" ref="C154:M154" si="19">C113*C142</f>
        <v>1786.5069678</v>
      </c>
      <c r="D154" s="65">
        <f>D113*D142</f>
        <v>1797.3777365999999</v>
      </c>
      <c r="E154" s="65">
        <f>E113*E142</f>
        <v>1288.4093649745691</v>
      </c>
      <c r="F154" s="65">
        <f>F113*F142</f>
        <v>663.20528221200016</v>
      </c>
      <c r="G154" s="65">
        <f>G113*G142</f>
        <v>627.55821752400072</v>
      </c>
      <c r="H154" s="65">
        <f t="shared" si="19"/>
        <v>579.28345000000002</v>
      </c>
      <c r="I154" s="65">
        <f t="shared" si="19"/>
        <v>0</v>
      </c>
      <c r="J154" s="65">
        <f t="shared" si="19"/>
        <v>0</v>
      </c>
      <c r="K154" s="65">
        <f t="shared" si="19"/>
        <v>0</v>
      </c>
      <c r="L154" s="65">
        <f t="shared" si="19"/>
        <v>0</v>
      </c>
      <c r="M154" s="65">
        <f t="shared" si="19"/>
        <v>0</v>
      </c>
      <c r="N154" s="64">
        <v>8508.2277967105711</v>
      </c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</row>
    <row r="155" spans="1:49" ht="18" x14ac:dyDescent="0.4">
      <c r="A155" s="55" t="s">
        <v>57</v>
      </c>
      <c r="B155" s="65">
        <f>B114*B142</f>
        <v>0</v>
      </c>
      <c r="C155" s="65">
        <f t="shared" ref="C155:M155" si="20">C114*C142</f>
        <v>0</v>
      </c>
      <c r="D155" s="65">
        <f>D114*D142</f>
        <v>0</v>
      </c>
      <c r="E155" s="65">
        <f t="shared" si="20"/>
        <v>108893.72705874844</v>
      </c>
      <c r="F155" s="65">
        <f>F114*F142</f>
        <v>0</v>
      </c>
      <c r="G155" s="65">
        <f>G114*G142</f>
        <v>0</v>
      </c>
      <c r="H155" s="65">
        <f t="shared" si="20"/>
        <v>0</v>
      </c>
      <c r="I155" s="65">
        <f>I114*I142</f>
        <v>0</v>
      </c>
      <c r="J155" s="65">
        <f t="shared" si="20"/>
        <v>0</v>
      </c>
      <c r="K155" s="65">
        <f t="shared" si="20"/>
        <v>0</v>
      </c>
      <c r="L155" s="65">
        <f t="shared" si="20"/>
        <v>0</v>
      </c>
      <c r="M155" s="65">
        <f t="shared" si="20"/>
        <v>0</v>
      </c>
      <c r="N155" s="64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</row>
    <row r="156" spans="1:49" x14ac:dyDescent="0.35">
      <c r="A156" s="69" t="s">
        <v>58</v>
      </c>
      <c r="B156" s="70">
        <f t="shared" ref="B156:M157" si="21">IFERROR(B152/B149,0)</f>
        <v>-2.6231293640995308E-2</v>
      </c>
      <c r="C156" s="70">
        <f t="shared" si="21"/>
        <v>2.8901062484720567E-2</v>
      </c>
      <c r="D156" s="70">
        <f t="shared" si="21"/>
        <v>4.4419820805943082E-2</v>
      </c>
      <c r="E156" s="70">
        <f t="shared" si="21"/>
        <v>-8.4869066119586511E-3</v>
      </c>
      <c r="F156" s="70">
        <f t="shared" si="21"/>
        <v>-1.8867562238172351E-2</v>
      </c>
      <c r="G156" s="70">
        <f t="shared" si="21"/>
        <v>-4.0400078493387738E-3</v>
      </c>
      <c r="H156" s="70">
        <f t="shared" si="21"/>
        <v>-3.4877022321535507E-2</v>
      </c>
      <c r="I156" s="70">
        <f t="shared" si="21"/>
        <v>0</v>
      </c>
      <c r="J156" s="70">
        <f t="shared" si="21"/>
        <v>0</v>
      </c>
      <c r="K156" s="70">
        <f t="shared" si="21"/>
        <v>0</v>
      </c>
      <c r="L156" s="70">
        <f t="shared" si="21"/>
        <v>0</v>
      </c>
      <c r="M156" s="70">
        <f t="shared" si="21"/>
        <v>0</v>
      </c>
      <c r="N156" s="71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</row>
    <row r="157" spans="1:49" x14ac:dyDescent="0.35">
      <c r="A157" s="69" t="s">
        <v>59</v>
      </c>
      <c r="B157" s="100">
        <f>IFERROR(B153/B150,0)</f>
        <v>-4.7167519634345317E-2</v>
      </c>
      <c r="C157" s="100">
        <f t="shared" si="21"/>
        <v>-2.8513889273706246E-2</v>
      </c>
      <c r="D157" s="100">
        <f t="shared" si="21"/>
        <v>2.8823617966401698E-2</v>
      </c>
      <c r="E157" s="100">
        <f t="shared" si="21"/>
        <v>-1.2139266817947756E-2</v>
      </c>
      <c r="F157" s="100">
        <f t="shared" si="21"/>
        <v>-2.5288349609056137E-2</v>
      </c>
      <c r="G157" s="100">
        <f t="shared" si="21"/>
        <v>-1.4162394617533509E-2</v>
      </c>
      <c r="H157" s="100">
        <f t="shared" si="21"/>
        <v>-2.2166431820301161E-2</v>
      </c>
      <c r="I157" s="100">
        <f t="shared" si="21"/>
        <v>-1.557911286034082E-2</v>
      </c>
      <c r="J157" s="100">
        <f t="shared" si="21"/>
        <v>-3.1668340473256132E-2</v>
      </c>
      <c r="K157" s="100">
        <f t="shared" si="21"/>
        <v>-3.0443739630002832E-2</v>
      </c>
      <c r="L157" s="100">
        <f t="shared" si="21"/>
        <v>-2.6994628620162213E-2</v>
      </c>
      <c r="M157" s="100">
        <f>IFERROR(M153/M150,0)</f>
        <v>-2.0346152351181309E-2</v>
      </c>
      <c r="N157" s="101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</row>
    <row r="158" spans="1:49" x14ac:dyDescent="0.35">
      <c r="L158" s="75"/>
      <c r="M158" s="75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</row>
    <row r="159" spans="1:49" ht="15.5" x14ac:dyDescent="0.35">
      <c r="A159" s="77" t="s">
        <v>104</v>
      </c>
      <c r="B159" s="115"/>
      <c r="C159" s="115"/>
      <c r="D159" s="119"/>
      <c r="E159" s="69"/>
      <c r="F159" s="69"/>
      <c r="G159" s="69"/>
      <c r="H159" s="69"/>
      <c r="I159" s="69"/>
      <c r="J159" s="69"/>
      <c r="K159" s="69"/>
      <c r="L159" s="69"/>
      <c r="M159" s="69"/>
      <c r="N159" s="115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</row>
    <row r="160" spans="1:49" ht="18" x14ac:dyDescent="0.4">
      <c r="A160" s="59">
        <v>0</v>
      </c>
      <c r="B160" s="105" t="s">
        <v>48</v>
      </c>
      <c r="C160" s="105" t="s">
        <v>49</v>
      </c>
      <c r="D160" s="105" t="s">
        <v>50</v>
      </c>
      <c r="E160" s="60" t="s">
        <v>51</v>
      </c>
      <c r="F160" s="105" t="s">
        <v>50</v>
      </c>
      <c r="G160" s="105" t="s">
        <v>52</v>
      </c>
      <c r="H160" s="105" t="s">
        <v>52</v>
      </c>
      <c r="I160" s="105" t="s">
        <v>51</v>
      </c>
      <c r="J160" s="60" t="s">
        <v>53</v>
      </c>
      <c r="K160" s="60" t="s">
        <v>54</v>
      </c>
      <c r="L160" s="60" t="s">
        <v>55</v>
      </c>
      <c r="M160" s="60" t="s">
        <v>56</v>
      </c>
      <c r="N160" s="61" t="s">
        <v>46</v>
      </c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</row>
    <row r="161" spans="1:49" ht="18" x14ac:dyDescent="0.4">
      <c r="A161" s="55" t="str">
        <f>A149</f>
        <v>Vtas. 19</v>
      </c>
      <c r="B161" s="63">
        <f t="shared" ref="B161:M162" si="22">B123*B142</f>
        <v>2228.0041467199999</v>
      </c>
      <c r="C161" s="63">
        <f t="shared" si="22"/>
        <v>2268.4978958059996</v>
      </c>
      <c r="D161" s="63">
        <f t="shared" si="22"/>
        <v>2340.1096966620003</v>
      </c>
      <c r="E161" s="63">
        <f t="shared" si="22"/>
        <v>2033.1774307389999</v>
      </c>
      <c r="F161" s="63">
        <f t="shared" si="22"/>
        <v>2558.2274743240005</v>
      </c>
      <c r="G161" s="63">
        <f t="shared" si="22"/>
        <v>2501.7170771250003</v>
      </c>
      <c r="H161" s="63">
        <f t="shared" si="22"/>
        <v>2473.5165903750003</v>
      </c>
      <c r="I161" s="63">
        <f t="shared" si="22"/>
        <v>0</v>
      </c>
      <c r="J161" s="63">
        <f t="shared" si="22"/>
        <v>0</v>
      </c>
      <c r="K161" s="63">
        <f t="shared" si="22"/>
        <v>0</v>
      </c>
      <c r="L161" s="63">
        <f t="shared" si="22"/>
        <v>0</v>
      </c>
      <c r="M161" s="63">
        <f t="shared" si="22"/>
        <v>0</v>
      </c>
      <c r="N161" s="64">
        <v>16403.250311751002</v>
      </c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</row>
    <row r="162" spans="1:49" ht="18" x14ac:dyDescent="0.4">
      <c r="A162" s="55" t="str">
        <f t="shared" ref="A162:A169" si="23">A150</f>
        <v>Vtas. P. 19</v>
      </c>
      <c r="B162" s="65">
        <f t="shared" ref="B162:G162" si="24">B124*B145</f>
        <v>2212.3085599999999</v>
      </c>
      <c r="C162" s="65">
        <f t="shared" si="24"/>
        <v>2238.0120000000002</v>
      </c>
      <c r="D162" s="65">
        <f t="shared" si="24"/>
        <v>2244.4030000000002</v>
      </c>
      <c r="E162" s="65">
        <f t="shared" si="24"/>
        <v>2244.59</v>
      </c>
      <c r="F162" s="65">
        <f t="shared" si="24"/>
        <v>2238.7750000000001</v>
      </c>
      <c r="G162" s="65">
        <f t="shared" si="24"/>
        <v>2233.97181</v>
      </c>
      <c r="H162" s="65">
        <f t="shared" si="22"/>
        <v>2210.7735600000001</v>
      </c>
      <c r="I162" s="65">
        <f t="shared" si="22"/>
        <v>2221.33</v>
      </c>
      <c r="J162" s="65">
        <f t="shared" si="22"/>
        <v>2221.33</v>
      </c>
      <c r="K162" s="65">
        <f t="shared" si="22"/>
        <v>2232.96</v>
      </c>
      <c r="L162" s="65">
        <f t="shared" si="22"/>
        <v>2246.52</v>
      </c>
      <c r="M162" s="65">
        <f t="shared" si="22"/>
        <v>2271.75</v>
      </c>
      <c r="N162" s="122">
        <v>15622.833929999999</v>
      </c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</row>
    <row r="163" spans="1:49" ht="18" x14ac:dyDescent="0.4">
      <c r="A163" s="55" t="str">
        <f t="shared" si="23"/>
        <v>Vtas. 18</v>
      </c>
      <c r="B163" s="65">
        <f t="shared" ref="B163:M163" si="25">B144*B125</f>
        <v>2201.5291474410001</v>
      </c>
      <c r="C163" s="65">
        <f t="shared" si="25"/>
        <v>2209.1295982470001</v>
      </c>
      <c r="D163" s="65">
        <f t="shared" si="25"/>
        <v>2290.985593074</v>
      </c>
      <c r="E163" s="65">
        <f t="shared" si="25"/>
        <v>2271.5925042300005</v>
      </c>
      <c r="F163" s="65">
        <f t="shared" si="25"/>
        <v>2456.7130892149999</v>
      </c>
      <c r="G163" s="65">
        <f t="shared" si="25"/>
        <v>2322.7520947679996</v>
      </c>
      <c r="H163" s="65">
        <f t="shared" si="25"/>
        <v>2202.1140393850001</v>
      </c>
      <c r="I163" s="65">
        <f t="shared" si="25"/>
        <v>2280.7175830400001</v>
      </c>
      <c r="J163" s="65">
        <f t="shared" si="25"/>
        <v>2171.7678230929996</v>
      </c>
      <c r="K163" s="65">
        <f t="shared" si="25"/>
        <v>2396.4117618999999</v>
      </c>
      <c r="L163" s="65">
        <f t="shared" si="25"/>
        <v>2365.4695575000001</v>
      </c>
      <c r="M163" s="65">
        <f t="shared" si="25"/>
        <v>2296.0658592</v>
      </c>
      <c r="N163" s="64">
        <v>15954.816066359999</v>
      </c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</row>
    <row r="164" spans="1:49" ht="18" x14ac:dyDescent="0.4">
      <c r="A164" s="55" t="str">
        <f t="shared" si="23"/>
        <v>UAFIR FL. 19</v>
      </c>
      <c r="B164" s="65">
        <f t="shared" ref="B164:M164" si="26">B126*B142</f>
        <v>1949.0019559999996</v>
      </c>
      <c r="C164" s="65">
        <f t="shared" si="26"/>
        <v>2138.4107427920003</v>
      </c>
      <c r="D164" s="65">
        <f t="shared" si="26"/>
        <v>2199.745490454</v>
      </c>
      <c r="E164" s="65">
        <f t="shared" si="26"/>
        <v>2033.1774307389999</v>
      </c>
      <c r="F164" s="65">
        <f t="shared" si="26"/>
        <v>2434.3347212140002</v>
      </c>
      <c r="G164" s="65">
        <f t="shared" si="26"/>
        <v>2086.5849915960002</v>
      </c>
      <c r="H164" s="65">
        <f t="shared" si="26"/>
        <v>2292.4312544020004</v>
      </c>
      <c r="I164" s="65">
        <f t="shared" si="26"/>
        <v>0</v>
      </c>
      <c r="J164" s="65">
        <f t="shared" si="26"/>
        <v>0</v>
      </c>
      <c r="K164" s="65">
        <f t="shared" si="26"/>
        <v>0</v>
      </c>
      <c r="L164" s="65">
        <f t="shared" si="26"/>
        <v>0</v>
      </c>
      <c r="M164" s="65">
        <f t="shared" si="26"/>
        <v>0</v>
      </c>
      <c r="N164" s="64">
        <v>15133.686587197</v>
      </c>
      <c r="O164" s="69"/>
      <c r="P164" s="55"/>
      <c r="Q164" s="69"/>
      <c r="R164" s="69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</row>
    <row r="165" spans="1:49" ht="18" x14ac:dyDescent="0.4">
      <c r="A165" s="55" t="str">
        <f t="shared" si="23"/>
        <v>UAFIR FL. P. 19</v>
      </c>
      <c r="B165" s="123">
        <v>2104.4249999999997</v>
      </c>
      <c r="C165" s="123">
        <v>2104.4249999999997</v>
      </c>
      <c r="D165" s="123">
        <v>2104.4249999999997</v>
      </c>
      <c r="E165" s="123">
        <v>2106.415</v>
      </c>
      <c r="F165" s="123">
        <v>2106.415</v>
      </c>
      <c r="G165" s="123">
        <f t="shared" ref="G165" si="27">G127*G145</f>
        <v>2033.2408949999999</v>
      </c>
      <c r="H165" s="123">
        <f>H127*H143</f>
        <v>2012.2977550000001</v>
      </c>
      <c r="I165" s="123">
        <v>2011.1499999999999</v>
      </c>
      <c r="J165" s="123">
        <v>2011.1499999999999</v>
      </c>
      <c r="K165" s="123">
        <v>2011.1499999999999</v>
      </c>
      <c r="L165" s="123">
        <v>2013.0500000000004</v>
      </c>
      <c r="M165" s="123">
        <v>2014.9500000000003</v>
      </c>
      <c r="N165" s="64">
        <v>14571.643649999998</v>
      </c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</row>
    <row r="166" spans="1:49" ht="18" x14ac:dyDescent="0.4">
      <c r="A166" s="55" t="str">
        <f t="shared" si="23"/>
        <v>S. Deuda 19</v>
      </c>
      <c r="B166" s="65">
        <f t="shared" ref="B166:M166" si="28">B128*B142</f>
        <v>1148.0777175999999</v>
      </c>
      <c r="C166" s="65">
        <f t="shared" si="28"/>
        <v>1239.0600917000002</v>
      </c>
      <c r="D166" s="65">
        <f t="shared" si="28"/>
        <v>1287.4870539000001</v>
      </c>
      <c r="E166" s="65">
        <f t="shared" si="28"/>
        <v>1263.0177559999997</v>
      </c>
      <c r="F166" s="65">
        <f t="shared" si="28"/>
        <v>1275.5708013999999</v>
      </c>
      <c r="G166" s="65">
        <f t="shared" si="28"/>
        <v>1103.3669367</v>
      </c>
      <c r="H166" s="65">
        <f t="shared" si="28"/>
        <v>1194.6534099999994</v>
      </c>
      <c r="I166" s="65">
        <f t="shared" si="28"/>
        <v>0</v>
      </c>
      <c r="J166" s="65">
        <f t="shared" si="28"/>
        <v>0</v>
      </c>
      <c r="K166" s="65">
        <f t="shared" si="28"/>
        <v>0</v>
      </c>
      <c r="L166" s="65">
        <f t="shared" si="28"/>
        <v>0</v>
      </c>
      <c r="M166" s="65">
        <f t="shared" si="28"/>
        <v>0</v>
      </c>
      <c r="N166" s="64">
        <v>8511.2337673000002</v>
      </c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</row>
    <row r="167" spans="1:49" ht="18" x14ac:dyDescent="0.4">
      <c r="A167" s="55" t="str">
        <f t="shared" si="23"/>
        <v>Pagos Ext.</v>
      </c>
      <c r="B167" s="65">
        <f t="shared" ref="B167:M167" si="29">B129*B142</f>
        <v>0</v>
      </c>
      <c r="C167" s="65">
        <f t="shared" si="29"/>
        <v>0</v>
      </c>
      <c r="D167" s="65">
        <f t="shared" si="29"/>
        <v>0</v>
      </c>
      <c r="E167" s="65">
        <f t="shared" si="29"/>
        <v>0</v>
      </c>
      <c r="F167" s="65">
        <f t="shared" si="29"/>
        <v>9244.2004120000001</v>
      </c>
      <c r="G167" s="65">
        <f t="shared" si="29"/>
        <v>4501.3304535570005</v>
      </c>
      <c r="H167" s="65">
        <f t="shared" si="29"/>
        <v>4873.5053971930001</v>
      </c>
      <c r="I167" s="65">
        <f t="shared" si="29"/>
        <v>0</v>
      </c>
      <c r="J167" s="65">
        <f t="shared" si="29"/>
        <v>0</v>
      </c>
      <c r="K167" s="65">
        <f t="shared" si="29"/>
        <v>0</v>
      </c>
      <c r="L167" s="65">
        <f t="shared" si="29"/>
        <v>0</v>
      </c>
      <c r="M167" s="65">
        <f t="shared" si="29"/>
        <v>0</v>
      </c>
      <c r="N167" s="64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</row>
    <row r="168" spans="1:49" x14ac:dyDescent="0.35">
      <c r="A168" s="69" t="str">
        <f t="shared" si="23"/>
        <v>UAFIR FL./V.R.</v>
      </c>
      <c r="B168" s="70">
        <f t="shared" ref="B168:M169" si="30">IFERROR(B164/B161,0)</f>
        <v>0.8747748332826315</v>
      </c>
      <c r="C168" s="70">
        <f t="shared" si="30"/>
        <v>0.94265493776542419</v>
      </c>
      <c r="D168" s="70">
        <f t="shared" si="30"/>
        <v>0.94001810837832955</v>
      </c>
      <c r="E168" s="70">
        <f t="shared" si="30"/>
        <v>1</v>
      </c>
      <c r="F168" s="70">
        <f t="shared" si="30"/>
        <v>0.95157086132743596</v>
      </c>
      <c r="G168" s="70">
        <f t="shared" si="30"/>
        <v>0.83406113771822898</v>
      </c>
      <c r="H168" s="70">
        <f t="shared" si="30"/>
        <v>0.92679032892779334</v>
      </c>
      <c r="I168" s="70">
        <f t="shared" si="30"/>
        <v>0</v>
      </c>
      <c r="J168" s="70">
        <f t="shared" si="30"/>
        <v>0</v>
      </c>
      <c r="K168" s="70">
        <f t="shared" si="30"/>
        <v>0</v>
      </c>
      <c r="L168" s="70">
        <f t="shared" si="30"/>
        <v>0</v>
      </c>
      <c r="M168" s="70">
        <f t="shared" si="30"/>
        <v>0</v>
      </c>
      <c r="N168" s="71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</row>
    <row r="169" spans="1:49" x14ac:dyDescent="0.35">
      <c r="A169" s="69" t="str">
        <f t="shared" si="23"/>
        <v>UAFIR FL./V.P.</v>
      </c>
      <c r="B169" s="100">
        <f>IFERROR(B165/B162,0)</f>
        <v>0.95123484944613679</v>
      </c>
      <c r="C169" s="100">
        <f t="shared" si="30"/>
        <v>0.94030997152830265</v>
      </c>
      <c r="D169" s="100">
        <f t="shared" si="30"/>
        <v>0.93763241271732367</v>
      </c>
      <c r="E169" s="100">
        <f t="shared" si="30"/>
        <v>0.93844087338890392</v>
      </c>
      <c r="F169" s="100">
        <f t="shared" si="30"/>
        <v>0.94087838215095299</v>
      </c>
      <c r="G169" s="100">
        <f t="shared" si="30"/>
        <v>0.91014617368873596</v>
      </c>
      <c r="H169" s="100">
        <f t="shared" si="30"/>
        <v>0.91022336769759449</v>
      </c>
      <c r="I169" s="100">
        <f t="shared" si="30"/>
        <v>0.90538101047570596</v>
      </c>
      <c r="J169" s="100">
        <f t="shared" si="30"/>
        <v>0.90538101047570596</v>
      </c>
      <c r="K169" s="100">
        <f t="shared" si="30"/>
        <v>0.90066548437947824</v>
      </c>
      <c r="L169" s="100">
        <f t="shared" si="30"/>
        <v>0.89607481794063726</v>
      </c>
      <c r="M169" s="100">
        <f>IFERROR(M165/M162,0)</f>
        <v>0.88695939253879175</v>
      </c>
      <c r="N169" s="101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</row>
    <row r="170" spans="1:49" x14ac:dyDescent="0.35">
      <c r="A170" s="81"/>
      <c r="B170" s="102"/>
      <c r="C170" s="102"/>
      <c r="D170" s="102"/>
      <c r="E170" s="102"/>
      <c r="F170" s="102"/>
      <c r="H170" s="102"/>
      <c r="I170" s="102"/>
      <c r="J170" s="102"/>
      <c r="K170" s="102"/>
      <c r="L170" s="124"/>
      <c r="M170" s="102"/>
      <c r="N170" s="79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</row>
    <row r="171" spans="1:49" x14ac:dyDescent="0.35"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</row>
    <row r="172" spans="1:49" ht="18" x14ac:dyDescent="0.4">
      <c r="A172" s="55" t="s">
        <v>105</v>
      </c>
      <c r="C172" s="56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78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</row>
    <row r="173" spans="1:49" ht="18" x14ac:dyDescent="0.4">
      <c r="A173" s="59">
        <v>0</v>
      </c>
      <c r="B173" s="60" t="s">
        <v>48</v>
      </c>
      <c r="C173" s="60" t="s">
        <v>49</v>
      </c>
      <c r="D173" s="60" t="s">
        <v>50</v>
      </c>
      <c r="E173" s="60" t="s">
        <v>51</v>
      </c>
      <c r="F173" s="60" t="s">
        <v>50</v>
      </c>
      <c r="G173" s="60" t="s">
        <v>52</v>
      </c>
      <c r="H173" s="60" t="s">
        <v>52</v>
      </c>
      <c r="I173" s="60" t="s">
        <v>51</v>
      </c>
      <c r="J173" s="60" t="s">
        <v>53</v>
      </c>
      <c r="K173" s="60" t="s">
        <v>54</v>
      </c>
      <c r="L173" s="60" t="s">
        <v>55</v>
      </c>
      <c r="M173" s="60" t="s">
        <v>56</v>
      </c>
      <c r="N173" s="61" t="s">
        <v>46</v>
      </c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</row>
    <row r="174" spans="1:49" ht="18" x14ac:dyDescent="0.4">
      <c r="A174" s="55" t="str">
        <f t="shared" ref="A174:A179" si="31">A149</f>
        <v>Vtas. 19</v>
      </c>
      <c r="B174" s="63">
        <f t="shared" ref="B174:M174" si="32">B51+B70+B34+B90</f>
        <v>230997.68541499999</v>
      </c>
      <c r="C174" s="63">
        <f t="shared" si="32"/>
        <v>202890.18751000002</v>
      </c>
      <c r="D174" s="63">
        <f t="shared" si="32"/>
        <v>215704.09557999999</v>
      </c>
      <c r="E174" s="63">
        <f t="shared" si="32"/>
        <v>218117.465635</v>
      </c>
      <c r="F174" s="63">
        <f t="shared" si="32"/>
        <v>218505.97690000001</v>
      </c>
      <c r="G174" s="63">
        <f t="shared" si="32"/>
        <v>208276.42217500001</v>
      </c>
      <c r="H174" s="63">
        <f t="shared" si="32"/>
        <v>211934.54985999997</v>
      </c>
      <c r="I174" s="63">
        <f t="shared" si="32"/>
        <v>0</v>
      </c>
      <c r="J174" s="63">
        <f t="shared" si="32"/>
        <v>0</v>
      </c>
      <c r="K174" s="63">
        <f t="shared" si="32"/>
        <v>0</v>
      </c>
      <c r="L174" s="63">
        <f t="shared" si="32"/>
        <v>0</v>
      </c>
      <c r="M174" s="63">
        <f t="shared" si="32"/>
        <v>0</v>
      </c>
      <c r="N174" s="64">
        <v>1506426.383075</v>
      </c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</row>
    <row r="175" spans="1:49" ht="18" x14ac:dyDescent="0.4">
      <c r="A175" s="55" t="str">
        <f t="shared" si="31"/>
        <v>Vtas. P. 19</v>
      </c>
      <c r="B175" s="65">
        <f t="shared" ref="B175:M175" si="33">B52+B71+B35+B91</f>
        <v>253163.19013380315</v>
      </c>
      <c r="C175" s="65">
        <f t="shared" si="33"/>
        <v>234030.56297267234</v>
      </c>
      <c r="D175" s="65">
        <f t="shared" si="33"/>
        <v>247619.24591364953</v>
      </c>
      <c r="E175" s="65">
        <f t="shared" si="33"/>
        <v>242410.9696471896</v>
      </c>
      <c r="F175" s="65">
        <f t="shared" si="33"/>
        <v>250464.58563664381</v>
      </c>
      <c r="G175" s="65">
        <f t="shared" si="33"/>
        <v>244093.46289319504</v>
      </c>
      <c r="H175" s="65">
        <f t="shared" si="33"/>
        <v>246089.65284288613</v>
      </c>
      <c r="I175" s="65">
        <f t="shared" si="33"/>
        <v>246671.47556190388</v>
      </c>
      <c r="J175" s="65">
        <f t="shared" si="33"/>
        <v>229227.26643849441</v>
      </c>
      <c r="K175" s="65">
        <f t="shared" si="33"/>
        <v>248584.01049249276</v>
      </c>
      <c r="L175" s="65">
        <f t="shared" si="33"/>
        <v>265208.78960111691</v>
      </c>
      <c r="M175" s="65">
        <f t="shared" si="33"/>
        <v>290121.27018302033</v>
      </c>
      <c r="N175" s="64">
        <v>1717871.6700400396</v>
      </c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</row>
    <row r="176" spans="1:49" ht="18" x14ac:dyDescent="0.4">
      <c r="A176" s="55" t="str">
        <f t="shared" si="31"/>
        <v>Vtas. 18</v>
      </c>
      <c r="B176" s="65">
        <f t="shared" ref="B176:M176" si="34">B53+B72+B36+B92</f>
        <v>201484.53435199999</v>
      </c>
      <c r="C176" s="65">
        <f t="shared" si="34"/>
        <v>180147.19807890002</v>
      </c>
      <c r="D176" s="65">
        <f t="shared" si="34"/>
        <v>198189.42947999999</v>
      </c>
      <c r="E176" s="65">
        <f t="shared" si="34"/>
        <v>191618.98522999996</v>
      </c>
      <c r="F176" s="65">
        <f t="shared" si="34"/>
        <v>208718.495991</v>
      </c>
      <c r="G176" s="65">
        <f t="shared" si="34"/>
        <v>192260.83446700001</v>
      </c>
      <c r="H176" s="65">
        <f t="shared" si="34"/>
        <v>205500.87574399999</v>
      </c>
      <c r="I176" s="65">
        <f t="shared" si="34"/>
        <v>197007.103168</v>
      </c>
      <c r="J176" s="65">
        <f t="shared" si="34"/>
        <v>187506.24991104001</v>
      </c>
      <c r="K176" s="65">
        <f t="shared" si="34"/>
        <v>212172.48443143995</v>
      </c>
      <c r="L176" s="65">
        <f t="shared" si="34"/>
        <v>208821.618824</v>
      </c>
      <c r="M176" s="65">
        <f t="shared" si="34"/>
        <v>249147.9368250345</v>
      </c>
      <c r="N176" s="64">
        <v>1377920.3533429001</v>
      </c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</row>
    <row r="177" spans="1:49" ht="18" x14ac:dyDescent="0.4">
      <c r="A177" s="55" t="str">
        <f t="shared" si="31"/>
        <v>UAFIR FL. 19</v>
      </c>
      <c r="B177" s="65">
        <f t="shared" ref="B177:M177" si="35">B54+B73+B37+B93</f>
        <v>23323.438620000015</v>
      </c>
      <c r="C177" s="65">
        <f t="shared" si="35"/>
        <v>20150.806800000013</v>
      </c>
      <c r="D177" s="65">
        <f t="shared" si="35"/>
        <v>20715.783710000007</v>
      </c>
      <c r="E177" s="65">
        <f t="shared" si="35"/>
        <v>21874.106079999914</v>
      </c>
      <c r="F177" s="65">
        <f t="shared" si="35"/>
        <v>17834.665990000009</v>
      </c>
      <c r="G177" s="65">
        <f t="shared" si="35"/>
        <v>21533.256215000005</v>
      </c>
      <c r="H177" s="65">
        <f t="shared" si="35"/>
        <v>19318.447059999991</v>
      </c>
      <c r="I177" s="65">
        <f t="shared" si="35"/>
        <v>0</v>
      </c>
      <c r="J177" s="65">
        <f t="shared" si="35"/>
        <v>0</v>
      </c>
      <c r="K177" s="65">
        <f t="shared" si="35"/>
        <v>0</v>
      </c>
      <c r="L177" s="65">
        <f t="shared" si="35"/>
        <v>0</v>
      </c>
      <c r="M177" s="65">
        <f t="shared" si="35"/>
        <v>0</v>
      </c>
      <c r="N177" s="122">
        <v>144750.50447499997</v>
      </c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</row>
    <row r="178" spans="1:49" ht="18" x14ac:dyDescent="0.4">
      <c r="A178" s="55" t="str">
        <f t="shared" si="31"/>
        <v>UAFIR FL. P. 19</v>
      </c>
      <c r="B178" s="65">
        <f t="shared" ref="B178:M178" si="36">B55+B74+B38+B94</f>
        <v>21357.437312187114</v>
      </c>
      <c r="C178" s="65">
        <f t="shared" si="36"/>
        <v>16424.368297812096</v>
      </c>
      <c r="D178" s="65">
        <f t="shared" si="36"/>
        <v>19599.184692864874</v>
      </c>
      <c r="E178" s="65">
        <f t="shared" si="36"/>
        <v>19467.312672330911</v>
      </c>
      <c r="F178" s="65">
        <f t="shared" si="36"/>
        <v>19341.513014460539</v>
      </c>
      <c r="G178" s="65">
        <f t="shared" si="36"/>
        <v>20360.207559522929</v>
      </c>
      <c r="H178" s="65">
        <f t="shared" si="36"/>
        <v>19065.001672921277</v>
      </c>
      <c r="I178" s="65">
        <f t="shared" si="36"/>
        <v>19054.243451110658</v>
      </c>
      <c r="J178" s="65">
        <f t="shared" si="36"/>
        <v>15337.809099820759</v>
      </c>
      <c r="K178" s="65">
        <f t="shared" si="36"/>
        <v>17487.314228282976</v>
      </c>
      <c r="L178" s="65">
        <f t="shared" si="36"/>
        <v>22880.205930784505</v>
      </c>
      <c r="M178" s="65">
        <f t="shared" si="36"/>
        <v>30243.803918402918</v>
      </c>
      <c r="N178" s="64">
        <v>135615.02522209974</v>
      </c>
      <c r="O178" s="61" t="s">
        <v>106</v>
      </c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</row>
    <row r="179" spans="1:49" ht="18" x14ac:dyDescent="0.4">
      <c r="A179" s="55" t="str">
        <f t="shared" si="31"/>
        <v>S. Deuda 19</v>
      </c>
      <c r="B179" s="65">
        <f t="shared" ref="B179:M179" si="37">B56+B75+B39+B95+B19</f>
        <v>4484.3495835699996</v>
      </c>
      <c r="C179" s="65">
        <f t="shared" si="37"/>
        <v>5144.9035601120004</v>
      </c>
      <c r="D179" s="65">
        <f t="shared" si="37"/>
        <v>4519.9958757730001</v>
      </c>
      <c r="E179" s="65">
        <f t="shared" si="37"/>
        <v>4168.3758198999994</v>
      </c>
      <c r="F179" s="65">
        <f t="shared" si="37"/>
        <v>4258.3682758119994</v>
      </c>
      <c r="G179" s="65">
        <f t="shared" si="37"/>
        <v>3973.4237350000003</v>
      </c>
      <c r="H179" s="65">
        <f t="shared" si="37"/>
        <v>3926.2200749999997</v>
      </c>
      <c r="I179" s="65">
        <f t="shared" si="37"/>
        <v>0</v>
      </c>
      <c r="J179" s="65">
        <f t="shared" si="37"/>
        <v>0</v>
      </c>
      <c r="K179" s="65">
        <f t="shared" si="37"/>
        <v>0</v>
      </c>
      <c r="L179" s="65">
        <f t="shared" si="37"/>
        <v>0</v>
      </c>
      <c r="M179" s="65">
        <f t="shared" si="37"/>
        <v>0</v>
      </c>
      <c r="N179" s="64">
        <v>30475.636925166997</v>
      </c>
      <c r="O179" s="53">
        <v>211934.54985999997</v>
      </c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</row>
    <row r="180" spans="1:49" ht="18" x14ac:dyDescent="0.4">
      <c r="A180" s="55" t="s">
        <v>57</v>
      </c>
      <c r="B180" s="67">
        <f t="shared" ref="B180:M180" si="38">B57+B76+B40+B96+B21</f>
        <v>1100</v>
      </c>
      <c r="C180" s="67">
        <f t="shared" si="38"/>
        <v>1094.16796</v>
      </c>
      <c r="D180" s="67">
        <f t="shared" si="38"/>
        <v>7038.8634699989998</v>
      </c>
      <c r="E180" s="67">
        <f t="shared" si="38"/>
        <v>1333.5254751</v>
      </c>
      <c r="F180" s="67">
        <f t="shared" si="38"/>
        <v>1416.3493156000002</v>
      </c>
      <c r="G180" s="67">
        <f t="shared" si="38"/>
        <v>1536.6959999999999</v>
      </c>
      <c r="H180" s="67">
        <f t="shared" si="38"/>
        <v>1557.4177999999997</v>
      </c>
      <c r="I180" s="67">
        <f t="shared" si="38"/>
        <v>0</v>
      </c>
      <c r="J180" s="67">
        <f t="shared" si="38"/>
        <v>0</v>
      </c>
      <c r="K180" s="67">
        <f t="shared" si="38"/>
        <v>0</v>
      </c>
      <c r="L180" s="67">
        <f t="shared" si="38"/>
        <v>0</v>
      </c>
      <c r="M180" s="67">
        <f t="shared" si="38"/>
        <v>0</v>
      </c>
      <c r="N180" s="64">
        <v>15077.020020698998</v>
      </c>
      <c r="O180" s="53">
        <v>246089.65284288613</v>
      </c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</row>
    <row r="181" spans="1:49" x14ac:dyDescent="0.35">
      <c r="A181" s="69" t="s">
        <v>58</v>
      </c>
      <c r="B181" s="70">
        <f t="shared" ref="B181:M182" si="39">IFERROR(B177/B174,0)</f>
        <v>0.10096827844009858</v>
      </c>
      <c r="C181" s="70">
        <f t="shared" si="39"/>
        <v>9.9318784448394398E-2</v>
      </c>
      <c r="D181" s="70">
        <f t="shared" si="39"/>
        <v>9.6037971158118185E-2</v>
      </c>
      <c r="E181" s="70">
        <f t="shared" si="39"/>
        <v>0.10028589877623219</v>
      </c>
      <c r="F181" s="70">
        <f t="shared" si="39"/>
        <v>8.1620952630335156E-2</v>
      </c>
      <c r="G181" s="70">
        <f t="shared" si="39"/>
        <v>0.1033878726652368</v>
      </c>
      <c r="H181" s="70">
        <f t="shared" si="39"/>
        <v>9.1152891648678319E-2</v>
      </c>
      <c r="I181" s="70">
        <f t="shared" si="39"/>
        <v>0</v>
      </c>
      <c r="J181" s="70">
        <f t="shared" si="39"/>
        <v>0</v>
      </c>
      <c r="K181" s="70">
        <f t="shared" si="39"/>
        <v>0</v>
      </c>
      <c r="L181" s="70">
        <f t="shared" si="39"/>
        <v>0</v>
      </c>
      <c r="M181" s="70">
        <f t="shared" si="39"/>
        <v>0</v>
      </c>
      <c r="N181" s="79"/>
      <c r="O181" s="53">
        <v>205500.87574399999</v>
      </c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</row>
    <row r="182" spans="1:49" x14ac:dyDescent="0.35">
      <c r="A182" s="69" t="s">
        <v>59</v>
      </c>
      <c r="B182" s="72">
        <f>IFERROR(B178/B175,0)</f>
        <v>8.4362332852967958E-2</v>
      </c>
      <c r="C182" s="72">
        <f t="shared" si="39"/>
        <v>7.0180441773025876E-2</v>
      </c>
      <c r="D182" s="72">
        <f t="shared" si="39"/>
        <v>7.9150490183220873E-2</v>
      </c>
      <c r="E182" s="72">
        <f t="shared" si="39"/>
        <v>8.0307061601478172E-2</v>
      </c>
      <c r="F182" s="72">
        <f t="shared" si="39"/>
        <v>7.7222546114842083E-2</v>
      </c>
      <c r="G182" s="72">
        <f t="shared" si="39"/>
        <v>8.3411523267346549E-2</v>
      </c>
      <c r="H182" s="72">
        <f t="shared" si="39"/>
        <v>7.7471772797750124E-2</v>
      </c>
      <c r="I182" s="72">
        <f t="shared" si="39"/>
        <v>7.7245426970046507E-2</v>
      </c>
      <c r="J182" s="72">
        <f t="shared" si="39"/>
        <v>6.6910927910646942E-2</v>
      </c>
      <c r="K182" s="72">
        <f t="shared" si="39"/>
        <v>7.0347703352428986E-2</v>
      </c>
      <c r="L182" s="72">
        <f t="shared" si="39"/>
        <v>8.6272426962911444E-2</v>
      </c>
      <c r="M182" s="72">
        <f t="shared" si="39"/>
        <v>0.1042453864183205</v>
      </c>
      <c r="N182" s="71"/>
      <c r="O182" s="125"/>
      <c r="P182" s="126"/>
      <c r="Q182" s="125"/>
      <c r="R182" s="125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</row>
    <row r="183" spans="1:49" x14ac:dyDescent="0.35">
      <c r="B183" s="73"/>
      <c r="C183" s="74"/>
      <c r="F183" s="104"/>
      <c r="N183" s="101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</row>
    <row r="184" spans="1:49" x14ac:dyDescent="0.35">
      <c r="A184" s="127" t="s">
        <v>107</v>
      </c>
      <c r="B184" s="93"/>
      <c r="C184" s="93"/>
      <c r="D184" s="93"/>
      <c r="E184" s="93"/>
      <c r="F184" s="93"/>
      <c r="G184" s="93"/>
      <c r="H184" s="93"/>
      <c r="I184" s="93"/>
      <c r="J184" s="128"/>
      <c r="K184" s="128"/>
      <c r="L184" s="128"/>
      <c r="M184" s="9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</row>
    <row r="185" spans="1:49" x14ac:dyDescent="0.35">
      <c r="M185" s="75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</row>
    <row r="186" spans="1:49" x14ac:dyDescent="0.35">
      <c r="K186" s="75"/>
      <c r="M186" s="7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</row>
    <row r="187" spans="1:49" x14ac:dyDescent="0.35">
      <c r="B187" s="54" t="s">
        <v>105</v>
      </c>
      <c r="C187" s="54"/>
      <c r="D187" s="54"/>
      <c r="E187" s="54"/>
      <c r="F187" s="54"/>
      <c r="G187" s="54"/>
      <c r="H187" s="54" t="s">
        <v>108</v>
      </c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</row>
    <row r="188" spans="1:49" x14ac:dyDescent="0.35">
      <c r="A188" s="81"/>
      <c r="B188" s="53"/>
      <c r="C188" s="53"/>
      <c r="D188" s="53"/>
      <c r="E188" s="53"/>
      <c r="F188" s="53"/>
      <c r="G188" s="53"/>
      <c r="H188" s="129"/>
      <c r="I188" s="129"/>
      <c r="J188" s="129"/>
      <c r="K188" s="129"/>
      <c r="L188" s="129"/>
      <c r="M188" s="129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</row>
    <row r="189" spans="1:49" x14ac:dyDescent="0.35">
      <c r="A189" s="81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</row>
    <row r="190" spans="1:49" x14ac:dyDescent="0.35">
      <c r="A190" s="81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</row>
    <row r="191" spans="1:49" x14ac:dyDescent="0.35">
      <c r="A191" s="81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</row>
    <row r="192" spans="1:49" x14ac:dyDescent="0.35">
      <c r="A192" s="81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</row>
    <row r="193" spans="1:49" x14ac:dyDescent="0.35">
      <c r="A193" s="81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</row>
    <row r="194" spans="1:49" x14ac:dyDescent="0.35">
      <c r="A194" s="81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</row>
    <row r="195" spans="1:49" x14ac:dyDescent="0.35">
      <c r="A195" s="81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</row>
    <row r="196" spans="1:49" x14ac:dyDescent="0.35">
      <c r="A196" s="81"/>
      <c r="B196" s="53"/>
      <c r="C196" s="53"/>
      <c r="D196" s="53"/>
      <c r="E196" s="53"/>
      <c r="F196" s="53"/>
      <c r="G196" s="53"/>
      <c r="H196" s="53"/>
      <c r="I196" s="53"/>
      <c r="J196" s="129"/>
      <c r="K196" s="129"/>
      <c r="L196" s="129"/>
      <c r="M196" s="129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</row>
    <row r="197" spans="1:49" x14ac:dyDescent="0.35">
      <c r="A197" s="77"/>
      <c r="B197" s="53"/>
      <c r="C197" s="53"/>
      <c r="D197" s="53"/>
      <c r="E197" s="53"/>
      <c r="F197" s="53"/>
      <c r="G197" s="53"/>
      <c r="H197" s="53"/>
      <c r="I197" s="53"/>
      <c r="J197" s="129"/>
      <c r="K197" s="129"/>
      <c r="L197" s="129"/>
      <c r="M197" s="129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</row>
    <row r="198" spans="1:49" x14ac:dyDescent="0.35">
      <c r="A198" s="77"/>
      <c r="B198" s="53"/>
      <c r="C198" s="53"/>
      <c r="D198" s="53"/>
      <c r="E198" s="53"/>
      <c r="F198" s="53"/>
      <c r="G198" s="53"/>
      <c r="H198" s="53"/>
      <c r="I198" s="53"/>
      <c r="J198" s="129"/>
      <c r="K198" s="129"/>
      <c r="L198" s="129"/>
      <c r="M198" s="129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</row>
    <row r="199" spans="1:49" ht="18" x14ac:dyDescent="0.4">
      <c r="A199" s="77"/>
      <c r="B199" s="53"/>
      <c r="C199" s="53"/>
      <c r="D199" s="53"/>
      <c r="E199" s="53"/>
      <c r="F199" s="53"/>
      <c r="G199" s="53"/>
      <c r="H199" s="53"/>
      <c r="I199" s="53"/>
      <c r="J199" s="57"/>
      <c r="K199" s="57"/>
      <c r="L199" s="57"/>
      <c r="M199" s="57"/>
      <c r="AK199" s="81"/>
      <c r="AL199" s="129"/>
      <c r="AM199" s="129"/>
      <c r="AN199" s="129"/>
      <c r="AO199" s="129"/>
      <c r="AP199" s="129"/>
      <c r="AQ199" s="129"/>
      <c r="AR199" s="129"/>
      <c r="AS199" s="129"/>
      <c r="AT199" s="129"/>
      <c r="AU199" s="129"/>
      <c r="AV199" s="129"/>
      <c r="AW199" s="129"/>
    </row>
    <row r="200" spans="1:49" ht="18" x14ac:dyDescent="0.4">
      <c r="A200" s="62"/>
      <c r="B200" s="53"/>
      <c r="C200" s="53"/>
      <c r="D200" s="53"/>
      <c r="E200" s="53"/>
      <c r="F200" s="53"/>
      <c r="G200" s="53"/>
      <c r="H200" s="53"/>
      <c r="I200" s="53"/>
      <c r="J200" s="105"/>
      <c r="K200" s="105"/>
      <c r="L200" s="105"/>
      <c r="M200" s="105"/>
      <c r="AK200" s="81"/>
      <c r="AL200" s="129"/>
      <c r="AM200" s="129"/>
      <c r="AN200" s="129"/>
      <c r="AO200" s="129"/>
      <c r="AP200" s="129"/>
      <c r="AQ200" s="129"/>
      <c r="AR200" s="129"/>
      <c r="AS200" s="129"/>
      <c r="AT200" s="129"/>
      <c r="AU200" s="129"/>
      <c r="AV200" s="129"/>
      <c r="AW200" s="129"/>
    </row>
    <row r="201" spans="1:49" ht="18" x14ac:dyDescent="0.4">
      <c r="A201" s="77"/>
      <c r="B201" s="53"/>
      <c r="C201" s="53"/>
      <c r="D201" s="53"/>
      <c r="E201" s="53"/>
      <c r="F201" s="53"/>
      <c r="G201" s="53"/>
      <c r="H201" s="53"/>
      <c r="I201" s="53"/>
      <c r="J201" s="130"/>
      <c r="K201" s="130"/>
      <c r="L201" s="130"/>
      <c r="M201" s="130"/>
      <c r="AK201" s="81"/>
      <c r="AL201" s="53"/>
      <c r="AM201" s="53"/>
      <c r="AN201" s="53"/>
      <c r="AO201" s="53"/>
      <c r="AP201" s="53"/>
      <c r="AQ201" s="53"/>
      <c r="AR201" s="53"/>
      <c r="AS201" s="53"/>
      <c r="AT201" s="129"/>
      <c r="AU201" s="129"/>
      <c r="AV201" s="129"/>
      <c r="AW201" s="129"/>
    </row>
    <row r="202" spans="1:49" ht="18" x14ac:dyDescent="0.4">
      <c r="A202" s="77"/>
      <c r="B202" s="53"/>
      <c r="C202" s="53"/>
      <c r="D202" s="53"/>
      <c r="E202" s="53"/>
      <c r="F202" s="53"/>
      <c r="G202" s="53"/>
      <c r="H202" s="53"/>
      <c r="I202" s="53"/>
      <c r="J202" s="130"/>
      <c r="K202" s="130"/>
      <c r="L202" s="130"/>
      <c r="M202" s="130"/>
      <c r="AK202" s="77"/>
      <c r="AL202" s="53"/>
      <c r="AM202" s="53"/>
      <c r="AN202" s="53"/>
      <c r="AO202" s="53"/>
      <c r="AP202" s="53"/>
      <c r="AQ202" s="53"/>
      <c r="AR202" s="53"/>
      <c r="AS202" s="53"/>
      <c r="AT202" s="129"/>
      <c r="AU202" s="129"/>
      <c r="AV202" s="129"/>
      <c r="AW202" s="129"/>
    </row>
    <row r="203" spans="1:49" ht="18" x14ac:dyDescent="0.4">
      <c r="A203" s="77"/>
      <c r="B203" s="69"/>
      <c r="C203" s="130"/>
      <c r="D203" s="102"/>
      <c r="E203" s="130"/>
      <c r="F203" s="130"/>
      <c r="G203" s="130"/>
      <c r="H203" s="130"/>
      <c r="I203" s="130"/>
      <c r="J203" s="130"/>
      <c r="K203" s="130"/>
      <c r="L203" s="130"/>
      <c r="M203" s="130"/>
      <c r="AK203" s="77"/>
      <c r="AL203" s="53"/>
      <c r="AM203" s="53"/>
      <c r="AN203" s="53"/>
      <c r="AO203" s="53"/>
      <c r="AP203" s="53"/>
      <c r="AQ203" s="53"/>
      <c r="AR203" s="53"/>
      <c r="AS203" s="53"/>
      <c r="AT203" s="129"/>
      <c r="AU203" s="129"/>
      <c r="AV203" s="129"/>
      <c r="AW203" s="129"/>
    </row>
    <row r="204" spans="1:49" ht="18" x14ac:dyDescent="0.4">
      <c r="A204" s="77"/>
      <c r="B204" s="55" t="str">
        <f t="shared" ref="B204:B209" si="40">A149</f>
        <v>Vtas. 19</v>
      </c>
      <c r="C204" s="129"/>
      <c r="D204" s="130">
        <v>211934.54986</v>
      </c>
      <c r="E204" s="131"/>
      <c r="F204" s="129"/>
      <c r="G204" s="55" t="str">
        <f t="shared" ref="G204:G209" si="41">B204</f>
        <v>Vtas. 19</v>
      </c>
      <c r="H204" s="129"/>
      <c r="I204" s="130">
        <v>1541.7903200000001</v>
      </c>
      <c r="L204" s="130"/>
      <c r="M204" s="130"/>
      <c r="AK204" s="77"/>
      <c r="AL204" s="53"/>
      <c r="AM204" s="53"/>
      <c r="AN204" s="53"/>
      <c r="AO204" s="53"/>
      <c r="AP204" s="53"/>
      <c r="AQ204" s="53"/>
      <c r="AR204" s="53"/>
      <c r="AS204" s="53"/>
      <c r="AT204" s="57"/>
      <c r="AU204" s="57"/>
      <c r="AV204" s="57"/>
      <c r="AW204" s="57"/>
    </row>
    <row r="205" spans="1:49" ht="18" x14ac:dyDescent="0.4">
      <c r="A205" s="77"/>
      <c r="B205" s="55" t="str">
        <f t="shared" si="40"/>
        <v>Vtas. P. 19</v>
      </c>
      <c r="C205" s="129"/>
      <c r="D205" s="130">
        <v>246089.65284288613</v>
      </c>
      <c r="F205" s="129"/>
      <c r="G205" s="55" t="str">
        <f t="shared" si="41"/>
        <v>Vtas. P. 19</v>
      </c>
      <c r="H205" s="129"/>
      <c r="I205" s="130">
        <v>1660.0514330947367</v>
      </c>
      <c r="L205" s="130"/>
      <c r="M205" s="130"/>
      <c r="AK205" s="62"/>
      <c r="AL205" s="53"/>
      <c r="AM205" s="53"/>
      <c r="AN205" s="53"/>
      <c r="AO205" s="53"/>
      <c r="AP205" s="53"/>
      <c r="AQ205" s="53"/>
      <c r="AR205" s="53"/>
      <c r="AS205" s="53"/>
      <c r="AT205" s="105"/>
      <c r="AU205" s="105"/>
      <c r="AV205" s="105"/>
      <c r="AW205" s="105"/>
    </row>
    <row r="206" spans="1:49" ht="18" x14ac:dyDescent="0.4">
      <c r="A206" s="77"/>
      <c r="B206" s="55" t="str">
        <f t="shared" si="40"/>
        <v>Vtas. 18</v>
      </c>
      <c r="C206" s="129"/>
      <c r="D206" s="130">
        <v>205500.87574399999</v>
      </c>
      <c r="F206" s="129"/>
      <c r="G206" s="55" t="str">
        <f t="shared" si="41"/>
        <v>Vtas. 18</v>
      </c>
      <c r="H206" s="129"/>
      <c r="I206" s="130">
        <v>1595.4853499999997</v>
      </c>
      <c r="J206" s="130"/>
      <c r="K206" s="130"/>
      <c r="L206" s="130"/>
      <c r="M206" s="130"/>
      <c r="AK206" s="77"/>
      <c r="AL206" s="53"/>
      <c r="AM206" s="53"/>
      <c r="AN206" s="53"/>
      <c r="AO206" s="53"/>
      <c r="AP206" s="53"/>
      <c r="AQ206" s="53"/>
      <c r="AR206" s="53"/>
      <c r="AS206" s="53"/>
      <c r="AT206" s="130"/>
      <c r="AU206" s="130"/>
      <c r="AV206" s="130"/>
      <c r="AW206" s="130"/>
    </row>
    <row r="207" spans="1:49" ht="18" x14ac:dyDescent="0.4">
      <c r="A207" s="77"/>
      <c r="B207" s="55" t="str">
        <f t="shared" si="40"/>
        <v>UAFIR FL. 19</v>
      </c>
      <c r="C207" s="129"/>
      <c r="D207" s="130">
        <v>19318.447059999991</v>
      </c>
      <c r="E207" s="129"/>
      <c r="F207" s="57"/>
      <c r="G207" s="55" t="str">
        <f t="shared" si="41"/>
        <v>UAFIR FL. 19</v>
      </c>
      <c r="H207" s="57"/>
      <c r="I207" s="130">
        <v>71.468489999999946</v>
      </c>
      <c r="J207" s="130"/>
      <c r="K207" s="130"/>
      <c r="L207" s="130"/>
      <c r="M207" s="130"/>
      <c r="AK207" s="77"/>
      <c r="AL207" s="53"/>
      <c r="AM207" s="53"/>
      <c r="AN207" s="53"/>
      <c r="AO207" s="53"/>
      <c r="AP207" s="53"/>
      <c r="AQ207" s="53"/>
      <c r="AR207" s="53"/>
      <c r="AS207" s="53"/>
      <c r="AT207" s="130"/>
      <c r="AU207" s="130"/>
      <c r="AV207" s="130"/>
      <c r="AW207" s="130"/>
    </row>
    <row r="208" spans="1:49" ht="18" x14ac:dyDescent="0.4">
      <c r="A208" s="81"/>
      <c r="B208" s="55" t="str">
        <f t="shared" si="40"/>
        <v>UAFIR FL. P. 19</v>
      </c>
      <c r="C208" s="129"/>
      <c r="D208" s="130" t="e">
        <f t="shared" ref="D208:D210" si="42">CHOOSE(MONTH(MES_CIERRE),B178,C178,D178,E178,F178,G178,H178,I178,J178,K178,L178,M178)</f>
        <v>#NAME?</v>
      </c>
      <c r="E208" s="129"/>
      <c r="F208" s="105"/>
      <c r="G208" s="55" t="str">
        <f t="shared" si="41"/>
        <v>UAFIR FL. P. 19</v>
      </c>
      <c r="H208" s="105"/>
      <c r="I208" s="130">
        <v>71.692199742105146</v>
      </c>
      <c r="J208" s="132"/>
      <c r="K208" s="132"/>
      <c r="L208" s="132"/>
      <c r="M208" s="132"/>
      <c r="AK208" s="77"/>
      <c r="AL208" s="69"/>
      <c r="AM208" s="130"/>
      <c r="AN208" s="102"/>
      <c r="AO208" s="130"/>
      <c r="AP208" s="130"/>
      <c r="AQ208" s="130"/>
      <c r="AR208" s="130"/>
      <c r="AS208" s="130"/>
      <c r="AT208" s="130"/>
      <c r="AU208" s="130"/>
      <c r="AV208" s="130"/>
      <c r="AW208" s="130"/>
    </row>
    <row r="209" spans="1:49" ht="18" x14ac:dyDescent="0.4">
      <c r="A209" s="81"/>
      <c r="B209" s="55" t="str">
        <f t="shared" si="40"/>
        <v>S. Deuda 19</v>
      </c>
      <c r="C209" s="130"/>
      <c r="D209" s="130" t="e">
        <f t="shared" si="42"/>
        <v>#NAME?</v>
      </c>
      <c r="E209" s="130"/>
      <c r="F209" s="130"/>
      <c r="G209" s="55" t="str">
        <f t="shared" si="41"/>
        <v>S. Deuda 19</v>
      </c>
      <c r="H209" s="130"/>
      <c r="I209" s="130">
        <v>93.399999999999977</v>
      </c>
      <c r="J209" s="132"/>
      <c r="K209" s="132"/>
      <c r="L209" s="132"/>
      <c r="M209" s="132"/>
      <c r="AK209" s="77"/>
      <c r="AL209" s="55"/>
      <c r="AM209" s="129"/>
      <c r="AN209" s="130"/>
      <c r="AO209" s="131"/>
      <c r="AP209" s="129"/>
      <c r="AQ209" s="55"/>
      <c r="AR209" s="129"/>
      <c r="AS209" s="130"/>
      <c r="AV209" s="130"/>
      <c r="AW209" s="130"/>
    </row>
    <row r="210" spans="1:49" ht="18" x14ac:dyDescent="0.4">
      <c r="A210" s="81"/>
      <c r="B210" s="55" t="s">
        <v>57</v>
      </c>
      <c r="C210" s="130"/>
      <c r="D210" s="130" t="e">
        <f t="shared" si="42"/>
        <v>#NAME?</v>
      </c>
      <c r="E210" s="130"/>
      <c r="F210" s="130"/>
      <c r="G210" s="55" t="s">
        <v>57</v>
      </c>
      <c r="H210" s="130"/>
      <c r="I210" s="130">
        <v>256.59617000000003</v>
      </c>
      <c r="J210" s="129"/>
      <c r="K210" s="129"/>
      <c r="L210" s="129"/>
      <c r="M210" s="129"/>
      <c r="AK210" s="77"/>
      <c r="AL210" s="55"/>
      <c r="AM210" s="129"/>
      <c r="AN210" s="130"/>
      <c r="AP210" s="129"/>
      <c r="AQ210" s="55"/>
      <c r="AR210" s="129"/>
      <c r="AS210" s="130"/>
      <c r="AV210" s="130"/>
      <c r="AW210" s="130"/>
    </row>
    <row r="211" spans="1:49" ht="18" x14ac:dyDescent="0.4">
      <c r="A211" s="81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AK211" s="77"/>
      <c r="AL211" s="55"/>
      <c r="AM211" s="129"/>
      <c r="AN211" s="130"/>
      <c r="AP211" s="129"/>
      <c r="AQ211" s="55"/>
      <c r="AR211" s="129"/>
      <c r="AS211" s="130"/>
      <c r="AT211" s="130"/>
      <c r="AU211" s="130"/>
      <c r="AV211" s="130"/>
      <c r="AW211" s="130"/>
    </row>
    <row r="212" spans="1:49" ht="18" x14ac:dyDescent="0.4">
      <c r="A212" s="77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AK212" s="77"/>
      <c r="AL212" s="55"/>
      <c r="AM212" s="129"/>
      <c r="AN212" s="130"/>
      <c r="AO212" s="129"/>
      <c r="AP212" s="57"/>
      <c r="AQ212" s="55"/>
      <c r="AR212" s="57"/>
      <c r="AS212" s="130"/>
      <c r="AT212" s="130"/>
      <c r="AU212" s="130"/>
      <c r="AV212" s="130"/>
      <c r="AW212" s="130"/>
    </row>
    <row r="213" spans="1:49" ht="18" x14ac:dyDescent="0.4">
      <c r="A213" s="81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AK213" s="81"/>
      <c r="AL213" s="55"/>
      <c r="AM213" s="129"/>
      <c r="AN213" s="130"/>
      <c r="AO213" s="129"/>
      <c r="AP213" s="105"/>
      <c r="AQ213" s="55"/>
      <c r="AR213" s="105"/>
      <c r="AS213" s="130"/>
      <c r="AT213" s="132"/>
      <c r="AU213" s="132"/>
      <c r="AV213" s="132"/>
      <c r="AW213" s="132"/>
    </row>
    <row r="214" spans="1:49" ht="18" x14ac:dyDescent="0.4">
      <c r="A214" s="77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AK214" s="81"/>
      <c r="AL214" s="55"/>
      <c r="AM214" s="130"/>
      <c r="AN214" s="130"/>
      <c r="AO214" s="130"/>
      <c r="AP214" s="130"/>
      <c r="AQ214" s="55"/>
      <c r="AR214" s="130"/>
      <c r="AS214" s="130"/>
      <c r="AT214" s="132"/>
      <c r="AU214" s="132"/>
      <c r="AV214" s="132"/>
      <c r="AW214" s="132"/>
    </row>
    <row r="215" spans="1:49" ht="18" x14ac:dyDescent="0.4">
      <c r="A215" s="77"/>
      <c r="B215" s="130"/>
      <c r="C215" s="130"/>
      <c r="D215" s="130"/>
      <c r="E215" s="130"/>
      <c r="F215" s="133"/>
      <c r="H215" s="130"/>
      <c r="I215" s="130"/>
      <c r="J215" s="130"/>
      <c r="K215" s="130"/>
      <c r="L215" s="130"/>
      <c r="M215" s="130"/>
      <c r="AK215" s="81"/>
      <c r="AL215" s="55"/>
      <c r="AM215" s="130"/>
      <c r="AN215" s="130"/>
      <c r="AO215" s="130"/>
      <c r="AP215" s="130"/>
      <c r="AQ215" s="55"/>
      <c r="AR215" s="130"/>
      <c r="AS215" s="130"/>
      <c r="AT215" s="129"/>
      <c r="AU215" s="129"/>
      <c r="AV215" s="129"/>
      <c r="AW215" s="129"/>
    </row>
    <row r="216" spans="1:49" x14ac:dyDescent="0.35">
      <c r="A216" s="81"/>
      <c r="B216" s="132"/>
      <c r="C216" s="132"/>
      <c r="D216" s="132"/>
      <c r="E216" s="132"/>
      <c r="F216" s="134"/>
      <c r="H216" s="132"/>
      <c r="I216" s="132"/>
      <c r="J216" s="132"/>
      <c r="K216" s="132"/>
      <c r="L216" s="132"/>
      <c r="M216" s="132"/>
      <c r="AK216" s="81"/>
      <c r="AL216" s="102"/>
      <c r="AM216" s="102"/>
      <c r="AN216" s="102"/>
      <c r="AO216" s="102"/>
      <c r="AP216" s="102"/>
      <c r="AQ216" s="102"/>
      <c r="AR216" s="102"/>
      <c r="AS216" s="102"/>
      <c r="AT216" s="102"/>
      <c r="AU216" s="102"/>
      <c r="AV216" s="102"/>
      <c r="AW216" s="102"/>
    </row>
    <row r="217" spans="1:49" x14ac:dyDescent="0.35">
      <c r="A217" s="81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AK217" s="77"/>
      <c r="AL217" s="129"/>
      <c r="AM217" s="129"/>
      <c r="AN217" s="129"/>
      <c r="AO217" s="129"/>
      <c r="AP217" s="129"/>
      <c r="AQ217" s="129"/>
      <c r="AR217" s="129"/>
      <c r="AS217" s="129"/>
      <c r="AT217" s="129"/>
      <c r="AU217" s="129"/>
      <c r="AV217" s="129"/>
      <c r="AW217" s="129"/>
    </row>
    <row r="218" spans="1:49" x14ac:dyDescent="0.35">
      <c r="A218" s="81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AK218" s="81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</row>
    <row r="219" spans="1:49" x14ac:dyDescent="0.35">
      <c r="A219" s="81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AK219" s="77"/>
      <c r="AL219" s="129"/>
      <c r="AM219" s="129"/>
      <c r="AN219" s="129"/>
      <c r="AO219" s="129"/>
      <c r="AP219" s="129"/>
      <c r="AQ219" s="129"/>
      <c r="AR219" s="129"/>
      <c r="AS219" s="129"/>
      <c r="AT219" s="129"/>
      <c r="AU219" s="129"/>
      <c r="AV219" s="129"/>
      <c r="AW219" s="129"/>
    </row>
    <row r="220" spans="1:49" ht="18" x14ac:dyDescent="0.4">
      <c r="A220" s="81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AK220" s="77"/>
      <c r="AL220" s="130"/>
      <c r="AM220" s="130"/>
      <c r="AN220" s="130"/>
      <c r="AO220" s="130"/>
      <c r="AP220" s="133"/>
      <c r="AR220" s="130"/>
      <c r="AS220" s="130"/>
      <c r="AT220" s="130"/>
      <c r="AU220" s="130"/>
      <c r="AV220" s="130"/>
      <c r="AW220" s="130"/>
    </row>
    <row r="221" spans="1:49" x14ac:dyDescent="0.35">
      <c r="A221" s="81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AK221" s="81"/>
      <c r="AL221" s="132"/>
      <c r="AM221" s="132"/>
      <c r="AN221" s="132"/>
      <c r="AO221" s="132"/>
      <c r="AP221" s="134"/>
      <c r="AR221" s="132"/>
      <c r="AS221" s="132"/>
      <c r="AT221" s="132"/>
      <c r="AU221" s="132"/>
      <c r="AV221" s="132"/>
      <c r="AW221" s="132"/>
    </row>
    <row r="222" spans="1:49" x14ac:dyDescent="0.35">
      <c r="A222" s="77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AK222" s="81"/>
      <c r="AL222" s="132"/>
      <c r="AM222" s="132"/>
      <c r="AN222" s="132"/>
      <c r="AO222" s="132"/>
      <c r="AP222" s="132"/>
      <c r="AQ222" s="132"/>
      <c r="AR222" s="132"/>
      <c r="AS222" s="132"/>
      <c r="AT222" s="132"/>
      <c r="AU222" s="132"/>
      <c r="AV222" s="132"/>
      <c r="AW222" s="132"/>
    </row>
    <row r="223" spans="1:49" ht="18" x14ac:dyDescent="0.4">
      <c r="A223" s="81"/>
      <c r="B223" s="57"/>
      <c r="C223" s="56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AK223" s="81"/>
      <c r="AL223" s="129"/>
      <c r="AM223" s="129"/>
      <c r="AN223" s="129"/>
      <c r="AO223" s="129"/>
      <c r="AP223" s="129"/>
      <c r="AQ223" s="129"/>
      <c r="AR223" s="129"/>
      <c r="AS223" s="129"/>
      <c r="AT223" s="129"/>
      <c r="AU223" s="129"/>
      <c r="AV223" s="129"/>
      <c r="AW223" s="129"/>
    </row>
    <row r="224" spans="1:49" ht="18" hidden="1" x14ac:dyDescent="0.4">
      <c r="A224" s="62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AK224" s="81"/>
      <c r="AL224" s="102"/>
      <c r="AM224" s="102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</row>
    <row r="225" spans="1:49" hidden="1" x14ac:dyDescent="0.35">
      <c r="A225" s="81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AK225" s="81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</row>
    <row r="226" spans="1:49" hidden="1" x14ac:dyDescent="0.35">
      <c r="A226" s="81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AK226" s="81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</row>
    <row r="227" spans="1:49" hidden="1" x14ac:dyDescent="0.35">
      <c r="A227" s="81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AK227" s="77"/>
      <c r="AL227" s="129"/>
      <c r="AM227" s="129"/>
      <c r="AN227" s="129"/>
      <c r="AO227" s="129"/>
      <c r="AP227" s="129"/>
      <c r="AQ227" s="129"/>
      <c r="AR227" s="129"/>
      <c r="AS227" s="129"/>
      <c r="AT227" s="129"/>
      <c r="AU227" s="129"/>
      <c r="AV227" s="129"/>
      <c r="AW227" s="129"/>
    </row>
    <row r="228" spans="1:49" ht="18" hidden="1" x14ac:dyDescent="0.4">
      <c r="A228" s="81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AK228" s="81"/>
      <c r="AL228" s="57"/>
      <c r="AM228" s="56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</row>
    <row r="229" spans="1:49" ht="18" hidden="1" x14ac:dyDescent="0.4">
      <c r="A229" s="81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AK229" s="62"/>
      <c r="AL229" s="105"/>
      <c r="AM229" s="105"/>
      <c r="AN229" s="105"/>
      <c r="AO229" s="105"/>
      <c r="AP229" s="105"/>
      <c r="AQ229" s="105"/>
      <c r="AR229" s="105"/>
      <c r="AS229" s="105"/>
      <c r="AT229" s="105"/>
      <c r="AU229" s="105"/>
      <c r="AV229" s="105"/>
      <c r="AW229" s="105"/>
    </row>
    <row r="230" spans="1:49" hidden="1" x14ac:dyDescent="0.35">
      <c r="A230" s="81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AK230" s="81"/>
      <c r="AL230" s="102"/>
      <c r="AM230" s="102"/>
      <c r="AN230" s="102"/>
      <c r="AO230" s="102"/>
      <c r="AP230" s="102"/>
      <c r="AQ230" s="102"/>
      <c r="AR230" s="102"/>
      <c r="AS230" s="102"/>
      <c r="AT230" s="102"/>
      <c r="AU230" s="102"/>
      <c r="AV230" s="102"/>
      <c r="AW230" s="102"/>
    </row>
    <row r="231" spans="1:49" hidden="1" x14ac:dyDescent="0.35">
      <c r="A231" s="81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AK231" s="81"/>
      <c r="AL231" s="102"/>
      <c r="AM231" s="102"/>
      <c r="AN231" s="102"/>
      <c r="AO231" s="102"/>
      <c r="AP231" s="102"/>
      <c r="AQ231" s="102"/>
      <c r="AR231" s="102"/>
      <c r="AS231" s="102"/>
      <c r="AT231" s="102"/>
      <c r="AU231" s="102"/>
      <c r="AV231" s="102"/>
      <c r="AW231" s="102"/>
    </row>
    <row r="232" spans="1:49" hidden="1" x14ac:dyDescent="0.35">
      <c r="A232" s="81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AK232" s="81"/>
      <c r="AL232" s="102"/>
      <c r="AM232" s="102"/>
      <c r="AN232" s="102"/>
      <c r="AO232" s="102"/>
      <c r="AP232" s="102"/>
      <c r="AQ232" s="102"/>
      <c r="AR232" s="102"/>
      <c r="AS232" s="102"/>
      <c r="AT232" s="102"/>
      <c r="AU232" s="102"/>
      <c r="AV232" s="102"/>
      <c r="AW232" s="102"/>
    </row>
    <row r="233" spans="1:49" hidden="1" x14ac:dyDescent="0.35">
      <c r="A233" s="81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AK233" s="81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</row>
    <row r="234" spans="1:49" hidden="1" x14ac:dyDescent="0.35">
      <c r="A234" s="81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AK234" s="81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</row>
    <row r="235" spans="1:49" hidden="1" x14ac:dyDescent="0.35">
      <c r="A235" s="81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AK235" s="81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</row>
    <row r="236" spans="1:49" hidden="1" x14ac:dyDescent="0.35">
      <c r="A236" s="81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AK236" s="81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</row>
    <row r="237" spans="1:49" hidden="1" x14ac:dyDescent="0.35">
      <c r="A237" s="77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AK237" s="81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2"/>
      <c r="AW237" s="132"/>
    </row>
    <row r="238" spans="1:49" ht="18" hidden="1" x14ac:dyDescent="0.4">
      <c r="A238" s="81"/>
      <c r="B238" s="57"/>
      <c r="C238" s="56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AK238" s="81"/>
      <c r="AL238" s="129"/>
      <c r="AM238" s="129"/>
      <c r="AN238" s="129"/>
      <c r="AO238" s="129"/>
      <c r="AP238" s="129"/>
      <c r="AQ238" s="129"/>
      <c r="AR238" s="129"/>
      <c r="AS238" s="129"/>
      <c r="AT238" s="129"/>
      <c r="AU238" s="129"/>
      <c r="AV238" s="129"/>
      <c r="AW238" s="129"/>
    </row>
    <row r="239" spans="1:49" ht="18" hidden="1" x14ac:dyDescent="0.4">
      <c r="A239" s="62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AK239" s="81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</row>
    <row r="240" spans="1:49" hidden="1" x14ac:dyDescent="0.35">
      <c r="A240" s="81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AK240" s="81"/>
      <c r="AL240" s="102"/>
      <c r="AM240" s="102"/>
      <c r="AN240" s="102"/>
      <c r="AO240" s="102"/>
      <c r="AP240" s="102"/>
      <c r="AQ240" s="102"/>
      <c r="AR240" s="102"/>
      <c r="AS240" s="102"/>
      <c r="AT240" s="102"/>
      <c r="AU240" s="102"/>
      <c r="AV240" s="102"/>
      <c r="AW240" s="102"/>
    </row>
    <row r="241" spans="1:49" hidden="1" x14ac:dyDescent="0.35">
      <c r="A241" s="81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AK241" s="81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</row>
    <row r="242" spans="1:49" hidden="1" x14ac:dyDescent="0.35">
      <c r="A242" s="81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AK242" s="77"/>
      <c r="AL242" s="129"/>
      <c r="AM242" s="129"/>
      <c r="AN242" s="129"/>
      <c r="AO242" s="129"/>
      <c r="AP242" s="129"/>
      <c r="AQ242" s="129"/>
      <c r="AR242" s="129"/>
      <c r="AS242" s="129"/>
      <c r="AT242" s="129"/>
      <c r="AU242" s="129"/>
      <c r="AV242" s="129"/>
      <c r="AW242" s="129"/>
    </row>
    <row r="243" spans="1:49" ht="18" hidden="1" x14ac:dyDescent="0.4">
      <c r="A243" s="81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AK243" s="81"/>
      <c r="AL243" s="57"/>
      <c r="AM243" s="56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</row>
    <row r="244" spans="1:49" ht="18" hidden="1" x14ac:dyDescent="0.4">
      <c r="A244" s="81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AK244" s="62"/>
      <c r="AL244" s="105"/>
      <c r="AM244" s="105"/>
      <c r="AN244" s="105"/>
      <c r="AO244" s="105"/>
      <c r="AP244" s="105"/>
      <c r="AQ244" s="105"/>
      <c r="AR244" s="105"/>
      <c r="AS244" s="105"/>
      <c r="AT244" s="105"/>
      <c r="AU244" s="105"/>
      <c r="AV244" s="105"/>
      <c r="AW244" s="105"/>
    </row>
    <row r="245" spans="1:49" hidden="1" x14ac:dyDescent="0.35">
      <c r="A245" s="81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AK245" s="81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</row>
    <row r="246" spans="1:49" hidden="1" x14ac:dyDescent="0.35">
      <c r="A246" s="81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AK246" s="81"/>
      <c r="AL246" s="102"/>
      <c r="AM246" s="102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</row>
    <row r="247" spans="1:49" hidden="1" x14ac:dyDescent="0.35">
      <c r="A247" s="81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AK247" s="81"/>
      <c r="AL247" s="102"/>
      <c r="AM247" s="102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</row>
    <row r="248" spans="1:49" hidden="1" x14ac:dyDescent="0.35">
      <c r="A248" s="81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AK248" s="81"/>
      <c r="AL248" s="102"/>
      <c r="AM248" s="102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</row>
    <row r="249" spans="1:49" hidden="1" x14ac:dyDescent="0.35">
      <c r="A249" s="81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AK249" s="81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</row>
    <row r="250" spans="1:49" hidden="1" x14ac:dyDescent="0.35">
      <c r="A250" s="81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AK250" s="81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</row>
    <row r="251" spans="1:49" hidden="1" x14ac:dyDescent="0.35">
      <c r="A251" s="81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AK251" s="81"/>
      <c r="AL251" s="132"/>
      <c r="AM251" s="132"/>
      <c r="AN251" s="132"/>
      <c r="AO251" s="132"/>
      <c r="AP251" s="132"/>
      <c r="AQ251" s="132"/>
      <c r="AR251" s="132"/>
      <c r="AS251" s="132"/>
      <c r="AT251" s="132"/>
      <c r="AU251" s="132"/>
      <c r="AV251" s="132"/>
      <c r="AW251" s="132"/>
    </row>
    <row r="252" spans="1:49" hidden="1" x14ac:dyDescent="0.35">
      <c r="A252" s="77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AK252" s="81"/>
      <c r="AL252" s="132"/>
      <c r="AM252" s="132"/>
      <c r="AN252" s="132"/>
      <c r="AO252" s="132"/>
      <c r="AP252" s="132"/>
      <c r="AQ252" s="132"/>
      <c r="AR252" s="132"/>
      <c r="AS252" s="132"/>
      <c r="AT252" s="132"/>
      <c r="AU252" s="132"/>
      <c r="AV252" s="132"/>
      <c r="AW252" s="132"/>
    </row>
    <row r="253" spans="1:49" ht="18" hidden="1" x14ac:dyDescent="0.4">
      <c r="A253" s="81"/>
      <c r="B253" s="57"/>
      <c r="C253" s="56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AK253" s="81"/>
      <c r="AL253" s="129"/>
      <c r="AM253" s="129"/>
      <c r="AN253" s="129"/>
      <c r="AO253" s="129"/>
      <c r="AP253" s="129"/>
      <c r="AQ253" s="129"/>
      <c r="AR253" s="129"/>
      <c r="AS253" s="129"/>
      <c r="AT253" s="129"/>
      <c r="AU253" s="129"/>
      <c r="AV253" s="129"/>
      <c r="AW253" s="129"/>
    </row>
    <row r="254" spans="1:49" ht="18" hidden="1" x14ac:dyDescent="0.4">
      <c r="A254" s="62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AK254" s="81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</row>
    <row r="255" spans="1:49" hidden="1" x14ac:dyDescent="0.35">
      <c r="A255" s="81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AK255" s="81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</row>
    <row r="256" spans="1:49" hidden="1" x14ac:dyDescent="0.35">
      <c r="A256" s="81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AK256" s="81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</row>
    <row r="257" spans="1:49" hidden="1" x14ac:dyDescent="0.35">
      <c r="A257" s="81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AK257" s="77"/>
      <c r="AL257" s="129"/>
      <c r="AM257" s="129"/>
      <c r="AN257" s="129"/>
      <c r="AO257" s="129"/>
      <c r="AP257" s="129"/>
      <c r="AQ257" s="129"/>
      <c r="AR257" s="129"/>
      <c r="AS257" s="129"/>
      <c r="AT257" s="129"/>
      <c r="AU257" s="129"/>
      <c r="AV257" s="129"/>
      <c r="AW257" s="129"/>
    </row>
    <row r="258" spans="1:49" ht="18" hidden="1" x14ac:dyDescent="0.4">
      <c r="A258" s="81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AK258" s="81"/>
      <c r="AL258" s="57"/>
      <c r="AM258" s="56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</row>
    <row r="259" spans="1:49" ht="18" hidden="1" x14ac:dyDescent="0.4">
      <c r="A259" s="81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AK259" s="62"/>
      <c r="AL259" s="105"/>
      <c r="AM259" s="105"/>
      <c r="AN259" s="105"/>
      <c r="AO259" s="105"/>
      <c r="AP259" s="105"/>
      <c r="AQ259" s="105"/>
      <c r="AR259" s="105"/>
      <c r="AS259" s="105"/>
      <c r="AT259" s="105"/>
      <c r="AU259" s="105"/>
      <c r="AV259" s="105"/>
      <c r="AW259" s="105"/>
    </row>
    <row r="260" spans="1:49" hidden="1" x14ac:dyDescent="0.35">
      <c r="A260" s="81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AK260" s="81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</row>
    <row r="261" spans="1:49" hidden="1" x14ac:dyDescent="0.35">
      <c r="A261" s="81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AK261" s="81"/>
      <c r="AL261" s="102"/>
      <c r="AM261" s="102"/>
      <c r="AN261" s="102"/>
      <c r="AO261" s="102"/>
      <c r="AP261" s="102"/>
      <c r="AQ261" s="102"/>
      <c r="AR261" s="102"/>
      <c r="AS261" s="102"/>
      <c r="AT261" s="102"/>
      <c r="AU261" s="102"/>
      <c r="AV261" s="102"/>
      <c r="AW261" s="102"/>
    </row>
    <row r="262" spans="1:49" hidden="1" x14ac:dyDescent="0.35">
      <c r="A262" s="81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AK262" s="81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</row>
    <row r="263" spans="1:49" hidden="1" x14ac:dyDescent="0.35">
      <c r="A263" s="81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AK263" s="81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</row>
    <row r="264" spans="1:49" hidden="1" x14ac:dyDescent="0.35">
      <c r="A264" s="81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AK264" s="81"/>
      <c r="AL264" s="102"/>
      <c r="AM264" s="102"/>
      <c r="AN264" s="102"/>
      <c r="AO264" s="102"/>
      <c r="AP264" s="102"/>
      <c r="AQ264" s="102"/>
      <c r="AR264" s="102"/>
      <c r="AS264" s="102"/>
      <c r="AT264" s="102"/>
      <c r="AU264" s="102"/>
      <c r="AV264" s="102"/>
      <c r="AW264" s="102"/>
    </row>
    <row r="265" spans="1:49" hidden="1" x14ac:dyDescent="0.35">
      <c r="A265" s="81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AK265" s="81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</row>
    <row r="266" spans="1:49" hidden="1" x14ac:dyDescent="0.35">
      <c r="A266" s="81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AK266" s="81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2"/>
      <c r="AW266" s="132"/>
    </row>
    <row r="267" spans="1:49" hidden="1" x14ac:dyDescent="0.35">
      <c r="A267" s="77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AK267" s="81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2"/>
      <c r="AW267" s="132"/>
    </row>
    <row r="268" spans="1:49" ht="18" hidden="1" x14ac:dyDescent="0.4">
      <c r="A268" s="81"/>
      <c r="B268" s="57"/>
      <c r="C268" s="56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AK268" s="81"/>
      <c r="AL268" s="129"/>
      <c r="AM268" s="129"/>
      <c r="AN268" s="129"/>
      <c r="AO268" s="129"/>
      <c r="AP268" s="129"/>
      <c r="AQ268" s="129"/>
      <c r="AR268" s="129"/>
      <c r="AS268" s="129"/>
      <c r="AT268" s="129"/>
      <c r="AU268" s="129"/>
      <c r="AV268" s="129"/>
      <c r="AW268" s="129"/>
    </row>
    <row r="269" spans="1:49" ht="18" hidden="1" x14ac:dyDescent="0.4">
      <c r="A269" s="62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AK269" s="81"/>
      <c r="AL269" s="102"/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</row>
    <row r="270" spans="1:49" hidden="1" x14ac:dyDescent="0.35">
      <c r="A270" s="81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AK270" s="81"/>
      <c r="AL270" s="102"/>
      <c r="AM270" s="102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</row>
    <row r="271" spans="1:49" hidden="1" x14ac:dyDescent="0.35">
      <c r="A271" s="81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AK271" s="81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</row>
    <row r="272" spans="1:49" hidden="1" x14ac:dyDescent="0.35">
      <c r="A272" s="81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AK272" s="77"/>
      <c r="AL272" s="129"/>
      <c r="AM272" s="129"/>
      <c r="AN272" s="129"/>
      <c r="AO272" s="129"/>
      <c r="AP272" s="129"/>
      <c r="AQ272" s="129"/>
      <c r="AR272" s="129"/>
      <c r="AS272" s="129"/>
      <c r="AT272" s="129"/>
      <c r="AU272" s="129"/>
      <c r="AV272" s="129"/>
      <c r="AW272" s="129"/>
    </row>
    <row r="273" spans="1:49" ht="18" hidden="1" x14ac:dyDescent="0.4">
      <c r="A273" s="81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AK273" s="81"/>
      <c r="AL273" s="57"/>
      <c r="AM273" s="56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</row>
    <row r="274" spans="1:49" ht="18" hidden="1" x14ac:dyDescent="0.4">
      <c r="A274" s="81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AK274" s="62"/>
      <c r="AL274" s="105"/>
      <c r="AM274" s="105"/>
      <c r="AN274" s="105"/>
      <c r="AO274" s="105"/>
      <c r="AP274" s="105"/>
      <c r="AQ274" s="105"/>
      <c r="AR274" s="105"/>
      <c r="AS274" s="105"/>
      <c r="AT274" s="105"/>
      <c r="AU274" s="105"/>
      <c r="AV274" s="105"/>
      <c r="AW274" s="105"/>
    </row>
    <row r="275" spans="1:49" hidden="1" x14ac:dyDescent="0.35">
      <c r="A275" s="81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AK275" s="81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</row>
    <row r="276" spans="1:49" hidden="1" x14ac:dyDescent="0.35">
      <c r="A276" s="81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AK276" s="81"/>
      <c r="AL276" s="102"/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</row>
    <row r="277" spans="1:49" hidden="1" x14ac:dyDescent="0.35">
      <c r="A277" s="81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AK277" s="81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</row>
    <row r="278" spans="1:49" hidden="1" x14ac:dyDescent="0.35">
      <c r="A278" s="81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AK278" s="81"/>
      <c r="AL278" s="102"/>
      <c r="AM278" s="102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</row>
    <row r="279" spans="1:49" hidden="1" x14ac:dyDescent="0.35">
      <c r="A279" s="81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AK279" s="81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</row>
    <row r="280" spans="1:49" hidden="1" x14ac:dyDescent="0.35">
      <c r="A280" s="81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AK280" s="81"/>
      <c r="AL280" s="102"/>
      <c r="AM280" s="102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</row>
    <row r="281" spans="1:49" hidden="1" x14ac:dyDescent="0.35">
      <c r="A281" s="81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AK281" s="81"/>
      <c r="AL281" s="132"/>
      <c r="AM281" s="132"/>
      <c r="AN281" s="132"/>
      <c r="AO281" s="132"/>
      <c r="AP281" s="132"/>
      <c r="AQ281" s="132"/>
      <c r="AR281" s="132"/>
      <c r="AS281" s="132"/>
      <c r="AT281" s="132"/>
      <c r="AU281" s="132"/>
      <c r="AV281" s="132"/>
      <c r="AW281" s="132"/>
    </row>
    <row r="282" spans="1:49" ht="18" hidden="1" x14ac:dyDescent="0.4">
      <c r="A282" s="77"/>
      <c r="B282" s="135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AK282" s="81"/>
      <c r="AL282" s="132"/>
      <c r="AM282" s="132"/>
      <c r="AN282" s="132"/>
      <c r="AO282" s="132"/>
      <c r="AP282" s="132"/>
      <c r="AQ282" s="132"/>
      <c r="AR282" s="132"/>
      <c r="AS282" s="132"/>
      <c r="AT282" s="132"/>
      <c r="AU282" s="132"/>
      <c r="AV282" s="132"/>
      <c r="AW282" s="132"/>
    </row>
    <row r="283" spans="1:49" ht="18" hidden="1" x14ac:dyDescent="0.4">
      <c r="A283" s="81"/>
      <c r="B283" s="57"/>
      <c r="C283" s="56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AK283" s="81"/>
      <c r="AL283" s="129"/>
      <c r="AM283" s="129"/>
      <c r="AN283" s="129"/>
      <c r="AO283" s="129"/>
      <c r="AP283" s="129"/>
      <c r="AQ283" s="129"/>
      <c r="AR283" s="129"/>
      <c r="AS283" s="129"/>
      <c r="AT283" s="129"/>
      <c r="AU283" s="129"/>
      <c r="AV283" s="129"/>
      <c r="AW283" s="129"/>
    </row>
    <row r="284" spans="1:49" ht="18" hidden="1" x14ac:dyDescent="0.4">
      <c r="A284" s="62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AK284" s="81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</row>
    <row r="285" spans="1:49" hidden="1" x14ac:dyDescent="0.35">
      <c r="A285" s="81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AK285" s="81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</row>
    <row r="286" spans="1:49" hidden="1" x14ac:dyDescent="0.35">
      <c r="A286" s="81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AK286" s="81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</row>
    <row r="287" spans="1:49" ht="18" hidden="1" x14ac:dyDescent="0.4">
      <c r="A287" s="81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AK287" s="77"/>
      <c r="AL287" s="135"/>
      <c r="AM287" s="129"/>
      <c r="AN287" s="129"/>
      <c r="AO287" s="129"/>
      <c r="AP287" s="129"/>
      <c r="AQ287" s="129"/>
      <c r="AR287" s="129"/>
      <c r="AS287" s="129"/>
      <c r="AT287" s="129"/>
      <c r="AU287" s="129"/>
      <c r="AV287" s="129"/>
      <c r="AW287" s="129"/>
    </row>
    <row r="288" spans="1:49" ht="18" hidden="1" x14ac:dyDescent="0.4">
      <c r="A288" s="81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AK288" s="81"/>
      <c r="AL288" s="57"/>
      <c r="AM288" s="56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</row>
    <row r="289" spans="1:49" ht="18" hidden="1" x14ac:dyDescent="0.4">
      <c r="A289" s="81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AK289" s="62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</row>
    <row r="290" spans="1:49" hidden="1" x14ac:dyDescent="0.35">
      <c r="A290" s="81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AK290" s="81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</row>
    <row r="291" spans="1:49" hidden="1" x14ac:dyDescent="0.35">
      <c r="A291" s="81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AK291" s="81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</row>
    <row r="292" spans="1:49" hidden="1" x14ac:dyDescent="0.35">
      <c r="A292" s="81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AK292" s="81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</row>
    <row r="293" spans="1:49" hidden="1" x14ac:dyDescent="0.35">
      <c r="A293" s="81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AK293" s="81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</row>
    <row r="294" spans="1:49" hidden="1" x14ac:dyDescent="0.35">
      <c r="A294" s="81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AK294" s="81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</row>
    <row r="295" spans="1:49" hidden="1" x14ac:dyDescent="0.35">
      <c r="A295" s="81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AK295" s="81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</row>
    <row r="296" spans="1:49" ht="18" hidden="1" x14ac:dyDescent="0.4">
      <c r="A296" s="77"/>
      <c r="B296" s="130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AK296" s="81"/>
      <c r="AL296" s="132"/>
      <c r="AM296" s="132"/>
      <c r="AN296" s="132"/>
      <c r="AO296" s="132"/>
      <c r="AP296" s="132"/>
      <c r="AQ296" s="132"/>
      <c r="AR296" s="132"/>
      <c r="AS296" s="132"/>
      <c r="AT296" s="132"/>
      <c r="AU296" s="132"/>
      <c r="AV296" s="132"/>
      <c r="AW296" s="132"/>
    </row>
    <row r="297" spans="1:49" ht="18" hidden="1" x14ac:dyDescent="0.4">
      <c r="A297" s="77"/>
      <c r="B297" s="135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AK297" s="81"/>
      <c r="AL297" s="132"/>
      <c r="AM297" s="132"/>
      <c r="AN297" s="132"/>
      <c r="AO297" s="132"/>
      <c r="AP297" s="132"/>
      <c r="AQ297" s="132"/>
      <c r="AR297" s="132"/>
      <c r="AS297" s="132"/>
      <c r="AT297" s="132"/>
      <c r="AU297" s="132"/>
      <c r="AV297" s="132"/>
      <c r="AW297" s="132"/>
    </row>
    <row r="298" spans="1:49" ht="18" hidden="1" x14ac:dyDescent="0.4">
      <c r="A298" s="81"/>
      <c r="B298" s="57"/>
      <c r="C298" s="56"/>
      <c r="D298" s="57"/>
      <c r="E298" s="57"/>
      <c r="F298" s="57"/>
      <c r="G298" s="57"/>
      <c r="H298" s="57"/>
      <c r="I298" s="136"/>
      <c r="J298" s="57"/>
      <c r="K298" s="57"/>
      <c r="L298" s="57"/>
      <c r="M298" s="57"/>
      <c r="AK298" s="81"/>
      <c r="AL298" s="129"/>
      <c r="AM298" s="129"/>
      <c r="AN298" s="129"/>
      <c r="AO298" s="129"/>
      <c r="AP298" s="129"/>
      <c r="AQ298" s="129"/>
      <c r="AR298" s="129"/>
      <c r="AS298" s="129"/>
      <c r="AT298" s="129"/>
      <c r="AU298" s="129"/>
      <c r="AV298" s="129"/>
      <c r="AW298" s="129"/>
    </row>
    <row r="299" spans="1:49" ht="18" hidden="1" x14ac:dyDescent="0.4">
      <c r="A299" s="62"/>
      <c r="B299" s="105"/>
      <c r="C299" s="105"/>
      <c r="D299" s="131">
        <f>D207</f>
        <v>19318.447059999991</v>
      </c>
      <c r="E299" s="105"/>
      <c r="F299" s="137"/>
      <c r="G299" s="133"/>
      <c r="H299" s="105"/>
      <c r="I299" s="138"/>
      <c r="J299" s="139"/>
      <c r="K299" s="105"/>
      <c r="L299" s="105"/>
      <c r="M299" s="105"/>
      <c r="AK299" s="81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</row>
    <row r="300" spans="1:49" ht="18" hidden="1" x14ac:dyDescent="0.4">
      <c r="A300" s="77"/>
      <c r="B300" s="130"/>
      <c r="C300" s="130"/>
      <c r="D300" s="131" t="e">
        <f>D208</f>
        <v>#NAME?</v>
      </c>
      <c r="E300" s="130"/>
      <c r="F300" s="140"/>
      <c r="G300" s="133"/>
      <c r="H300" s="130"/>
      <c r="J300" s="130"/>
      <c r="K300" s="130"/>
      <c r="L300" s="130"/>
      <c r="M300" s="130"/>
      <c r="AK300" s="81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</row>
    <row r="301" spans="1:49" ht="18" hidden="1" x14ac:dyDescent="0.4">
      <c r="A301" s="77"/>
      <c r="B301" s="130"/>
      <c r="C301" s="130"/>
      <c r="D301" s="130" t="e">
        <f>D299-D300</f>
        <v>#NAME?</v>
      </c>
      <c r="E301" s="130"/>
      <c r="F301" s="130"/>
      <c r="G301" s="130"/>
      <c r="H301" s="130"/>
      <c r="I301" s="136"/>
      <c r="J301" s="130"/>
      <c r="K301" s="130"/>
      <c r="L301" s="130"/>
      <c r="M301" s="130"/>
      <c r="AK301" s="77"/>
      <c r="AL301" s="130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</row>
    <row r="302" spans="1:49" ht="18" x14ac:dyDescent="0.4">
      <c r="A302" s="77"/>
      <c r="B302" s="130"/>
      <c r="C302" s="130"/>
      <c r="D302" s="130"/>
      <c r="E302" s="130"/>
      <c r="F302" s="130"/>
      <c r="G302" s="130"/>
      <c r="H302" s="130"/>
      <c r="I302" s="141"/>
      <c r="J302" s="130"/>
      <c r="K302" s="130"/>
      <c r="L302" s="130"/>
      <c r="M302" s="130"/>
      <c r="AK302" s="77"/>
      <c r="AL302" s="135"/>
      <c r="AM302" s="129"/>
      <c r="AN302" s="129"/>
      <c r="AO302" s="129"/>
      <c r="AP302" s="129"/>
      <c r="AQ302" s="129"/>
      <c r="AR302" s="129"/>
      <c r="AS302" s="129"/>
      <c r="AT302" s="129"/>
      <c r="AU302" s="129"/>
      <c r="AV302" s="129"/>
      <c r="AW302" s="129"/>
    </row>
    <row r="303" spans="1:49" ht="18" x14ac:dyDescent="0.4">
      <c r="A303" s="77"/>
      <c r="B303" s="130"/>
      <c r="C303" s="130"/>
      <c r="D303" s="130"/>
      <c r="E303" s="130"/>
      <c r="F303" s="130"/>
      <c r="G303" s="130"/>
      <c r="H303" s="130"/>
      <c r="I303" s="136"/>
      <c r="J303" s="130"/>
      <c r="K303" s="130"/>
      <c r="L303" s="130"/>
      <c r="M303" s="130"/>
      <c r="AK303" s="81"/>
      <c r="AL303" s="57"/>
      <c r="AM303" s="56"/>
      <c r="AN303" s="57"/>
      <c r="AO303" s="57"/>
      <c r="AP303" s="57"/>
      <c r="AQ303" s="57"/>
      <c r="AR303" s="57"/>
      <c r="AS303" s="136"/>
      <c r="AT303" s="57"/>
      <c r="AU303" s="57"/>
      <c r="AV303" s="57"/>
      <c r="AW303" s="57"/>
    </row>
    <row r="304" spans="1:49" ht="18" x14ac:dyDescent="0.4">
      <c r="A304" s="77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AK304" s="62"/>
      <c r="AL304" s="105"/>
      <c r="AM304" s="105"/>
      <c r="AN304" s="131"/>
      <c r="AO304" s="105"/>
      <c r="AP304" s="137"/>
      <c r="AQ304" s="133"/>
      <c r="AR304" s="105"/>
      <c r="AS304" s="138"/>
      <c r="AT304" s="139"/>
      <c r="AU304" s="105"/>
      <c r="AV304" s="105"/>
      <c r="AW304" s="105"/>
    </row>
    <row r="305" spans="1:49" ht="18" x14ac:dyDescent="0.4">
      <c r="A305" s="77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AK305" s="77"/>
      <c r="AL305" s="130"/>
      <c r="AM305" s="130"/>
      <c r="AN305" s="131"/>
      <c r="AO305" s="130"/>
      <c r="AP305" s="140"/>
      <c r="AQ305" s="133"/>
      <c r="AR305" s="130"/>
      <c r="AT305" s="130"/>
      <c r="AU305" s="130"/>
      <c r="AV305" s="130"/>
      <c r="AW305" s="130"/>
    </row>
    <row r="306" spans="1:49" ht="18" x14ac:dyDescent="0.4">
      <c r="A306" s="77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AK306" s="77"/>
      <c r="AL306" s="130"/>
      <c r="AM306" s="130"/>
      <c r="AN306" s="130"/>
      <c r="AO306" s="130"/>
      <c r="AP306" s="130"/>
      <c r="AQ306" s="130"/>
      <c r="AR306" s="130"/>
      <c r="AS306" s="136"/>
      <c r="AT306" s="130"/>
      <c r="AU306" s="130"/>
      <c r="AV306" s="130"/>
      <c r="AW306" s="130"/>
    </row>
    <row r="307" spans="1:49" ht="18" x14ac:dyDescent="0.4">
      <c r="A307" s="81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AK307" s="77"/>
      <c r="AL307" s="130"/>
      <c r="AM307" s="130"/>
      <c r="AN307" s="130"/>
      <c r="AO307" s="130"/>
      <c r="AP307" s="130"/>
      <c r="AQ307" s="130"/>
      <c r="AR307" s="130"/>
      <c r="AS307" s="141"/>
      <c r="AT307" s="130"/>
      <c r="AU307" s="130"/>
      <c r="AV307" s="130"/>
      <c r="AW307" s="130"/>
    </row>
    <row r="308" spans="1:49" ht="18" x14ac:dyDescent="0.4">
      <c r="A308" s="81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AK308" s="77"/>
      <c r="AL308" s="130"/>
      <c r="AM308" s="130"/>
      <c r="AN308" s="130"/>
      <c r="AO308" s="130"/>
      <c r="AP308" s="130"/>
      <c r="AQ308" s="130"/>
      <c r="AR308" s="130"/>
      <c r="AS308" s="136"/>
      <c r="AT308" s="130"/>
      <c r="AU308" s="130"/>
      <c r="AV308" s="130"/>
      <c r="AW308" s="130"/>
    </row>
    <row r="309" spans="1:49" ht="18" x14ac:dyDescent="0.4">
      <c r="A309" s="81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AK309" s="77"/>
      <c r="AL309" s="130"/>
      <c r="AM309" s="130"/>
      <c r="AN309" s="130"/>
      <c r="AO309" s="130"/>
      <c r="AP309" s="130"/>
      <c r="AQ309" s="130"/>
      <c r="AR309" s="130"/>
      <c r="AS309" s="130"/>
      <c r="AT309" s="130"/>
      <c r="AU309" s="130"/>
      <c r="AV309" s="130"/>
      <c r="AW309" s="130"/>
    </row>
    <row r="310" spans="1:49" ht="18" x14ac:dyDescent="0.4">
      <c r="A310" s="81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AK310" s="77"/>
      <c r="AL310" s="130"/>
      <c r="AM310" s="130"/>
      <c r="AN310" s="130"/>
      <c r="AO310" s="130"/>
      <c r="AP310" s="130"/>
      <c r="AQ310" s="130"/>
      <c r="AR310" s="130"/>
      <c r="AS310" s="130"/>
      <c r="AT310" s="130"/>
      <c r="AU310" s="130"/>
      <c r="AV310" s="130"/>
      <c r="AW310" s="130"/>
    </row>
    <row r="311" spans="1:49" ht="18" x14ac:dyDescent="0.4">
      <c r="A311" s="81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AK311" s="77"/>
      <c r="AL311" s="130"/>
      <c r="AM311" s="130"/>
      <c r="AN311" s="130"/>
      <c r="AO311" s="130"/>
      <c r="AP311" s="130"/>
      <c r="AQ311" s="130"/>
      <c r="AR311" s="130"/>
      <c r="AS311" s="130"/>
      <c r="AT311" s="130"/>
      <c r="AU311" s="130"/>
      <c r="AV311" s="130"/>
      <c r="AW311" s="130"/>
    </row>
    <row r="312" spans="1:49" x14ac:dyDescent="0.35">
      <c r="A312" s="81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AK312" s="81"/>
      <c r="AL312" s="132"/>
      <c r="AM312" s="132"/>
      <c r="AN312" s="132"/>
      <c r="AO312" s="132"/>
      <c r="AP312" s="132"/>
      <c r="AQ312" s="132"/>
      <c r="AR312" s="132"/>
      <c r="AS312" s="132"/>
      <c r="AT312" s="132"/>
      <c r="AU312" s="132"/>
      <c r="AV312" s="132"/>
      <c r="AW312" s="132"/>
    </row>
    <row r="313" spans="1:49" x14ac:dyDescent="0.35">
      <c r="A313" s="77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AK313" s="81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</row>
    <row r="314" spans="1:49" ht="18" x14ac:dyDescent="0.4">
      <c r="A314" s="81"/>
      <c r="B314" s="57"/>
      <c r="C314" s="56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AK314" s="81"/>
      <c r="AL314" s="129"/>
      <c r="AM314" s="129"/>
      <c r="AN314" s="129"/>
      <c r="AO314" s="129"/>
      <c r="AP314" s="129"/>
      <c r="AQ314" s="129"/>
      <c r="AR314" s="129"/>
      <c r="AS314" s="129"/>
      <c r="AT314" s="129"/>
      <c r="AU314" s="129"/>
      <c r="AV314" s="129"/>
      <c r="AW314" s="129"/>
    </row>
    <row r="315" spans="1:49" ht="18" hidden="1" x14ac:dyDescent="0.4">
      <c r="A315" s="62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AK315" s="81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</row>
    <row r="316" spans="1:49" hidden="1" x14ac:dyDescent="0.35">
      <c r="A316" s="81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AK316" s="81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</row>
    <row r="317" spans="1:49" hidden="1" x14ac:dyDescent="0.35">
      <c r="A317" s="81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AK317" s="81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</row>
    <row r="318" spans="1:49" hidden="1" x14ac:dyDescent="0.35">
      <c r="A318" s="81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AK318" s="77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</row>
    <row r="319" spans="1:49" ht="18" hidden="1" x14ac:dyDescent="0.4">
      <c r="A319" s="81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AK319" s="81"/>
      <c r="AL319" s="57"/>
      <c r="AM319" s="56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</row>
    <row r="320" spans="1:49" ht="18" hidden="1" x14ac:dyDescent="0.4">
      <c r="A320" s="81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AK320" s="62"/>
      <c r="AL320" s="105"/>
      <c r="AM320" s="105"/>
      <c r="AN320" s="105"/>
      <c r="AO320" s="105"/>
      <c r="AP320" s="105"/>
      <c r="AQ320" s="105"/>
      <c r="AR320" s="105"/>
      <c r="AS320" s="105"/>
      <c r="AT320" s="105"/>
      <c r="AU320" s="105"/>
      <c r="AV320" s="105"/>
      <c r="AW320" s="105"/>
    </row>
    <row r="321" spans="1:49" hidden="1" x14ac:dyDescent="0.35">
      <c r="A321" s="81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AK321" s="81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</row>
    <row r="322" spans="1:49" hidden="1" x14ac:dyDescent="0.35">
      <c r="A322" s="81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AK322" s="81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</row>
    <row r="323" spans="1:49" hidden="1" x14ac:dyDescent="0.35">
      <c r="A323" s="81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AK323" s="81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</row>
    <row r="324" spans="1:49" hidden="1" x14ac:dyDescent="0.35">
      <c r="A324" s="81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AK324" s="81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</row>
    <row r="325" spans="1:49" hidden="1" x14ac:dyDescent="0.35">
      <c r="A325" s="81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AK325" s="81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</row>
    <row r="326" spans="1:49" hidden="1" x14ac:dyDescent="0.35">
      <c r="A326" s="81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AK326" s="81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</row>
    <row r="327" spans="1:49" hidden="1" x14ac:dyDescent="0.35">
      <c r="A327" s="81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AK327" s="81"/>
      <c r="AL327" s="132"/>
      <c r="AM327" s="132"/>
      <c r="AN327" s="132"/>
      <c r="AO327" s="132"/>
      <c r="AP327" s="132"/>
      <c r="AQ327" s="132"/>
      <c r="AR327" s="132"/>
      <c r="AS327" s="132"/>
      <c r="AT327" s="132"/>
      <c r="AU327" s="132"/>
      <c r="AV327" s="132"/>
      <c r="AW327" s="132"/>
    </row>
    <row r="328" spans="1:49" hidden="1" x14ac:dyDescent="0.35">
      <c r="A328" s="77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AK328" s="81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</row>
    <row r="329" spans="1:49" ht="18" hidden="1" x14ac:dyDescent="0.4">
      <c r="A329" s="81"/>
      <c r="B329" s="57"/>
      <c r="C329" s="56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AK329" s="81"/>
      <c r="AL329" s="129"/>
      <c r="AM329" s="129"/>
      <c r="AN329" s="129"/>
      <c r="AO329" s="129"/>
      <c r="AP329" s="129"/>
      <c r="AQ329" s="129"/>
      <c r="AR329" s="129"/>
      <c r="AS329" s="129"/>
      <c r="AT329" s="129"/>
      <c r="AU329" s="129"/>
      <c r="AV329" s="129"/>
      <c r="AW329" s="129"/>
    </row>
    <row r="330" spans="1:49" ht="18" hidden="1" x14ac:dyDescent="0.4">
      <c r="A330" s="62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AK330" s="81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</row>
    <row r="331" spans="1:49" hidden="1" x14ac:dyDescent="0.35">
      <c r="A331" s="81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AK331" s="81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</row>
    <row r="332" spans="1:49" hidden="1" x14ac:dyDescent="0.35">
      <c r="A332" s="81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AK332" s="81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</row>
    <row r="333" spans="1:49" hidden="1" x14ac:dyDescent="0.35">
      <c r="A333" s="81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AK333" s="77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</row>
    <row r="334" spans="1:49" ht="18" hidden="1" x14ac:dyDescent="0.4">
      <c r="A334" s="81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AK334" s="81"/>
      <c r="AL334" s="57"/>
      <c r="AM334" s="56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</row>
    <row r="335" spans="1:49" ht="18" hidden="1" x14ac:dyDescent="0.4">
      <c r="A335" s="81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AK335" s="62"/>
      <c r="AL335" s="105"/>
      <c r="AM335" s="105"/>
      <c r="AN335" s="105"/>
      <c r="AO335" s="105"/>
      <c r="AP335" s="105"/>
      <c r="AQ335" s="105"/>
      <c r="AR335" s="105"/>
      <c r="AS335" s="105"/>
      <c r="AT335" s="105"/>
      <c r="AU335" s="105"/>
      <c r="AV335" s="105"/>
      <c r="AW335" s="105"/>
    </row>
    <row r="336" spans="1:49" hidden="1" x14ac:dyDescent="0.35">
      <c r="A336" s="81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AK336" s="81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</row>
    <row r="337" spans="1:49" hidden="1" x14ac:dyDescent="0.35">
      <c r="A337" s="81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AK337" s="81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</row>
    <row r="338" spans="1:49" hidden="1" x14ac:dyDescent="0.35">
      <c r="A338" s="81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AK338" s="81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</row>
    <row r="339" spans="1:49" hidden="1" x14ac:dyDescent="0.35">
      <c r="A339" s="81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AK339" s="81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</row>
    <row r="340" spans="1:49" hidden="1" x14ac:dyDescent="0.35">
      <c r="A340" s="81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AK340" s="81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</row>
    <row r="341" spans="1:49" hidden="1" x14ac:dyDescent="0.35">
      <c r="A341" s="81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AK341" s="81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</row>
    <row r="342" spans="1:49" hidden="1" x14ac:dyDescent="0.35">
      <c r="A342" s="81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AK342" s="81"/>
      <c r="AL342" s="132"/>
      <c r="AM342" s="132"/>
      <c r="AN342" s="132"/>
      <c r="AO342" s="132"/>
      <c r="AP342" s="132"/>
      <c r="AQ342" s="132"/>
      <c r="AR342" s="132"/>
      <c r="AS342" s="132"/>
      <c r="AT342" s="132"/>
      <c r="AU342" s="132"/>
      <c r="AV342" s="132"/>
      <c r="AW342" s="132"/>
    </row>
    <row r="343" spans="1:49" ht="18" hidden="1" x14ac:dyDescent="0.4">
      <c r="A343" s="77"/>
      <c r="B343" s="130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AK343" s="81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</row>
    <row r="344" spans="1:49" ht="18" hidden="1" x14ac:dyDescent="0.4">
      <c r="A344" s="81"/>
      <c r="B344" s="57"/>
      <c r="C344" s="56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AK344" s="81"/>
      <c r="AL344" s="129"/>
      <c r="AM344" s="129"/>
      <c r="AN344" s="129"/>
      <c r="AO344" s="129"/>
      <c r="AP344" s="129"/>
      <c r="AQ344" s="129"/>
      <c r="AR344" s="129"/>
      <c r="AS344" s="129"/>
      <c r="AT344" s="129"/>
      <c r="AU344" s="129"/>
      <c r="AV344" s="129"/>
      <c r="AW344" s="129"/>
    </row>
    <row r="345" spans="1:49" ht="18" hidden="1" x14ac:dyDescent="0.4">
      <c r="A345" s="62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AK345" s="81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</row>
    <row r="346" spans="1:49" hidden="1" x14ac:dyDescent="0.35">
      <c r="A346" s="81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AK346" s="81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</row>
    <row r="347" spans="1:49" hidden="1" x14ac:dyDescent="0.35">
      <c r="A347" s="81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AK347" s="81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</row>
    <row r="348" spans="1:49" ht="18" hidden="1" x14ac:dyDescent="0.4">
      <c r="A348" s="81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AK348" s="77"/>
      <c r="AL348" s="130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</row>
    <row r="349" spans="1:49" ht="18" hidden="1" x14ac:dyDescent="0.4">
      <c r="A349" s="81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AK349" s="81"/>
      <c r="AL349" s="57"/>
      <c r="AM349" s="56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</row>
    <row r="350" spans="1:49" ht="18" hidden="1" x14ac:dyDescent="0.4">
      <c r="A350" s="81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AK350" s="62"/>
      <c r="AL350" s="105"/>
      <c r="AM350" s="105"/>
      <c r="AN350" s="105"/>
      <c r="AO350" s="105"/>
      <c r="AP350" s="105"/>
      <c r="AQ350" s="105"/>
      <c r="AR350" s="105"/>
      <c r="AS350" s="105"/>
      <c r="AT350" s="105"/>
      <c r="AU350" s="105"/>
      <c r="AV350" s="105"/>
      <c r="AW350" s="105"/>
    </row>
    <row r="351" spans="1:49" hidden="1" x14ac:dyDescent="0.35">
      <c r="A351" s="81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AK351" s="81"/>
      <c r="AL351" s="102"/>
      <c r="AM351" s="102"/>
      <c r="AN351" s="102"/>
      <c r="AO351" s="102"/>
      <c r="AP351" s="102"/>
      <c r="AQ351" s="102"/>
      <c r="AR351" s="102"/>
      <c r="AS351" s="102"/>
      <c r="AT351" s="102"/>
      <c r="AU351" s="102"/>
      <c r="AV351" s="102"/>
      <c r="AW351" s="102"/>
    </row>
    <row r="352" spans="1:49" hidden="1" x14ac:dyDescent="0.35">
      <c r="A352" s="81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AK352" s="81"/>
      <c r="AL352" s="102"/>
      <c r="AM352" s="102"/>
      <c r="AN352" s="102"/>
      <c r="AO352" s="102"/>
      <c r="AP352" s="102"/>
      <c r="AQ352" s="102"/>
      <c r="AR352" s="102"/>
      <c r="AS352" s="102"/>
      <c r="AT352" s="102"/>
      <c r="AU352" s="102"/>
      <c r="AV352" s="102"/>
      <c r="AW352" s="102"/>
    </row>
    <row r="353" spans="1:49" hidden="1" x14ac:dyDescent="0.35">
      <c r="A353" s="81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AK353" s="81"/>
      <c r="AL353" s="102"/>
      <c r="AM353" s="102"/>
      <c r="AN353" s="102"/>
      <c r="AO353" s="102"/>
      <c r="AP353" s="102"/>
      <c r="AQ353" s="102"/>
      <c r="AR353" s="102"/>
      <c r="AS353" s="102"/>
      <c r="AT353" s="102"/>
      <c r="AU353" s="102"/>
      <c r="AV353" s="102"/>
      <c r="AW353" s="102"/>
    </row>
    <row r="354" spans="1:49" hidden="1" x14ac:dyDescent="0.35">
      <c r="A354" s="81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AK354" s="81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</row>
    <row r="355" spans="1:49" hidden="1" x14ac:dyDescent="0.35">
      <c r="A355" s="81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AK355" s="81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</row>
    <row r="356" spans="1:49" hidden="1" x14ac:dyDescent="0.35">
      <c r="A356" s="81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AK356" s="81"/>
      <c r="AL356" s="102"/>
      <c r="AM356" s="102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</row>
    <row r="357" spans="1:49" hidden="1" x14ac:dyDescent="0.35">
      <c r="A357" s="81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AK357" s="81"/>
      <c r="AL357" s="132"/>
      <c r="AM357" s="132"/>
      <c r="AN357" s="132"/>
      <c r="AO357" s="132"/>
      <c r="AP357" s="132"/>
      <c r="AQ357" s="132"/>
      <c r="AR357" s="132"/>
      <c r="AS357" s="132"/>
      <c r="AT357" s="132"/>
      <c r="AU357" s="132"/>
      <c r="AV357" s="132"/>
      <c r="AW357" s="132"/>
    </row>
    <row r="358" spans="1:49" ht="18" hidden="1" x14ac:dyDescent="0.4">
      <c r="A358" s="77"/>
      <c r="B358" s="130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AK358" s="81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</row>
    <row r="359" spans="1:49" ht="18" hidden="1" x14ac:dyDescent="0.4">
      <c r="A359" s="81"/>
      <c r="B359" s="57"/>
      <c r="C359" s="56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AK359" s="81"/>
      <c r="AL359" s="129"/>
      <c r="AM359" s="129"/>
      <c r="AN359" s="129"/>
      <c r="AO359" s="129"/>
      <c r="AP359" s="129"/>
      <c r="AQ359" s="129"/>
      <c r="AR359" s="129"/>
      <c r="AS359" s="129"/>
      <c r="AT359" s="129"/>
      <c r="AU359" s="129"/>
      <c r="AV359" s="129"/>
      <c r="AW359" s="129"/>
    </row>
    <row r="360" spans="1:49" ht="18" hidden="1" x14ac:dyDescent="0.4">
      <c r="A360" s="62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AK360" s="81"/>
      <c r="AL360" s="102"/>
      <c r="AM360" s="102"/>
      <c r="AN360" s="102"/>
      <c r="AO360" s="102"/>
      <c r="AP360" s="102"/>
      <c r="AQ360" s="102"/>
      <c r="AR360" s="102"/>
      <c r="AS360" s="102"/>
      <c r="AT360" s="102"/>
      <c r="AU360" s="102"/>
      <c r="AV360" s="102"/>
      <c r="AW360" s="102"/>
    </row>
    <row r="361" spans="1:49" hidden="1" x14ac:dyDescent="0.35">
      <c r="A361" s="81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AK361" s="81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</row>
    <row r="362" spans="1:49" hidden="1" x14ac:dyDescent="0.35">
      <c r="A362" s="81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AK362" s="81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</row>
    <row r="363" spans="1:49" ht="18" hidden="1" x14ac:dyDescent="0.4">
      <c r="A363" s="81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AK363" s="77"/>
      <c r="AL363" s="130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</row>
    <row r="364" spans="1:49" ht="18" hidden="1" x14ac:dyDescent="0.4">
      <c r="A364" s="81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AK364" s="81"/>
      <c r="AL364" s="57"/>
      <c r="AM364" s="56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</row>
    <row r="365" spans="1:49" ht="18" hidden="1" x14ac:dyDescent="0.4">
      <c r="A365" s="81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AK365" s="62"/>
      <c r="AL365" s="105"/>
      <c r="AM365" s="105"/>
      <c r="AN365" s="105"/>
      <c r="AO365" s="105"/>
      <c r="AP365" s="105"/>
      <c r="AQ365" s="105"/>
      <c r="AR365" s="105"/>
      <c r="AS365" s="105"/>
      <c r="AT365" s="105"/>
      <c r="AU365" s="105"/>
      <c r="AV365" s="105"/>
      <c r="AW365" s="105"/>
    </row>
    <row r="366" spans="1:49" hidden="1" x14ac:dyDescent="0.35">
      <c r="A366" s="81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AK366" s="81"/>
      <c r="AL366" s="102"/>
      <c r="AM366" s="102"/>
      <c r="AN366" s="102"/>
      <c r="AO366" s="102"/>
      <c r="AP366" s="102"/>
      <c r="AQ366" s="102"/>
      <c r="AR366" s="102"/>
      <c r="AS366" s="102"/>
      <c r="AT366" s="102"/>
      <c r="AU366" s="102"/>
      <c r="AV366" s="102"/>
      <c r="AW366" s="102"/>
    </row>
    <row r="367" spans="1:49" hidden="1" x14ac:dyDescent="0.35">
      <c r="A367" s="81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AK367" s="81"/>
      <c r="AL367" s="102"/>
      <c r="AM367" s="102"/>
      <c r="AN367" s="102"/>
      <c r="AO367" s="102"/>
      <c r="AP367" s="102"/>
      <c r="AQ367" s="102"/>
      <c r="AR367" s="102"/>
      <c r="AS367" s="102"/>
      <c r="AT367" s="102"/>
      <c r="AU367" s="102"/>
      <c r="AV367" s="102"/>
      <c r="AW367" s="102"/>
    </row>
    <row r="368" spans="1:49" hidden="1" x14ac:dyDescent="0.35">
      <c r="A368" s="81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AK368" s="81"/>
      <c r="AL368" s="102"/>
      <c r="AM368" s="102"/>
      <c r="AN368" s="102"/>
      <c r="AO368" s="102"/>
      <c r="AP368" s="102"/>
      <c r="AQ368" s="102"/>
      <c r="AR368" s="102"/>
      <c r="AS368" s="102"/>
      <c r="AT368" s="102"/>
      <c r="AU368" s="102"/>
      <c r="AV368" s="102"/>
      <c r="AW368" s="102"/>
    </row>
    <row r="369" spans="1:49" hidden="1" x14ac:dyDescent="0.35">
      <c r="A369" s="81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AK369" s="81"/>
      <c r="AL369" s="102"/>
      <c r="AM369" s="102"/>
      <c r="AN369" s="102"/>
      <c r="AO369" s="102"/>
      <c r="AP369" s="102"/>
      <c r="AQ369" s="102"/>
      <c r="AR369" s="102"/>
      <c r="AS369" s="102"/>
      <c r="AT369" s="102"/>
      <c r="AU369" s="102"/>
      <c r="AV369" s="102"/>
      <c r="AW369" s="102"/>
    </row>
    <row r="370" spans="1:49" hidden="1" x14ac:dyDescent="0.35">
      <c r="A370" s="81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AK370" s="81"/>
      <c r="AL370" s="102"/>
      <c r="AM370" s="102"/>
      <c r="AN370" s="102"/>
      <c r="AO370" s="102"/>
      <c r="AP370" s="102"/>
      <c r="AQ370" s="102"/>
      <c r="AR370" s="102"/>
      <c r="AS370" s="102"/>
      <c r="AT370" s="102"/>
      <c r="AU370" s="102"/>
      <c r="AV370" s="102"/>
      <c r="AW370" s="102"/>
    </row>
    <row r="371" spans="1:49" hidden="1" x14ac:dyDescent="0.35">
      <c r="A371" s="81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AK371" s="81"/>
      <c r="AL371" s="102"/>
      <c r="AM371" s="102"/>
      <c r="AN371" s="102"/>
      <c r="AO371" s="102"/>
      <c r="AP371" s="102"/>
      <c r="AQ371" s="102"/>
      <c r="AR371" s="102"/>
      <c r="AS371" s="102"/>
      <c r="AT371" s="102"/>
      <c r="AU371" s="102"/>
      <c r="AV371" s="102"/>
      <c r="AW371" s="102"/>
    </row>
    <row r="372" spans="1:49" hidden="1" x14ac:dyDescent="0.35">
      <c r="A372" s="81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AK372" s="81"/>
      <c r="AL372" s="132"/>
      <c r="AM372" s="132"/>
      <c r="AN372" s="132"/>
      <c r="AO372" s="132"/>
      <c r="AP372" s="132"/>
      <c r="AQ372" s="132"/>
      <c r="AR372" s="132"/>
      <c r="AS372" s="132"/>
      <c r="AT372" s="132"/>
      <c r="AU372" s="132"/>
      <c r="AV372" s="132"/>
      <c r="AW372" s="132"/>
    </row>
    <row r="373" spans="1:49" ht="18" hidden="1" x14ac:dyDescent="0.4">
      <c r="A373" s="77"/>
      <c r="B373" s="130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AK373" s="81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</row>
    <row r="374" spans="1:49" ht="18" hidden="1" x14ac:dyDescent="0.4">
      <c r="A374" s="81"/>
      <c r="B374" s="57"/>
      <c r="C374" s="56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AK374" s="81"/>
      <c r="AL374" s="129"/>
      <c r="AM374" s="129"/>
      <c r="AN374" s="129"/>
      <c r="AO374" s="129"/>
      <c r="AP374" s="129"/>
      <c r="AQ374" s="129"/>
      <c r="AR374" s="129"/>
      <c r="AS374" s="129"/>
      <c r="AT374" s="129"/>
      <c r="AU374" s="129"/>
      <c r="AV374" s="129"/>
      <c r="AW374" s="129"/>
    </row>
    <row r="375" spans="1:49" ht="18" hidden="1" x14ac:dyDescent="0.4">
      <c r="A375" s="62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AK375" s="81"/>
      <c r="AL375" s="102"/>
      <c r="AM375" s="102"/>
      <c r="AN375" s="102"/>
      <c r="AO375" s="102"/>
      <c r="AP375" s="102"/>
      <c r="AQ375" s="102"/>
      <c r="AR375" s="102"/>
      <c r="AS375" s="102"/>
      <c r="AT375" s="102"/>
      <c r="AU375" s="102"/>
      <c r="AV375" s="102"/>
      <c r="AW375" s="102"/>
    </row>
    <row r="376" spans="1:49" hidden="1" x14ac:dyDescent="0.35">
      <c r="A376" s="81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AK376" s="81"/>
      <c r="AL376" s="102"/>
      <c r="AM376" s="102"/>
      <c r="AN376" s="102"/>
      <c r="AO376" s="102"/>
      <c r="AP376" s="102"/>
      <c r="AQ376" s="102"/>
      <c r="AR376" s="102"/>
      <c r="AS376" s="102"/>
      <c r="AT376" s="102"/>
      <c r="AU376" s="102"/>
      <c r="AV376" s="102"/>
      <c r="AW376" s="102"/>
    </row>
    <row r="377" spans="1:49" hidden="1" x14ac:dyDescent="0.35">
      <c r="A377" s="81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AK377" s="81"/>
      <c r="AL377" s="102"/>
      <c r="AM377" s="102"/>
      <c r="AN377" s="102"/>
      <c r="AO377" s="102"/>
      <c r="AP377" s="102"/>
      <c r="AQ377" s="102"/>
      <c r="AR377" s="102"/>
      <c r="AS377" s="102"/>
      <c r="AT377" s="102"/>
      <c r="AU377" s="102"/>
      <c r="AV377" s="102"/>
      <c r="AW377" s="102"/>
    </row>
    <row r="378" spans="1:49" ht="18" hidden="1" x14ac:dyDescent="0.4">
      <c r="A378" s="81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AK378" s="77"/>
      <c r="AL378" s="130"/>
      <c r="AM378" s="102"/>
      <c r="AN378" s="102"/>
      <c r="AO378" s="102"/>
      <c r="AP378" s="102"/>
      <c r="AQ378" s="102"/>
      <c r="AR378" s="102"/>
      <c r="AS378" s="102"/>
      <c r="AT378" s="102"/>
      <c r="AU378" s="102"/>
      <c r="AV378" s="102"/>
      <c r="AW378" s="102"/>
    </row>
    <row r="379" spans="1:49" ht="18" hidden="1" x14ac:dyDescent="0.4">
      <c r="A379" s="81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AK379" s="81"/>
      <c r="AL379" s="57"/>
      <c r="AM379" s="56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</row>
    <row r="380" spans="1:49" ht="18" hidden="1" x14ac:dyDescent="0.4">
      <c r="A380" s="81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AK380" s="62"/>
      <c r="AL380" s="105"/>
      <c r="AM380" s="105"/>
      <c r="AN380" s="105"/>
      <c r="AO380" s="105"/>
      <c r="AP380" s="105"/>
      <c r="AQ380" s="105"/>
      <c r="AR380" s="105"/>
      <c r="AS380" s="105"/>
      <c r="AT380" s="105"/>
      <c r="AU380" s="105"/>
      <c r="AV380" s="105"/>
      <c r="AW380" s="105"/>
    </row>
    <row r="381" spans="1:49" hidden="1" x14ac:dyDescent="0.35">
      <c r="A381" s="81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AK381" s="81"/>
      <c r="AL381" s="102"/>
      <c r="AM381" s="102"/>
      <c r="AN381" s="102"/>
      <c r="AO381" s="102"/>
      <c r="AP381" s="102"/>
      <c r="AQ381" s="102"/>
      <c r="AR381" s="102"/>
      <c r="AS381" s="102"/>
      <c r="AT381" s="102"/>
      <c r="AU381" s="102"/>
      <c r="AV381" s="102"/>
      <c r="AW381" s="102"/>
    </row>
    <row r="382" spans="1:49" hidden="1" x14ac:dyDescent="0.35">
      <c r="A382" s="81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AK382" s="81"/>
      <c r="AL382" s="102"/>
      <c r="AM382" s="102"/>
      <c r="AN382" s="102"/>
      <c r="AO382" s="102"/>
      <c r="AP382" s="102"/>
      <c r="AQ382" s="102"/>
      <c r="AR382" s="102"/>
      <c r="AS382" s="102"/>
      <c r="AT382" s="102"/>
      <c r="AU382" s="102"/>
      <c r="AV382" s="102"/>
      <c r="AW382" s="102"/>
    </row>
    <row r="383" spans="1:49" hidden="1" x14ac:dyDescent="0.35">
      <c r="A383" s="81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AK383" s="81"/>
      <c r="AL383" s="102"/>
      <c r="AM383" s="102"/>
      <c r="AN383" s="102"/>
      <c r="AO383" s="102"/>
      <c r="AP383" s="102"/>
      <c r="AQ383" s="102"/>
      <c r="AR383" s="102"/>
      <c r="AS383" s="102"/>
      <c r="AT383" s="102"/>
      <c r="AU383" s="102"/>
      <c r="AV383" s="102"/>
      <c r="AW383" s="102"/>
    </row>
    <row r="384" spans="1:49" hidden="1" x14ac:dyDescent="0.35">
      <c r="A384" s="81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AK384" s="81"/>
      <c r="AL384" s="102"/>
      <c r="AM384" s="102"/>
      <c r="AN384" s="102"/>
      <c r="AO384" s="102"/>
      <c r="AP384" s="102"/>
      <c r="AQ384" s="102"/>
      <c r="AR384" s="102"/>
      <c r="AS384" s="102"/>
      <c r="AT384" s="102"/>
      <c r="AU384" s="102"/>
      <c r="AV384" s="102"/>
      <c r="AW384" s="102"/>
    </row>
    <row r="385" spans="1:49" hidden="1" x14ac:dyDescent="0.35">
      <c r="A385" s="81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AK385" s="81"/>
      <c r="AL385" s="102"/>
      <c r="AM385" s="102"/>
      <c r="AN385" s="102"/>
      <c r="AO385" s="102"/>
      <c r="AP385" s="102"/>
      <c r="AQ385" s="102"/>
      <c r="AR385" s="102"/>
      <c r="AS385" s="102"/>
      <c r="AT385" s="102"/>
      <c r="AU385" s="102"/>
      <c r="AV385" s="102"/>
      <c r="AW385" s="102"/>
    </row>
    <row r="386" spans="1:49" hidden="1" x14ac:dyDescent="0.35">
      <c r="A386" s="81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AK386" s="81"/>
      <c r="AL386" s="102"/>
      <c r="AM386" s="102"/>
      <c r="AN386" s="102"/>
      <c r="AO386" s="102"/>
      <c r="AP386" s="102"/>
      <c r="AQ386" s="102"/>
      <c r="AR386" s="102"/>
      <c r="AS386" s="102"/>
      <c r="AT386" s="102"/>
      <c r="AU386" s="102"/>
      <c r="AV386" s="102"/>
      <c r="AW386" s="102"/>
    </row>
    <row r="387" spans="1:49" hidden="1" x14ac:dyDescent="0.35">
      <c r="A387" s="81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AK387" s="81"/>
      <c r="AL387" s="132"/>
      <c r="AM387" s="132"/>
      <c r="AN387" s="132"/>
      <c r="AO387" s="132"/>
      <c r="AP387" s="132"/>
      <c r="AQ387" s="132"/>
      <c r="AR387" s="132"/>
      <c r="AS387" s="132"/>
      <c r="AT387" s="132"/>
      <c r="AU387" s="132"/>
      <c r="AV387" s="132"/>
      <c r="AW387" s="132"/>
    </row>
    <row r="388" spans="1:49" ht="18" hidden="1" x14ac:dyDescent="0.4">
      <c r="A388" s="77"/>
      <c r="B388" s="135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AK388" s="81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</row>
    <row r="389" spans="1:49" hidden="1" x14ac:dyDescent="0.35">
      <c r="A389" s="81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AK389" s="81"/>
      <c r="AL389" s="129"/>
      <c r="AM389" s="129"/>
      <c r="AN389" s="129"/>
      <c r="AO389" s="129"/>
      <c r="AP389" s="129"/>
      <c r="AQ389" s="129"/>
      <c r="AR389" s="129"/>
      <c r="AS389" s="129"/>
      <c r="AT389" s="129"/>
      <c r="AU389" s="129"/>
      <c r="AV389" s="129"/>
      <c r="AW389" s="129"/>
    </row>
    <row r="390" spans="1:49" ht="18" hidden="1" x14ac:dyDescent="0.4">
      <c r="A390" s="81"/>
      <c r="B390" s="57"/>
      <c r="C390" s="56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AK390" s="81"/>
      <c r="AL390" s="102"/>
      <c r="AM390" s="102"/>
      <c r="AN390" s="102"/>
      <c r="AO390" s="102"/>
      <c r="AP390" s="102"/>
      <c r="AQ390" s="102"/>
      <c r="AR390" s="102"/>
      <c r="AS390" s="102"/>
      <c r="AT390" s="102"/>
      <c r="AU390" s="102"/>
      <c r="AV390" s="102"/>
      <c r="AW390" s="102"/>
    </row>
    <row r="391" spans="1:49" ht="18" hidden="1" x14ac:dyDescent="0.4">
      <c r="A391" s="120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AK391" s="81"/>
      <c r="AL391" s="102"/>
      <c r="AM391" s="102"/>
      <c r="AN391" s="102"/>
      <c r="AO391" s="102"/>
      <c r="AP391" s="102"/>
      <c r="AQ391" s="102"/>
      <c r="AR391" s="102"/>
      <c r="AS391" s="102"/>
      <c r="AT391" s="102"/>
      <c r="AU391" s="102"/>
      <c r="AV391" s="102"/>
      <c r="AW391" s="102"/>
    </row>
    <row r="392" spans="1:49" ht="18" x14ac:dyDescent="0.4">
      <c r="A392" s="77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AK392" s="81"/>
      <c r="AL392" s="102"/>
      <c r="AM392" s="102"/>
      <c r="AN392" s="102"/>
      <c r="AO392" s="102"/>
      <c r="AP392" s="102"/>
      <c r="AQ392" s="102"/>
      <c r="AR392" s="102"/>
      <c r="AS392" s="102"/>
      <c r="AT392" s="102"/>
      <c r="AU392" s="102"/>
      <c r="AV392" s="102"/>
      <c r="AW392" s="102"/>
    </row>
    <row r="393" spans="1:49" ht="18" x14ac:dyDescent="0.4">
      <c r="A393" s="77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AK393" s="77"/>
      <c r="AL393" s="135"/>
      <c r="AM393" s="129"/>
      <c r="AN393" s="129"/>
      <c r="AO393" s="129"/>
      <c r="AP393" s="129"/>
      <c r="AQ393" s="129"/>
      <c r="AR393" s="129"/>
      <c r="AS393" s="129"/>
      <c r="AT393" s="129"/>
      <c r="AU393" s="129"/>
      <c r="AV393" s="129"/>
      <c r="AW393" s="129"/>
    </row>
    <row r="394" spans="1:49" ht="18" x14ac:dyDescent="0.4">
      <c r="A394" s="77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AK394" s="81"/>
      <c r="AL394" s="129"/>
      <c r="AM394" s="129"/>
      <c r="AN394" s="129"/>
      <c r="AO394" s="129"/>
      <c r="AP394" s="129"/>
      <c r="AQ394" s="129"/>
      <c r="AR394" s="129"/>
      <c r="AS394" s="129"/>
      <c r="AT394" s="129"/>
      <c r="AU394" s="129"/>
      <c r="AV394" s="129"/>
      <c r="AW394" s="129"/>
    </row>
    <row r="395" spans="1:49" ht="18" x14ac:dyDescent="0.4">
      <c r="A395" s="77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AK395" s="81"/>
      <c r="AL395" s="57"/>
      <c r="AM395" s="56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</row>
    <row r="396" spans="1:49" ht="18" x14ac:dyDescent="0.4">
      <c r="A396" s="77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AK396" s="120"/>
      <c r="AL396" s="105"/>
      <c r="AM396" s="105"/>
      <c r="AN396" s="105"/>
      <c r="AO396" s="105"/>
      <c r="AP396" s="105"/>
      <c r="AQ396" s="105"/>
      <c r="AR396" s="105"/>
      <c r="AS396" s="105"/>
      <c r="AT396" s="105"/>
      <c r="AU396" s="105"/>
      <c r="AV396" s="105"/>
      <c r="AW396" s="105"/>
    </row>
    <row r="397" spans="1:49" ht="18" x14ac:dyDescent="0.4">
      <c r="A397" s="77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AK397" s="77"/>
      <c r="AL397" s="130"/>
      <c r="AM397" s="130"/>
      <c r="AN397" s="130"/>
      <c r="AO397" s="130"/>
      <c r="AP397" s="130"/>
      <c r="AQ397" s="130"/>
      <c r="AR397" s="130"/>
      <c r="AS397" s="130"/>
      <c r="AT397" s="130"/>
      <c r="AU397" s="130"/>
      <c r="AV397" s="130"/>
      <c r="AW397" s="130"/>
    </row>
    <row r="398" spans="1:49" ht="18" x14ac:dyDescent="0.4">
      <c r="A398" s="77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AK398" s="77"/>
      <c r="AL398" s="130"/>
      <c r="AM398" s="130"/>
      <c r="AN398" s="130"/>
      <c r="AO398" s="130"/>
      <c r="AP398" s="130"/>
      <c r="AQ398" s="130"/>
      <c r="AR398" s="130"/>
      <c r="AS398" s="130"/>
      <c r="AT398" s="130"/>
      <c r="AU398" s="130"/>
      <c r="AV398" s="130"/>
      <c r="AW398" s="130"/>
    </row>
    <row r="399" spans="1:49" ht="18" x14ac:dyDescent="0.4">
      <c r="A399" s="81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AK399" s="77"/>
      <c r="AL399" s="130"/>
      <c r="AM399" s="130"/>
      <c r="AN399" s="130"/>
      <c r="AO399" s="130"/>
      <c r="AP399" s="130"/>
      <c r="AQ399" s="130"/>
      <c r="AR399" s="130"/>
      <c r="AS399" s="130"/>
      <c r="AT399" s="130"/>
      <c r="AU399" s="130"/>
      <c r="AV399" s="130"/>
      <c r="AW399" s="130"/>
    </row>
    <row r="400" spans="1:49" ht="18" x14ac:dyDescent="0.4">
      <c r="A400" s="81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AK400" s="77"/>
      <c r="AL400" s="130"/>
      <c r="AM400" s="130"/>
      <c r="AN400" s="130"/>
      <c r="AO400" s="130"/>
      <c r="AP400" s="130"/>
      <c r="AQ400" s="130"/>
      <c r="AR400" s="130"/>
      <c r="AS400" s="130"/>
      <c r="AT400" s="130"/>
      <c r="AU400" s="130"/>
      <c r="AV400" s="130"/>
      <c r="AW400" s="130"/>
    </row>
    <row r="401" spans="1:49" ht="18" x14ac:dyDescent="0.4">
      <c r="A401" s="81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AK401" s="77"/>
      <c r="AL401" s="130"/>
      <c r="AM401" s="130"/>
      <c r="AN401" s="130"/>
      <c r="AO401" s="130"/>
      <c r="AP401" s="130"/>
      <c r="AQ401" s="130"/>
      <c r="AR401" s="130"/>
      <c r="AS401" s="130"/>
      <c r="AT401" s="130"/>
      <c r="AU401" s="130"/>
      <c r="AV401" s="130"/>
      <c r="AW401" s="130"/>
    </row>
    <row r="402" spans="1:49" ht="18" x14ac:dyDescent="0.4">
      <c r="A402" s="81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AK402" s="77"/>
      <c r="AL402" s="130"/>
      <c r="AM402" s="130"/>
      <c r="AN402" s="130"/>
      <c r="AO402" s="130"/>
      <c r="AP402" s="130"/>
      <c r="AQ402" s="130"/>
      <c r="AR402" s="130"/>
      <c r="AS402" s="130"/>
      <c r="AT402" s="130"/>
      <c r="AU402" s="130"/>
      <c r="AV402" s="130"/>
      <c r="AW402" s="130"/>
    </row>
    <row r="403" spans="1:49" ht="18" x14ac:dyDescent="0.4">
      <c r="A403" s="81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AK403" s="77"/>
      <c r="AL403" s="130"/>
      <c r="AM403" s="130"/>
      <c r="AN403" s="130"/>
      <c r="AO403" s="130"/>
      <c r="AP403" s="130"/>
      <c r="AQ403" s="130"/>
      <c r="AR403" s="130"/>
      <c r="AS403" s="130"/>
      <c r="AT403" s="130"/>
      <c r="AU403" s="130"/>
      <c r="AV403" s="130"/>
      <c r="AW403" s="130"/>
    </row>
    <row r="404" spans="1:49" x14ac:dyDescent="0.35">
      <c r="A404" s="81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AK404" s="81"/>
      <c r="AL404" s="132"/>
      <c r="AM404" s="132"/>
      <c r="AN404" s="132"/>
      <c r="AO404" s="132"/>
      <c r="AP404" s="132"/>
      <c r="AQ404" s="132"/>
      <c r="AR404" s="132"/>
      <c r="AS404" s="132"/>
      <c r="AT404" s="132"/>
      <c r="AU404" s="132"/>
      <c r="AV404" s="132"/>
      <c r="AW404" s="132"/>
    </row>
    <row r="405" spans="1:49" x14ac:dyDescent="0.35">
      <c r="A405" s="77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AK405" s="81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</row>
    <row r="406" spans="1:49" ht="18" x14ac:dyDescent="0.4">
      <c r="A406" s="81"/>
      <c r="B406" s="57"/>
      <c r="C406" s="56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AK406" s="81"/>
      <c r="AL406" s="129"/>
      <c r="AM406" s="129"/>
      <c r="AN406" s="129"/>
      <c r="AO406" s="129"/>
      <c r="AP406" s="129"/>
      <c r="AQ406" s="129"/>
      <c r="AR406" s="129"/>
      <c r="AS406" s="129"/>
      <c r="AT406" s="129"/>
      <c r="AU406" s="129"/>
      <c r="AV406" s="129"/>
      <c r="AW406" s="129"/>
    </row>
    <row r="407" spans="1:49" ht="18" x14ac:dyDescent="0.4">
      <c r="A407" s="62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AK407" s="81"/>
      <c r="AL407" s="102"/>
      <c r="AM407" s="102"/>
      <c r="AN407" s="102"/>
      <c r="AO407" s="102"/>
      <c r="AP407" s="102"/>
      <c r="AQ407" s="102"/>
      <c r="AR407" s="102"/>
      <c r="AS407" s="102"/>
      <c r="AT407" s="102"/>
      <c r="AU407" s="102"/>
      <c r="AV407" s="102"/>
      <c r="AW407" s="102"/>
    </row>
    <row r="408" spans="1:49" x14ac:dyDescent="0.35">
      <c r="A408" s="81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AK408" s="81"/>
      <c r="AL408" s="102"/>
      <c r="AM408" s="102"/>
      <c r="AN408" s="102"/>
      <c r="AO408" s="102"/>
      <c r="AP408" s="102"/>
      <c r="AQ408" s="102"/>
      <c r="AR408" s="102"/>
      <c r="AS408" s="102"/>
      <c r="AT408" s="102"/>
      <c r="AU408" s="102"/>
      <c r="AV408" s="102"/>
      <c r="AW408" s="102"/>
    </row>
    <row r="409" spans="1:49" hidden="1" x14ac:dyDescent="0.35">
      <c r="A409" s="81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AK409" s="81"/>
      <c r="AL409" s="102"/>
      <c r="AM409" s="102"/>
      <c r="AN409" s="102"/>
      <c r="AO409" s="102"/>
      <c r="AP409" s="102"/>
      <c r="AQ409" s="102"/>
      <c r="AR409" s="102"/>
      <c r="AS409" s="102"/>
      <c r="AT409" s="102"/>
      <c r="AU409" s="102"/>
      <c r="AV409" s="102"/>
      <c r="AW409" s="102"/>
    </row>
    <row r="410" spans="1:49" hidden="1" x14ac:dyDescent="0.35">
      <c r="A410" s="81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AK410" s="77"/>
      <c r="AL410" s="102"/>
      <c r="AM410" s="102"/>
      <c r="AN410" s="102"/>
      <c r="AO410" s="102"/>
      <c r="AP410" s="102"/>
      <c r="AQ410" s="102"/>
      <c r="AR410" s="102"/>
      <c r="AS410" s="102"/>
      <c r="AT410" s="102"/>
      <c r="AU410" s="102"/>
      <c r="AV410" s="102"/>
      <c r="AW410" s="102"/>
    </row>
    <row r="411" spans="1:49" ht="18" hidden="1" x14ac:dyDescent="0.4">
      <c r="A411" s="81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AK411" s="81"/>
      <c r="AL411" s="57"/>
      <c r="AM411" s="56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</row>
    <row r="412" spans="1:49" ht="18" hidden="1" x14ac:dyDescent="0.4">
      <c r="A412" s="81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AK412" s="62"/>
      <c r="AL412" s="105"/>
      <c r="AM412" s="105"/>
      <c r="AN412" s="105"/>
      <c r="AO412" s="105"/>
      <c r="AP412" s="105"/>
      <c r="AQ412" s="105"/>
      <c r="AR412" s="105"/>
      <c r="AS412" s="105"/>
      <c r="AT412" s="105"/>
      <c r="AU412" s="105"/>
      <c r="AV412" s="105"/>
      <c r="AW412" s="105"/>
    </row>
    <row r="413" spans="1:49" hidden="1" x14ac:dyDescent="0.35">
      <c r="A413" s="81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AK413" s="81"/>
      <c r="AL413" s="102"/>
      <c r="AM413" s="102"/>
      <c r="AN413" s="102"/>
      <c r="AO413" s="102"/>
      <c r="AP413" s="102"/>
      <c r="AQ413" s="102"/>
      <c r="AR413" s="102"/>
      <c r="AS413" s="102"/>
      <c r="AT413" s="102"/>
      <c r="AU413" s="102"/>
      <c r="AV413" s="102"/>
      <c r="AW413" s="102"/>
    </row>
    <row r="414" spans="1:49" hidden="1" x14ac:dyDescent="0.35">
      <c r="A414" s="81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AK414" s="81"/>
      <c r="AL414" s="102"/>
      <c r="AM414" s="102"/>
      <c r="AN414" s="102"/>
      <c r="AO414" s="102"/>
      <c r="AP414" s="102"/>
      <c r="AQ414" s="102"/>
      <c r="AR414" s="102"/>
      <c r="AS414" s="102"/>
      <c r="AT414" s="102"/>
      <c r="AU414" s="102"/>
      <c r="AV414" s="102"/>
      <c r="AW414" s="102"/>
    </row>
    <row r="415" spans="1:49" hidden="1" x14ac:dyDescent="0.35">
      <c r="A415" s="81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AK415" s="81"/>
      <c r="AL415" s="102"/>
      <c r="AM415" s="102"/>
      <c r="AN415" s="102"/>
      <c r="AO415" s="102"/>
      <c r="AP415" s="102"/>
      <c r="AQ415" s="102"/>
      <c r="AR415" s="102"/>
      <c r="AS415" s="102"/>
      <c r="AT415" s="102"/>
      <c r="AU415" s="102"/>
      <c r="AV415" s="102"/>
      <c r="AW415" s="102"/>
    </row>
    <row r="416" spans="1:49" hidden="1" x14ac:dyDescent="0.35">
      <c r="A416" s="81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AK416" s="81"/>
      <c r="AL416" s="102"/>
      <c r="AM416" s="102"/>
      <c r="AN416" s="102"/>
      <c r="AO416" s="102"/>
      <c r="AP416" s="102"/>
      <c r="AQ416" s="102"/>
      <c r="AR416" s="102"/>
      <c r="AS416" s="102"/>
      <c r="AT416" s="102"/>
      <c r="AU416" s="102"/>
      <c r="AV416" s="102"/>
      <c r="AW416" s="102"/>
    </row>
    <row r="417" spans="1:49" hidden="1" x14ac:dyDescent="0.35">
      <c r="A417" s="81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AK417" s="81"/>
      <c r="AL417" s="102"/>
      <c r="AM417" s="102"/>
      <c r="AN417" s="102"/>
      <c r="AO417" s="102"/>
      <c r="AP417" s="102"/>
      <c r="AQ417" s="102"/>
      <c r="AR417" s="102"/>
      <c r="AS417" s="102"/>
      <c r="AT417" s="102"/>
      <c r="AU417" s="102"/>
      <c r="AV417" s="102"/>
      <c r="AW417" s="102"/>
    </row>
    <row r="418" spans="1:49" hidden="1" x14ac:dyDescent="0.35">
      <c r="A418" s="81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AK418" s="81"/>
      <c r="AL418" s="102"/>
      <c r="AM418" s="102"/>
      <c r="AN418" s="102"/>
      <c r="AO418" s="102"/>
      <c r="AP418" s="102"/>
      <c r="AQ418" s="102"/>
      <c r="AR418" s="102"/>
      <c r="AS418" s="102"/>
      <c r="AT418" s="102"/>
      <c r="AU418" s="102"/>
      <c r="AV418" s="102"/>
      <c r="AW418" s="102"/>
    </row>
    <row r="419" spans="1:49" hidden="1" x14ac:dyDescent="0.35">
      <c r="A419" s="81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AK419" s="81"/>
      <c r="AL419" s="132"/>
      <c r="AM419" s="132"/>
      <c r="AN419" s="132"/>
      <c r="AO419" s="132"/>
      <c r="AP419" s="132"/>
      <c r="AQ419" s="132"/>
      <c r="AR419" s="132"/>
      <c r="AS419" s="132"/>
      <c r="AT419" s="132"/>
      <c r="AU419" s="132"/>
      <c r="AV419" s="132"/>
      <c r="AW419" s="132"/>
    </row>
    <row r="420" spans="1:49" ht="18" hidden="1" x14ac:dyDescent="0.4">
      <c r="A420" s="77"/>
      <c r="B420" s="130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AK420" s="81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</row>
    <row r="421" spans="1:49" ht="18" hidden="1" x14ac:dyDescent="0.4">
      <c r="A421" s="81"/>
      <c r="B421" s="57"/>
      <c r="C421" s="56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AK421" s="81"/>
      <c r="AL421" s="129"/>
      <c r="AM421" s="129"/>
      <c r="AN421" s="129"/>
      <c r="AO421" s="129"/>
      <c r="AP421" s="129"/>
      <c r="AQ421" s="129"/>
      <c r="AR421" s="129"/>
      <c r="AS421" s="129"/>
      <c r="AT421" s="129"/>
      <c r="AU421" s="129"/>
      <c r="AV421" s="129"/>
      <c r="AW421" s="129"/>
    </row>
    <row r="422" spans="1:49" ht="18" hidden="1" x14ac:dyDescent="0.4">
      <c r="A422" s="62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AK422" s="81"/>
      <c r="AL422" s="102"/>
      <c r="AM422" s="102"/>
      <c r="AN422" s="102"/>
      <c r="AO422" s="102"/>
      <c r="AP422" s="102"/>
      <c r="AQ422" s="102"/>
      <c r="AR422" s="102"/>
      <c r="AS422" s="102"/>
      <c r="AT422" s="102"/>
      <c r="AU422" s="102"/>
      <c r="AV422" s="102"/>
      <c r="AW422" s="102"/>
    </row>
    <row r="423" spans="1:49" hidden="1" x14ac:dyDescent="0.35">
      <c r="A423" s="81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AK423" s="81"/>
      <c r="AL423" s="102"/>
      <c r="AM423" s="102"/>
      <c r="AN423" s="102"/>
      <c r="AO423" s="102"/>
      <c r="AP423" s="102"/>
      <c r="AQ423" s="102"/>
      <c r="AR423" s="102"/>
      <c r="AS423" s="102"/>
      <c r="AT423" s="102"/>
      <c r="AU423" s="102"/>
      <c r="AV423" s="102"/>
      <c r="AW423" s="102"/>
    </row>
    <row r="424" spans="1:49" hidden="1" x14ac:dyDescent="0.35">
      <c r="A424" s="81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AK424" s="81"/>
      <c r="AL424" s="102"/>
      <c r="AM424" s="102"/>
      <c r="AN424" s="102"/>
      <c r="AO424" s="102"/>
      <c r="AP424" s="102"/>
      <c r="AQ424" s="102"/>
      <c r="AR424" s="102"/>
      <c r="AS424" s="102"/>
      <c r="AT424" s="102"/>
      <c r="AU424" s="102"/>
      <c r="AV424" s="102"/>
      <c r="AW424" s="102"/>
    </row>
    <row r="425" spans="1:49" ht="18" hidden="1" x14ac:dyDescent="0.4">
      <c r="A425" s="81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AK425" s="77"/>
      <c r="AL425" s="130"/>
      <c r="AM425" s="102"/>
      <c r="AN425" s="102"/>
      <c r="AO425" s="102"/>
      <c r="AP425" s="102"/>
      <c r="AQ425" s="102"/>
      <c r="AR425" s="102"/>
      <c r="AS425" s="102"/>
      <c r="AT425" s="102"/>
      <c r="AU425" s="102"/>
      <c r="AV425" s="102"/>
      <c r="AW425" s="102"/>
    </row>
    <row r="426" spans="1:49" ht="18" hidden="1" x14ac:dyDescent="0.4">
      <c r="A426" s="81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AK426" s="81"/>
      <c r="AL426" s="57"/>
      <c r="AM426" s="56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</row>
    <row r="427" spans="1:49" ht="18" hidden="1" x14ac:dyDescent="0.4">
      <c r="A427" s="81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AK427" s="62"/>
      <c r="AL427" s="105"/>
      <c r="AM427" s="105"/>
      <c r="AN427" s="105"/>
      <c r="AO427" s="105"/>
      <c r="AP427" s="105"/>
      <c r="AQ427" s="105"/>
      <c r="AR427" s="105"/>
      <c r="AS427" s="105"/>
      <c r="AT427" s="105"/>
      <c r="AU427" s="105"/>
      <c r="AV427" s="105"/>
      <c r="AW427" s="105"/>
    </row>
    <row r="428" spans="1:49" hidden="1" x14ac:dyDescent="0.35">
      <c r="A428" s="81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AK428" s="81"/>
      <c r="AL428" s="102"/>
      <c r="AM428" s="102"/>
      <c r="AN428" s="102"/>
      <c r="AO428" s="102"/>
      <c r="AP428" s="102"/>
      <c r="AQ428" s="102"/>
      <c r="AR428" s="102"/>
      <c r="AS428" s="102"/>
      <c r="AT428" s="102"/>
      <c r="AU428" s="102"/>
      <c r="AV428" s="102"/>
      <c r="AW428" s="102"/>
    </row>
    <row r="429" spans="1:49" hidden="1" x14ac:dyDescent="0.35">
      <c r="A429" s="81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AK429" s="81"/>
      <c r="AL429" s="102"/>
      <c r="AM429" s="102"/>
      <c r="AN429" s="102"/>
      <c r="AO429" s="102"/>
      <c r="AP429" s="102"/>
      <c r="AQ429" s="102"/>
      <c r="AR429" s="102"/>
      <c r="AS429" s="102"/>
      <c r="AT429" s="102"/>
      <c r="AU429" s="102"/>
      <c r="AV429" s="102"/>
      <c r="AW429" s="102"/>
    </row>
    <row r="430" spans="1:49" hidden="1" x14ac:dyDescent="0.35">
      <c r="A430" s="81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AK430" s="81"/>
      <c r="AL430" s="102"/>
      <c r="AM430" s="102"/>
      <c r="AN430" s="102"/>
      <c r="AO430" s="102"/>
      <c r="AP430" s="102"/>
      <c r="AQ430" s="102"/>
      <c r="AR430" s="102"/>
      <c r="AS430" s="102"/>
      <c r="AT430" s="102"/>
      <c r="AU430" s="102"/>
      <c r="AV430" s="102"/>
      <c r="AW430" s="102"/>
    </row>
    <row r="431" spans="1:49" hidden="1" x14ac:dyDescent="0.35">
      <c r="A431" s="81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AK431" s="81"/>
      <c r="AL431" s="102"/>
      <c r="AM431" s="102"/>
      <c r="AN431" s="102"/>
      <c r="AO431" s="102"/>
      <c r="AP431" s="102"/>
      <c r="AQ431" s="102"/>
      <c r="AR431" s="102"/>
      <c r="AS431" s="102"/>
      <c r="AT431" s="102"/>
      <c r="AU431" s="102"/>
      <c r="AV431" s="102"/>
      <c r="AW431" s="102"/>
    </row>
    <row r="432" spans="1:49" hidden="1" x14ac:dyDescent="0.35">
      <c r="A432" s="81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AK432" s="81"/>
      <c r="AL432" s="102"/>
      <c r="AM432" s="102"/>
      <c r="AN432" s="102"/>
      <c r="AO432" s="102"/>
      <c r="AP432" s="102"/>
      <c r="AQ432" s="102"/>
      <c r="AR432" s="102"/>
      <c r="AS432" s="102"/>
      <c r="AT432" s="102"/>
      <c r="AU432" s="102"/>
      <c r="AV432" s="102"/>
      <c r="AW432" s="102"/>
    </row>
    <row r="433" spans="1:49" hidden="1" x14ac:dyDescent="0.35">
      <c r="A433" s="81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AK433" s="81"/>
      <c r="AL433" s="102"/>
      <c r="AM433" s="102"/>
      <c r="AN433" s="102"/>
      <c r="AO433" s="102"/>
      <c r="AP433" s="102"/>
      <c r="AQ433" s="102"/>
      <c r="AR433" s="102"/>
      <c r="AS433" s="102"/>
      <c r="AT433" s="102"/>
      <c r="AU433" s="102"/>
      <c r="AV433" s="102"/>
      <c r="AW433" s="102"/>
    </row>
    <row r="434" spans="1:49" hidden="1" x14ac:dyDescent="0.35">
      <c r="A434" s="81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AK434" s="81"/>
      <c r="AL434" s="132"/>
      <c r="AM434" s="132"/>
      <c r="AN434" s="132"/>
      <c r="AO434" s="132"/>
      <c r="AP434" s="132"/>
      <c r="AQ434" s="132"/>
      <c r="AR434" s="132"/>
      <c r="AS434" s="132"/>
      <c r="AT434" s="132"/>
      <c r="AU434" s="132"/>
      <c r="AV434" s="132"/>
      <c r="AW434" s="132"/>
    </row>
    <row r="435" spans="1:49" ht="18" hidden="1" x14ac:dyDescent="0.4">
      <c r="A435" s="77"/>
      <c r="B435" s="130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AK435" s="81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</row>
    <row r="436" spans="1:49" ht="18" hidden="1" x14ac:dyDescent="0.4">
      <c r="A436" s="81"/>
      <c r="B436" s="57"/>
      <c r="C436" s="56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AK436" s="81"/>
      <c r="AL436" s="129"/>
      <c r="AM436" s="129"/>
      <c r="AN436" s="129"/>
      <c r="AO436" s="129"/>
      <c r="AP436" s="129"/>
      <c r="AQ436" s="129"/>
      <c r="AR436" s="129"/>
      <c r="AS436" s="129"/>
      <c r="AT436" s="129"/>
      <c r="AU436" s="129"/>
      <c r="AV436" s="129"/>
      <c r="AW436" s="129"/>
    </row>
    <row r="437" spans="1:49" ht="18" hidden="1" x14ac:dyDescent="0.4">
      <c r="A437" s="62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AK437" s="81"/>
      <c r="AL437" s="102"/>
      <c r="AM437" s="102"/>
      <c r="AN437" s="102"/>
      <c r="AO437" s="102"/>
      <c r="AP437" s="102"/>
      <c r="AQ437" s="102"/>
      <c r="AR437" s="102"/>
      <c r="AS437" s="102"/>
      <c r="AT437" s="102"/>
      <c r="AU437" s="102"/>
      <c r="AV437" s="102"/>
      <c r="AW437" s="102"/>
    </row>
    <row r="438" spans="1:49" hidden="1" x14ac:dyDescent="0.35">
      <c r="A438" s="81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AK438" s="81"/>
      <c r="AL438" s="102"/>
      <c r="AM438" s="102"/>
      <c r="AN438" s="102"/>
      <c r="AO438" s="102"/>
      <c r="AP438" s="102"/>
      <c r="AQ438" s="102"/>
      <c r="AR438" s="102"/>
      <c r="AS438" s="102"/>
      <c r="AT438" s="102"/>
      <c r="AU438" s="102"/>
      <c r="AV438" s="102"/>
      <c r="AW438" s="102"/>
    </row>
    <row r="439" spans="1:49" hidden="1" x14ac:dyDescent="0.35">
      <c r="A439" s="81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AK439" s="81"/>
      <c r="AL439" s="102"/>
      <c r="AM439" s="102"/>
      <c r="AN439" s="102"/>
      <c r="AO439" s="102"/>
      <c r="AP439" s="102"/>
      <c r="AQ439" s="102"/>
      <c r="AR439" s="102"/>
      <c r="AS439" s="102"/>
      <c r="AT439" s="102"/>
      <c r="AU439" s="102"/>
      <c r="AV439" s="102"/>
      <c r="AW439" s="102"/>
    </row>
    <row r="440" spans="1:49" ht="18" hidden="1" x14ac:dyDescent="0.4">
      <c r="A440" s="81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AK440" s="77"/>
      <c r="AL440" s="130"/>
      <c r="AM440" s="102"/>
      <c r="AN440" s="102"/>
      <c r="AO440" s="102"/>
      <c r="AP440" s="102"/>
      <c r="AQ440" s="102"/>
      <c r="AR440" s="102"/>
      <c r="AS440" s="102"/>
      <c r="AT440" s="102"/>
      <c r="AU440" s="102"/>
      <c r="AV440" s="102"/>
      <c r="AW440" s="102"/>
    </row>
    <row r="441" spans="1:49" ht="18" hidden="1" x14ac:dyDescent="0.4">
      <c r="A441" s="81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AK441" s="81"/>
      <c r="AL441" s="57"/>
      <c r="AM441" s="56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</row>
    <row r="442" spans="1:49" ht="18" hidden="1" x14ac:dyDescent="0.4">
      <c r="A442" s="81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AK442" s="62"/>
      <c r="AL442" s="105"/>
      <c r="AM442" s="105"/>
      <c r="AN442" s="105"/>
      <c r="AO442" s="105"/>
      <c r="AP442" s="105"/>
      <c r="AQ442" s="105"/>
      <c r="AR442" s="105"/>
      <c r="AS442" s="105"/>
      <c r="AT442" s="105"/>
      <c r="AU442" s="105"/>
      <c r="AV442" s="105"/>
      <c r="AW442" s="105"/>
    </row>
    <row r="443" spans="1:49" hidden="1" x14ac:dyDescent="0.35">
      <c r="A443" s="81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AK443" s="81"/>
      <c r="AL443" s="102"/>
      <c r="AM443" s="102"/>
      <c r="AN443" s="102"/>
      <c r="AO443" s="102"/>
      <c r="AP443" s="102"/>
      <c r="AQ443" s="102"/>
      <c r="AR443" s="102"/>
      <c r="AS443" s="102"/>
      <c r="AT443" s="102"/>
      <c r="AU443" s="102"/>
      <c r="AV443" s="102"/>
      <c r="AW443" s="102"/>
    </row>
    <row r="444" spans="1:49" hidden="1" x14ac:dyDescent="0.35">
      <c r="A444" s="81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AK444" s="81"/>
      <c r="AL444" s="102"/>
      <c r="AM444" s="102"/>
      <c r="AN444" s="102"/>
      <c r="AO444" s="102"/>
      <c r="AP444" s="102"/>
      <c r="AQ444" s="102"/>
      <c r="AR444" s="102"/>
      <c r="AS444" s="102"/>
      <c r="AT444" s="102"/>
      <c r="AU444" s="102"/>
      <c r="AV444" s="102"/>
      <c r="AW444" s="102"/>
    </row>
    <row r="445" spans="1:49" hidden="1" x14ac:dyDescent="0.35">
      <c r="A445" s="81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AK445" s="81"/>
      <c r="AL445" s="102"/>
      <c r="AM445" s="102"/>
      <c r="AN445" s="102"/>
      <c r="AO445" s="102"/>
      <c r="AP445" s="102"/>
      <c r="AQ445" s="102"/>
      <c r="AR445" s="102"/>
      <c r="AS445" s="102"/>
      <c r="AT445" s="102"/>
      <c r="AU445" s="102"/>
      <c r="AV445" s="102"/>
      <c r="AW445" s="102"/>
    </row>
    <row r="446" spans="1:49" hidden="1" x14ac:dyDescent="0.35">
      <c r="A446" s="81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AK446" s="81"/>
      <c r="AL446" s="102"/>
      <c r="AM446" s="102"/>
      <c r="AN446" s="102"/>
      <c r="AO446" s="102"/>
      <c r="AP446" s="102"/>
      <c r="AQ446" s="102"/>
      <c r="AR446" s="102"/>
      <c r="AS446" s="102"/>
      <c r="AT446" s="102"/>
      <c r="AU446" s="102"/>
      <c r="AV446" s="102"/>
      <c r="AW446" s="102"/>
    </row>
    <row r="447" spans="1:49" hidden="1" x14ac:dyDescent="0.35">
      <c r="A447" s="81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AK447" s="81"/>
      <c r="AL447" s="102"/>
      <c r="AM447" s="102"/>
      <c r="AN447" s="102"/>
      <c r="AO447" s="102"/>
      <c r="AP447" s="102"/>
      <c r="AQ447" s="102"/>
      <c r="AR447" s="102"/>
      <c r="AS447" s="102"/>
      <c r="AT447" s="102"/>
      <c r="AU447" s="102"/>
      <c r="AV447" s="102"/>
      <c r="AW447" s="102"/>
    </row>
    <row r="448" spans="1:49" hidden="1" x14ac:dyDescent="0.35">
      <c r="A448" s="81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AK448" s="81"/>
      <c r="AL448" s="102"/>
      <c r="AM448" s="102"/>
      <c r="AN448" s="102"/>
      <c r="AO448" s="102"/>
      <c r="AP448" s="102"/>
      <c r="AQ448" s="102"/>
      <c r="AR448" s="102"/>
      <c r="AS448" s="102"/>
      <c r="AT448" s="102"/>
      <c r="AU448" s="102"/>
      <c r="AV448" s="102"/>
      <c r="AW448" s="102"/>
    </row>
    <row r="449" spans="1:49" hidden="1" x14ac:dyDescent="0.35">
      <c r="A449" s="81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AK449" s="81"/>
      <c r="AL449" s="132"/>
      <c r="AM449" s="132"/>
      <c r="AN449" s="132"/>
      <c r="AO449" s="132"/>
      <c r="AP449" s="132"/>
      <c r="AQ449" s="132"/>
      <c r="AR449" s="132"/>
      <c r="AS449" s="132"/>
      <c r="AT449" s="132"/>
      <c r="AU449" s="132"/>
      <c r="AV449" s="132"/>
      <c r="AW449" s="132"/>
    </row>
    <row r="450" spans="1:49" hidden="1" x14ac:dyDescent="0.35">
      <c r="A450" s="81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AK450" s="81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</row>
    <row r="451" spans="1:49" ht="18" hidden="1" x14ac:dyDescent="0.4">
      <c r="A451" s="77"/>
      <c r="B451" s="135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AK451" s="81"/>
      <c r="AL451" s="129"/>
      <c r="AM451" s="129"/>
      <c r="AN451" s="129"/>
      <c r="AO451" s="129"/>
      <c r="AP451" s="129"/>
      <c r="AQ451" s="129"/>
      <c r="AR451" s="129"/>
      <c r="AS451" s="129"/>
      <c r="AT451" s="129"/>
      <c r="AU451" s="129"/>
      <c r="AV451" s="129"/>
      <c r="AW451" s="129"/>
    </row>
    <row r="452" spans="1:49" hidden="1" x14ac:dyDescent="0.35">
      <c r="A452" s="81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AK452" s="81"/>
      <c r="AL452" s="102"/>
      <c r="AM452" s="102"/>
      <c r="AN452" s="102"/>
      <c r="AO452" s="102"/>
      <c r="AP452" s="102"/>
      <c r="AQ452" s="102"/>
      <c r="AR452" s="102"/>
      <c r="AS452" s="102"/>
      <c r="AT452" s="102"/>
      <c r="AU452" s="102"/>
      <c r="AV452" s="102"/>
      <c r="AW452" s="102"/>
    </row>
    <row r="453" spans="1:49" ht="18" hidden="1" x14ac:dyDescent="0.4">
      <c r="A453" s="81"/>
      <c r="B453" s="57"/>
      <c r="C453" s="57"/>
      <c r="D453" s="56"/>
      <c r="E453" s="57"/>
      <c r="F453" s="57"/>
      <c r="G453" s="57"/>
      <c r="H453" s="57"/>
      <c r="I453" s="57"/>
      <c r="J453" s="57"/>
      <c r="K453" s="57"/>
      <c r="L453" s="57"/>
      <c r="M453" s="57"/>
      <c r="AK453" s="81"/>
      <c r="AL453" s="102"/>
      <c r="AM453" s="102"/>
      <c r="AN453" s="102"/>
      <c r="AO453" s="102"/>
      <c r="AP453" s="102"/>
      <c r="AQ453" s="102"/>
      <c r="AR453" s="102"/>
      <c r="AS453" s="102"/>
      <c r="AT453" s="102"/>
      <c r="AU453" s="102"/>
      <c r="AV453" s="102"/>
      <c r="AW453" s="102"/>
    </row>
    <row r="454" spans="1:49" ht="18" x14ac:dyDescent="0.4">
      <c r="A454" s="62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AK454" s="81"/>
      <c r="AL454" s="102"/>
      <c r="AM454" s="102"/>
      <c r="AN454" s="102"/>
      <c r="AO454" s="102"/>
      <c r="AP454" s="102"/>
      <c r="AQ454" s="102"/>
      <c r="AR454" s="102"/>
      <c r="AS454" s="102"/>
      <c r="AT454" s="102"/>
      <c r="AU454" s="102"/>
      <c r="AV454" s="102"/>
      <c r="AW454" s="102"/>
    </row>
    <row r="455" spans="1:49" ht="18" x14ac:dyDescent="0.4">
      <c r="A455" s="77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AK455" s="81"/>
      <c r="AL455" s="102"/>
      <c r="AM455" s="102"/>
      <c r="AN455" s="102"/>
      <c r="AO455" s="102"/>
      <c r="AP455" s="102"/>
      <c r="AQ455" s="102"/>
      <c r="AR455" s="102"/>
      <c r="AS455" s="102"/>
      <c r="AT455" s="102"/>
      <c r="AU455" s="102"/>
      <c r="AV455" s="102"/>
      <c r="AW455" s="102"/>
    </row>
    <row r="456" spans="1:49" ht="18" x14ac:dyDescent="0.4">
      <c r="A456" s="77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AK456" s="77"/>
      <c r="AL456" s="135"/>
      <c r="AM456" s="129"/>
      <c r="AN456" s="129"/>
      <c r="AO456" s="129"/>
      <c r="AP456" s="129"/>
      <c r="AQ456" s="129"/>
      <c r="AR456" s="129"/>
      <c r="AS456" s="129"/>
      <c r="AT456" s="129"/>
      <c r="AU456" s="129"/>
      <c r="AV456" s="129"/>
      <c r="AW456" s="129"/>
    </row>
    <row r="457" spans="1:49" ht="18" x14ac:dyDescent="0.4">
      <c r="A457" s="77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AK457" s="81"/>
      <c r="AL457" s="129"/>
      <c r="AM457" s="129"/>
      <c r="AN457" s="129"/>
      <c r="AO457" s="129"/>
      <c r="AP457" s="129"/>
      <c r="AQ457" s="129"/>
      <c r="AR457" s="129"/>
      <c r="AS457" s="129"/>
      <c r="AT457" s="129"/>
      <c r="AU457" s="129"/>
      <c r="AV457" s="129"/>
      <c r="AW457" s="129"/>
    </row>
    <row r="458" spans="1:49" ht="18" x14ac:dyDescent="0.4">
      <c r="A458" s="77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AK458" s="81"/>
      <c r="AL458" s="57"/>
      <c r="AM458" s="57"/>
      <c r="AN458" s="56"/>
      <c r="AO458" s="57"/>
      <c r="AP458" s="57"/>
      <c r="AQ458" s="57"/>
      <c r="AR458" s="57"/>
      <c r="AS458" s="57"/>
      <c r="AT458" s="57"/>
      <c r="AU458" s="57"/>
      <c r="AV458" s="57"/>
      <c r="AW458" s="57"/>
    </row>
    <row r="459" spans="1:49" ht="18" x14ac:dyDescent="0.4">
      <c r="A459" s="77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AK459" s="62"/>
      <c r="AL459" s="105"/>
      <c r="AM459" s="105"/>
      <c r="AN459" s="105"/>
      <c r="AO459" s="105"/>
      <c r="AP459" s="105"/>
      <c r="AQ459" s="105"/>
      <c r="AR459" s="105"/>
      <c r="AS459" s="105"/>
      <c r="AT459" s="105"/>
      <c r="AU459" s="105"/>
      <c r="AV459" s="105"/>
      <c r="AW459" s="105"/>
    </row>
    <row r="460" spans="1:49" ht="18" x14ac:dyDescent="0.4">
      <c r="A460" s="77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AK460" s="77"/>
      <c r="AL460" s="130"/>
      <c r="AM460" s="130"/>
      <c r="AN460" s="130"/>
      <c r="AO460" s="130"/>
      <c r="AP460" s="130"/>
      <c r="AQ460" s="130"/>
      <c r="AR460" s="130"/>
      <c r="AS460" s="130"/>
      <c r="AT460" s="130"/>
      <c r="AU460" s="130"/>
      <c r="AV460" s="130"/>
      <c r="AW460" s="130"/>
    </row>
    <row r="461" spans="1:49" ht="18" x14ac:dyDescent="0.4">
      <c r="A461" s="77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AK461" s="77"/>
      <c r="AL461" s="130"/>
      <c r="AM461" s="130"/>
      <c r="AN461" s="130"/>
      <c r="AO461" s="130"/>
      <c r="AP461" s="130"/>
      <c r="AQ461" s="130"/>
      <c r="AR461" s="130"/>
      <c r="AS461" s="130"/>
      <c r="AT461" s="130"/>
      <c r="AU461" s="130"/>
      <c r="AV461" s="130"/>
      <c r="AW461" s="130"/>
    </row>
    <row r="462" spans="1:49" ht="18" x14ac:dyDescent="0.4">
      <c r="A462" s="81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AK462" s="77"/>
      <c r="AL462" s="130"/>
      <c r="AM462" s="130"/>
      <c r="AN462" s="130"/>
      <c r="AO462" s="130"/>
      <c r="AP462" s="130"/>
      <c r="AQ462" s="130"/>
      <c r="AR462" s="130"/>
      <c r="AS462" s="130"/>
      <c r="AT462" s="130"/>
      <c r="AU462" s="130"/>
      <c r="AV462" s="130"/>
      <c r="AW462" s="130"/>
    </row>
    <row r="463" spans="1:49" ht="18" x14ac:dyDescent="0.4">
      <c r="A463" s="81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AK463" s="77"/>
      <c r="AL463" s="130"/>
      <c r="AM463" s="130"/>
      <c r="AN463" s="130"/>
      <c r="AO463" s="130"/>
      <c r="AP463" s="130"/>
      <c r="AQ463" s="130"/>
      <c r="AR463" s="130"/>
      <c r="AS463" s="130"/>
      <c r="AT463" s="130"/>
      <c r="AU463" s="130"/>
      <c r="AV463" s="130"/>
      <c r="AW463" s="130"/>
    </row>
    <row r="464" spans="1:49" ht="18" x14ac:dyDescent="0.4">
      <c r="A464" s="81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AK464" s="77"/>
      <c r="AL464" s="130"/>
      <c r="AM464" s="130"/>
      <c r="AN464" s="130"/>
      <c r="AO464" s="130"/>
      <c r="AP464" s="130"/>
      <c r="AQ464" s="130"/>
      <c r="AR464" s="130"/>
      <c r="AS464" s="130"/>
      <c r="AT464" s="130"/>
      <c r="AU464" s="130"/>
      <c r="AV464" s="130"/>
      <c r="AW464" s="130"/>
    </row>
    <row r="465" spans="1:49" ht="18" x14ac:dyDescent="0.4">
      <c r="A465" s="81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AK465" s="77"/>
      <c r="AL465" s="130"/>
      <c r="AM465" s="130"/>
      <c r="AN465" s="130"/>
      <c r="AO465" s="130"/>
      <c r="AP465" s="130"/>
      <c r="AQ465" s="130"/>
      <c r="AR465" s="130"/>
      <c r="AS465" s="130"/>
      <c r="AT465" s="130"/>
      <c r="AU465" s="130"/>
      <c r="AV465" s="130"/>
      <c r="AW465" s="130"/>
    </row>
    <row r="466" spans="1:49" ht="18" x14ac:dyDescent="0.4">
      <c r="A466" s="81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AK466" s="77"/>
      <c r="AL466" s="130"/>
      <c r="AM466" s="130"/>
      <c r="AN466" s="130"/>
      <c r="AO466" s="130"/>
      <c r="AP466" s="130"/>
      <c r="AQ466" s="130"/>
      <c r="AR466" s="130"/>
      <c r="AS466" s="130"/>
      <c r="AT466" s="130"/>
      <c r="AU466" s="130"/>
      <c r="AV466" s="130"/>
      <c r="AW466" s="130"/>
    </row>
    <row r="467" spans="1:49" x14ac:dyDescent="0.35">
      <c r="A467" s="81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AK467" s="81"/>
      <c r="AL467" s="132"/>
      <c r="AM467" s="132"/>
      <c r="AN467" s="132"/>
      <c r="AO467" s="132"/>
      <c r="AP467" s="132"/>
      <c r="AQ467" s="132"/>
      <c r="AR467" s="132"/>
      <c r="AS467" s="132"/>
      <c r="AT467" s="132"/>
      <c r="AU467" s="132"/>
      <c r="AV467" s="132"/>
      <c r="AW467" s="132"/>
    </row>
    <row r="468" spans="1:49" ht="18" x14ac:dyDescent="0.4">
      <c r="A468" s="77"/>
      <c r="B468" s="135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AK468" s="81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</row>
    <row r="469" spans="1:49" x14ac:dyDescent="0.35">
      <c r="A469" s="81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AK469" s="81"/>
      <c r="AL469" s="129"/>
      <c r="AM469" s="129"/>
      <c r="AN469" s="129"/>
      <c r="AO469" s="129"/>
      <c r="AP469" s="129"/>
      <c r="AQ469" s="129"/>
      <c r="AR469" s="129"/>
      <c r="AS469" s="129"/>
      <c r="AT469" s="129"/>
      <c r="AU469" s="129"/>
      <c r="AV469" s="129"/>
      <c r="AW469" s="129"/>
    </row>
    <row r="470" spans="1:49" ht="18" x14ac:dyDescent="0.4">
      <c r="A470" s="81"/>
      <c r="B470" s="57"/>
      <c r="C470" s="56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AK470" s="81"/>
      <c r="AL470" s="102"/>
      <c r="AM470" s="102"/>
      <c r="AN470" s="102"/>
      <c r="AO470" s="102"/>
      <c r="AP470" s="102"/>
      <c r="AQ470" s="102"/>
      <c r="AR470" s="102"/>
      <c r="AS470" s="102"/>
      <c r="AT470" s="102"/>
      <c r="AU470" s="102"/>
      <c r="AV470" s="102"/>
      <c r="AW470" s="102"/>
    </row>
    <row r="471" spans="1:49" ht="18" x14ac:dyDescent="0.4">
      <c r="A471" s="62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AK471" s="81"/>
      <c r="AL471" s="129"/>
      <c r="AM471" s="129"/>
      <c r="AN471" s="129"/>
      <c r="AO471" s="129"/>
      <c r="AP471" s="129"/>
      <c r="AQ471" s="129"/>
      <c r="AR471" s="129"/>
      <c r="AS471" s="129"/>
      <c r="AT471" s="129"/>
      <c r="AU471" s="129"/>
      <c r="AV471" s="129"/>
      <c r="AW471" s="129"/>
    </row>
    <row r="472" spans="1:49" hidden="1" x14ac:dyDescent="0.35">
      <c r="A472" s="81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AK472" s="81"/>
      <c r="AL472" s="129"/>
      <c r="AM472" s="129"/>
      <c r="AN472" s="129"/>
      <c r="AO472" s="129"/>
      <c r="AP472" s="129"/>
      <c r="AQ472" s="129"/>
      <c r="AR472" s="129"/>
      <c r="AS472" s="129"/>
      <c r="AT472" s="129"/>
      <c r="AU472" s="129"/>
      <c r="AV472" s="129"/>
      <c r="AW472" s="129"/>
    </row>
    <row r="473" spans="1:49" ht="18" hidden="1" x14ac:dyDescent="0.4">
      <c r="A473" s="81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AK473" s="77"/>
      <c r="AL473" s="135"/>
      <c r="AM473" s="129"/>
      <c r="AN473" s="129"/>
      <c r="AO473" s="129"/>
      <c r="AP473" s="129"/>
      <c r="AQ473" s="129"/>
      <c r="AR473" s="129"/>
      <c r="AS473" s="129"/>
      <c r="AT473" s="129"/>
      <c r="AU473" s="129"/>
      <c r="AV473" s="129"/>
      <c r="AW473" s="129"/>
    </row>
    <row r="474" spans="1:49" hidden="1" x14ac:dyDescent="0.35">
      <c r="A474" s="81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AK474" s="81"/>
      <c r="AL474" s="129"/>
      <c r="AM474" s="129"/>
      <c r="AN474" s="129"/>
      <c r="AO474" s="129"/>
      <c r="AP474" s="129"/>
      <c r="AQ474" s="129"/>
      <c r="AR474" s="129"/>
      <c r="AS474" s="129"/>
      <c r="AT474" s="129"/>
      <c r="AU474" s="129"/>
      <c r="AV474" s="129"/>
      <c r="AW474" s="129"/>
    </row>
    <row r="475" spans="1:49" ht="18" hidden="1" x14ac:dyDescent="0.4">
      <c r="A475" s="81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AK475" s="81"/>
      <c r="AL475" s="57"/>
      <c r="AM475" s="56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</row>
    <row r="476" spans="1:49" ht="18" hidden="1" x14ac:dyDescent="0.4">
      <c r="A476" s="81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AK476" s="62"/>
      <c r="AL476" s="105"/>
      <c r="AM476" s="105"/>
      <c r="AN476" s="105"/>
      <c r="AO476" s="105"/>
      <c r="AP476" s="105"/>
      <c r="AQ476" s="105"/>
      <c r="AR476" s="105"/>
      <c r="AS476" s="105"/>
      <c r="AT476" s="105"/>
      <c r="AU476" s="105"/>
      <c r="AV476" s="105"/>
      <c r="AW476" s="105"/>
    </row>
    <row r="477" spans="1:49" hidden="1" x14ac:dyDescent="0.35">
      <c r="A477" s="81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AK477" s="81"/>
      <c r="AL477" s="102"/>
      <c r="AM477" s="102"/>
      <c r="AN477" s="102"/>
      <c r="AO477" s="102"/>
      <c r="AP477" s="102"/>
      <c r="AQ477" s="102"/>
      <c r="AR477" s="102"/>
      <c r="AS477" s="102"/>
      <c r="AT477" s="102"/>
      <c r="AU477" s="102"/>
      <c r="AV477" s="102"/>
      <c r="AW477" s="102"/>
    </row>
    <row r="478" spans="1:49" hidden="1" x14ac:dyDescent="0.35">
      <c r="A478" s="81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AK478" s="81"/>
      <c r="AL478" s="102"/>
      <c r="AM478" s="102"/>
      <c r="AN478" s="102"/>
      <c r="AO478" s="102"/>
      <c r="AP478" s="102"/>
      <c r="AQ478" s="102"/>
      <c r="AR478" s="102"/>
      <c r="AS478" s="102"/>
      <c r="AT478" s="102"/>
      <c r="AU478" s="102"/>
      <c r="AV478" s="102"/>
      <c r="AW478" s="102"/>
    </row>
    <row r="479" spans="1:49" hidden="1" x14ac:dyDescent="0.35">
      <c r="A479" s="81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AK479" s="81"/>
      <c r="AL479" s="102"/>
      <c r="AM479" s="102"/>
      <c r="AN479" s="102"/>
      <c r="AO479" s="102"/>
      <c r="AP479" s="102"/>
      <c r="AQ479" s="102"/>
      <c r="AR479" s="102"/>
      <c r="AS479" s="102"/>
      <c r="AT479" s="102"/>
      <c r="AU479" s="102"/>
      <c r="AV479" s="102"/>
      <c r="AW479" s="102"/>
    </row>
    <row r="480" spans="1:49" hidden="1" x14ac:dyDescent="0.35">
      <c r="A480" s="81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AK480" s="81"/>
      <c r="AL480" s="102"/>
      <c r="AM480" s="102"/>
      <c r="AN480" s="102"/>
      <c r="AO480" s="102"/>
      <c r="AP480" s="102"/>
      <c r="AQ480" s="102"/>
      <c r="AR480" s="102"/>
      <c r="AS480" s="102"/>
      <c r="AT480" s="102"/>
      <c r="AU480" s="102"/>
      <c r="AV480" s="102"/>
      <c r="AW480" s="102"/>
    </row>
    <row r="481" spans="1:49" hidden="1" x14ac:dyDescent="0.35">
      <c r="A481" s="81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AK481" s="81"/>
      <c r="AL481" s="102"/>
      <c r="AM481" s="102"/>
      <c r="AN481" s="102"/>
      <c r="AO481" s="102"/>
      <c r="AP481" s="102"/>
      <c r="AQ481" s="102"/>
      <c r="AR481" s="102"/>
      <c r="AS481" s="102"/>
      <c r="AT481" s="102"/>
      <c r="AU481" s="102"/>
      <c r="AV481" s="102"/>
      <c r="AW481" s="102"/>
    </row>
    <row r="482" spans="1:49" ht="18" hidden="1" x14ac:dyDescent="0.4">
      <c r="A482" s="77"/>
      <c r="B482" s="135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AK482" s="81"/>
      <c r="AL482" s="102"/>
      <c r="AM482" s="102"/>
      <c r="AN482" s="102"/>
      <c r="AO482" s="102"/>
      <c r="AP482" s="102"/>
      <c r="AQ482" s="102"/>
      <c r="AR482" s="102"/>
      <c r="AS482" s="102"/>
      <c r="AT482" s="102"/>
      <c r="AU482" s="102"/>
      <c r="AV482" s="102"/>
      <c r="AW482" s="102"/>
    </row>
    <row r="483" spans="1:49" hidden="1" x14ac:dyDescent="0.35">
      <c r="A483" s="81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AK483" s="81"/>
      <c r="AL483" s="132"/>
      <c r="AM483" s="132"/>
      <c r="AN483" s="132"/>
      <c r="AO483" s="132"/>
      <c r="AP483" s="132"/>
      <c r="AQ483" s="132"/>
      <c r="AR483" s="132"/>
      <c r="AS483" s="132"/>
      <c r="AT483" s="132"/>
      <c r="AU483" s="132"/>
      <c r="AV483" s="132"/>
      <c r="AW483" s="132"/>
    </row>
    <row r="484" spans="1:49" ht="18" hidden="1" x14ac:dyDescent="0.4">
      <c r="A484" s="81"/>
      <c r="B484" s="57"/>
      <c r="C484" s="56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AK484" s="81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</row>
    <row r="485" spans="1:49" ht="18" hidden="1" x14ac:dyDescent="0.4">
      <c r="A485" s="120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AK485" s="81"/>
      <c r="AL485" s="129"/>
      <c r="AM485" s="129"/>
      <c r="AN485" s="129"/>
      <c r="AO485" s="129"/>
      <c r="AP485" s="129"/>
      <c r="AQ485" s="129"/>
      <c r="AR485" s="129"/>
      <c r="AS485" s="129"/>
      <c r="AT485" s="129"/>
      <c r="AU485" s="129"/>
      <c r="AV485" s="129"/>
      <c r="AW485" s="129"/>
    </row>
    <row r="486" spans="1:49" ht="18" hidden="1" x14ac:dyDescent="0.4">
      <c r="A486" s="77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AK486" s="81"/>
      <c r="AL486" s="102"/>
      <c r="AM486" s="102"/>
      <c r="AN486" s="102"/>
      <c r="AO486" s="102"/>
      <c r="AP486" s="102"/>
      <c r="AQ486" s="102"/>
      <c r="AR486" s="102"/>
      <c r="AS486" s="102"/>
      <c r="AT486" s="102"/>
      <c r="AU486" s="102"/>
      <c r="AV486" s="102"/>
      <c r="AW486" s="102"/>
    </row>
    <row r="487" spans="1:49" ht="18" x14ac:dyDescent="0.4">
      <c r="A487" s="77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AK487" s="77"/>
      <c r="AL487" s="135"/>
      <c r="AM487" s="129"/>
      <c r="AN487" s="129"/>
      <c r="AO487" s="129"/>
      <c r="AP487" s="129"/>
      <c r="AQ487" s="129"/>
      <c r="AR487" s="129"/>
      <c r="AS487" s="129"/>
      <c r="AT487" s="129"/>
      <c r="AU487" s="129"/>
      <c r="AV487" s="129"/>
      <c r="AW487" s="129"/>
    </row>
    <row r="488" spans="1:49" ht="18" x14ac:dyDescent="0.4">
      <c r="A488" s="77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AK488" s="81"/>
      <c r="AL488" s="129"/>
      <c r="AM488" s="129"/>
      <c r="AN488" s="129"/>
      <c r="AO488" s="129"/>
      <c r="AP488" s="129"/>
      <c r="AQ488" s="129"/>
      <c r="AR488" s="129"/>
      <c r="AS488" s="129"/>
      <c r="AT488" s="129"/>
      <c r="AU488" s="129"/>
      <c r="AV488" s="129"/>
      <c r="AW488" s="129"/>
    </row>
    <row r="489" spans="1:49" ht="18" x14ac:dyDescent="0.4">
      <c r="A489" s="77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AK489" s="81"/>
      <c r="AL489" s="57"/>
      <c r="AM489" s="56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</row>
    <row r="490" spans="1:49" ht="18" x14ac:dyDescent="0.4">
      <c r="A490" s="77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AK490" s="120"/>
      <c r="AL490" s="105"/>
      <c r="AM490" s="105"/>
      <c r="AN490" s="105"/>
      <c r="AO490" s="105"/>
      <c r="AP490" s="105"/>
      <c r="AQ490" s="105"/>
      <c r="AR490" s="105"/>
      <c r="AS490" s="105"/>
      <c r="AT490" s="105"/>
      <c r="AU490" s="105"/>
      <c r="AV490" s="105"/>
      <c r="AW490" s="105"/>
    </row>
    <row r="491" spans="1:49" ht="18" x14ac:dyDescent="0.4">
      <c r="A491" s="77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AK491" s="77"/>
      <c r="AL491" s="130"/>
      <c r="AM491" s="130"/>
      <c r="AN491" s="130"/>
      <c r="AO491" s="130"/>
      <c r="AP491" s="130"/>
      <c r="AQ491" s="130"/>
      <c r="AR491" s="130"/>
      <c r="AS491" s="130"/>
      <c r="AT491" s="130"/>
      <c r="AU491" s="130"/>
      <c r="AV491" s="130"/>
      <c r="AW491" s="130"/>
    </row>
    <row r="492" spans="1:49" ht="18" x14ac:dyDescent="0.4">
      <c r="A492" s="77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AK492" s="77"/>
      <c r="AL492" s="130"/>
      <c r="AM492" s="130"/>
      <c r="AN492" s="130"/>
      <c r="AO492" s="130"/>
      <c r="AP492" s="130"/>
      <c r="AQ492" s="130"/>
      <c r="AR492" s="130"/>
      <c r="AS492" s="130"/>
      <c r="AT492" s="130"/>
      <c r="AU492" s="130"/>
      <c r="AV492" s="130"/>
      <c r="AW492" s="130"/>
    </row>
    <row r="493" spans="1:49" ht="18" x14ac:dyDescent="0.4">
      <c r="A493" s="81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AK493" s="77"/>
      <c r="AL493" s="130"/>
      <c r="AM493" s="130"/>
      <c r="AN493" s="130"/>
      <c r="AO493" s="130"/>
      <c r="AP493" s="130"/>
      <c r="AQ493" s="130"/>
      <c r="AR493" s="130"/>
      <c r="AS493" s="130"/>
      <c r="AT493" s="130"/>
      <c r="AU493" s="130"/>
      <c r="AV493" s="130"/>
      <c r="AW493" s="130"/>
    </row>
    <row r="494" spans="1:49" ht="18" x14ac:dyDescent="0.4">
      <c r="A494" s="81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AK494" s="77"/>
      <c r="AL494" s="130"/>
      <c r="AM494" s="130"/>
      <c r="AN494" s="130"/>
      <c r="AO494" s="130"/>
      <c r="AP494" s="130"/>
      <c r="AQ494" s="130"/>
      <c r="AR494" s="130"/>
      <c r="AS494" s="130"/>
      <c r="AT494" s="130"/>
      <c r="AU494" s="130"/>
      <c r="AV494" s="130"/>
      <c r="AW494" s="130"/>
    </row>
    <row r="495" spans="1:49" ht="18" x14ac:dyDescent="0.4">
      <c r="A495" s="81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AK495" s="77"/>
      <c r="AL495" s="130"/>
      <c r="AM495" s="130"/>
      <c r="AN495" s="130"/>
      <c r="AO495" s="130"/>
      <c r="AP495" s="130"/>
      <c r="AQ495" s="130"/>
      <c r="AR495" s="130"/>
      <c r="AS495" s="130"/>
      <c r="AT495" s="130"/>
      <c r="AU495" s="130"/>
      <c r="AV495" s="130"/>
      <c r="AW495" s="130"/>
    </row>
    <row r="496" spans="1:49" ht="18" x14ac:dyDescent="0.4">
      <c r="A496" s="81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AK496" s="77"/>
      <c r="AL496" s="130"/>
      <c r="AM496" s="130"/>
      <c r="AN496" s="130"/>
      <c r="AO496" s="130"/>
      <c r="AP496" s="130"/>
      <c r="AQ496" s="130"/>
      <c r="AR496" s="130"/>
      <c r="AS496" s="130"/>
      <c r="AT496" s="130"/>
      <c r="AU496" s="130"/>
      <c r="AV496" s="130"/>
      <c r="AW496" s="130"/>
    </row>
    <row r="497" spans="1:49" ht="18" x14ac:dyDescent="0.4">
      <c r="A497" s="81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AK497" s="77"/>
      <c r="AL497" s="130"/>
      <c r="AM497" s="130"/>
      <c r="AN497" s="130"/>
      <c r="AO497" s="130"/>
      <c r="AP497" s="130"/>
      <c r="AQ497" s="130"/>
      <c r="AR497" s="130"/>
      <c r="AS497" s="130"/>
      <c r="AT497" s="130"/>
      <c r="AU497" s="130"/>
      <c r="AV497" s="130"/>
      <c r="AW497" s="130"/>
    </row>
    <row r="498" spans="1:49" x14ac:dyDescent="0.35">
      <c r="A498" s="81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AK498" s="81"/>
      <c r="AL498" s="132"/>
      <c r="AM498" s="132"/>
      <c r="AN498" s="132"/>
      <c r="AO498" s="132"/>
      <c r="AP498" s="132"/>
      <c r="AQ498" s="132"/>
      <c r="AR498" s="132"/>
      <c r="AS498" s="132"/>
      <c r="AT498" s="132"/>
      <c r="AU498" s="132"/>
      <c r="AV498" s="132"/>
      <c r="AW498" s="132"/>
    </row>
    <row r="499" spans="1:49" x14ac:dyDescent="0.35">
      <c r="A499" s="77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AK499" s="81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</row>
    <row r="500" spans="1:49" ht="18" x14ac:dyDescent="0.4">
      <c r="A500" s="81"/>
      <c r="B500" s="57"/>
      <c r="C500" s="56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AK500" s="81"/>
      <c r="AL500" s="129"/>
      <c r="AM500" s="129"/>
      <c r="AN500" s="129"/>
      <c r="AO500" s="129"/>
      <c r="AP500" s="129"/>
      <c r="AQ500" s="129"/>
      <c r="AR500" s="129"/>
      <c r="AS500" s="129"/>
      <c r="AT500" s="129"/>
      <c r="AU500" s="129"/>
      <c r="AV500" s="129"/>
      <c r="AW500" s="129"/>
    </row>
    <row r="501" spans="1:49" ht="18" x14ac:dyDescent="0.4">
      <c r="A501" s="62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AK501" s="81"/>
      <c r="AL501" s="102"/>
      <c r="AM501" s="102"/>
      <c r="AN501" s="102"/>
      <c r="AO501" s="102"/>
      <c r="AP501" s="102"/>
      <c r="AQ501" s="102"/>
      <c r="AR501" s="102"/>
      <c r="AS501" s="102"/>
      <c r="AT501" s="102"/>
      <c r="AU501" s="102"/>
      <c r="AV501" s="102"/>
      <c r="AW501" s="102"/>
    </row>
    <row r="502" spans="1:49" hidden="1" x14ac:dyDescent="0.35">
      <c r="A502" s="81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AK502" s="81"/>
      <c r="AL502" s="102"/>
      <c r="AM502" s="102"/>
      <c r="AN502" s="102"/>
      <c r="AO502" s="102"/>
      <c r="AP502" s="102"/>
      <c r="AQ502" s="102"/>
      <c r="AR502" s="102"/>
      <c r="AS502" s="102"/>
      <c r="AT502" s="102"/>
      <c r="AU502" s="102"/>
      <c r="AV502" s="102"/>
      <c r="AW502" s="102"/>
    </row>
    <row r="503" spans="1:49" hidden="1" x14ac:dyDescent="0.35">
      <c r="A503" s="81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AK503" s="81"/>
      <c r="AL503" s="110"/>
      <c r="AM503" s="110"/>
      <c r="AN503" s="110"/>
      <c r="AO503" s="110"/>
      <c r="AP503" s="110"/>
      <c r="AQ503" s="110"/>
      <c r="AR503" s="110"/>
      <c r="AS503" s="110"/>
      <c r="AT503" s="110"/>
      <c r="AU503" s="110"/>
      <c r="AV503" s="110"/>
      <c r="AW503" s="110"/>
    </row>
    <row r="504" spans="1:49" hidden="1" x14ac:dyDescent="0.35">
      <c r="A504" s="81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AK504" s="77"/>
      <c r="AL504" s="102"/>
      <c r="AM504" s="102"/>
      <c r="AN504" s="102"/>
      <c r="AO504" s="102"/>
      <c r="AP504" s="102"/>
      <c r="AQ504" s="102"/>
      <c r="AR504" s="102"/>
      <c r="AS504" s="102"/>
      <c r="AT504" s="102"/>
      <c r="AU504" s="102"/>
      <c r="AV504" s="102"/>
      <c r="AW504" s="102"/>
    </row>
    <row r="505" spans="1:49" ht="18" hidden="1" x14ac:dyDescent="0.4">
      <c r="A505" s="81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AK505" s="81"/>
      <c r="AL505" s="57"/>
      <c r="AM505" s="56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</row>
    <row r="506" spans="1:49" ht="18" hidden="1" x14ac:dyDescent="0.4">
      <c r="A506" s="81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AK506" s="62"/>
      <c r="AL506" s="105"/>
      <c r="AM506" s="105"/>
      <c r="AN506" s="105"/>
      <c r="AO506" s="105"/>
      <c r="AP506" s="105"/>
      <c r="AQ506" s="105"/>
      <c r="AR506" s="105"/>
      <c r="AS506" s="105"/>
      <c r="AT506" s="105"/>
      <c r="AU506" s="105"/>
      <c r="AV506" s="105"/>
      <c r="AW506" s="105"/>
    </row>
    <row r="507" spans="1:49" hidden="1" x14ac:dyDescent="0.35">
      <c r="A507" s="81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AK507" s="81"/>
      <c r="AL507" s="102"/>
      <c r="AM507" s="102"/>
      <c r="AN507" s="102"/>
      <c r="AO507" s="102"/>
      <c r="AP507" s="102"/>
      <c r="AQ507" s="102"/>
      <c r="AR507" s="102"/>
      <c r="AS507" s="102"/>
      <c r="AT507" s="102"/>
      <c r="AU507" s="102"/>
      <c r="AV507" s="102"/>
      <c r="AW507" s="102"/>
    </row>
    <row r="508" spans="1:49" hidden="1" x14ac:dyDescent="0.35">
      <c r="A508" s="81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AK508" s="81"/>
      <c r="AL508" s="102"/>
      <c r="AM508" s="102"/>
      <c r="AN508" s="102"/>
      <c r="AO508" s="102"/>
      <c r="AP508" s="102"/>
      <c r="AQ508" s="102"/>
      <c r="AR508" s="102"/>
      <c r="AS508" s="102"/>
      <c r="AT508" s="102"/>
      <c r="AU508" s="102"/>
      <c r="AV508" s="102"/>
      <c r="AW508" s="102"/>
    </row>
    <row r="509" spans="1:49" hidden="1" x14ac:dyDescent="0.35">
      <c r="A509" s="81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AK509" s="81"/>
      <c r="AL509" s="102"/>
      <c r="AM509" s="102"/>
      <c r="AN509" s="102"/>
      <c r="AO509" s="102"/>
      <c r="AP509" s="102"/>
      <c r="AQ509" s="102"/>
      <c r="AR509" s="102"/>
      <c r="AS509" s="102"/>
      <c r="AT509" s="102"/>
      <c r="AU509" s="102"/>
      <c r="AV509" s="102"/>
      <c r="AW509" s="102"/>
    </row>
    <row r="510" spans="1:49" hidden="1" x14ac:dyDescent="0.35">
      <c r="A510" s="81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AK510" s="81"/>
      <c r="AL510" s="102"/>
      <c r="AM510" s="102"/>
      <c r="AN510" s="102"/>
      <c r="AO510" s="102"/>
      <c r="AP510" s="102"/>
      <c r="AQ510" s="102"/>
      <c r="AR510" s="102"/>
      <c r="AS510" s="102"/>
      <c r="AT510" s="102"/>
      <c r="AU510" s="102"/>
      <c r="AV510" s="102"/>
      <c r="AW510" s="102"/>
    </row>
    <row r="511" spans="1:49" hidden="1" x14ac:dyDescent="0.35">
      <c r="A511" s="81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AK511" s="81"/>
      <c r="AL511" s="102"/>
      <c r="AM511" s="102"/>
      <c r="AN511" s="102"/>
      <c r="AO511" s="102"/>
      <c r="AP511" s="102"/>
      <c r="AQ511" s="102"/>
      <c r="AR511" s="102"/>
      <c r="AS511" s="102"/>
      <c r="AT511" s="102"/>
      <c r="AU511" s="102"/>
      <c r="AV511" s="102"/>
      <c r="AW511" s="102"/>
    </row>
    <row r="512" spans="1:49" hidden="1" x14ac:dyDescent="0.35">
      <c r="A512" s="81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AK512" s="81"/>
      <c r="AL512" s="102"/>
      <c r="AM512" s="102"/>
      <c r="AN512" s="102"/>
      <c r="AO512" s="102"/>
      <c r="AP512" s="102"/>
      <c r="AQ512" s="102"/>
      <c r="AR512" s="102"/>
      <c r="AS512" s="102"/>
      <c r="AT512" s="102"/>
      <c r="AU512" s="102"/>
      <c r="AV512" s="102"/>
      <c r="AW512" s="102"/>
    </row>
    <row r="513" spans="1:49" hidden="1" x14ac:dyDescent="0.35">
      <c r="A513" s="81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AK513" s="81"/>
      <c r="AL513" s="132"/>
      <c r="AM513" s="132"/>
      <c r="AN513" s="132"/>
      <c r="AO513" s="132"/>
      <c r="AP513" s="132"/>
      <c r="AQ513" s="132"/>
      <c r="AR513" s="132"/>
      <c r="AS513" s="132"/>
      <c r="AT513" s="132"/>
      <c r="AU513" s="132"/>
      <c r="AV513" s="132"/>
      <c r="AW513" s="132"/>
    </row>
    <row r="514" spans="1:49" hidden="1" x14ac:dyDescent="0.35">
      <c r="A514" s="77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AK514" s="81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</row>
    <row r="515" spans="1:49" ht="18" hidden="1" x14ac:dyDescent="0.4">
      <c r="A515" s="81"/>
      <c r="B515" s="57"/>
      <c r="C515" s="56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AK515" s="81"/>
      <c r="AL515" s="129"/>
      <c r="AM515" s="129"/>
      <c r="AN515" s="129"/>
      <c r="AO515" s="129"/>
      <c r="AP515" s="129"/>
      <c r="AQ515" s="129"/>
      <c r="AR515" s="129"/>
      <c r="AS515" s="129"/>
      <c r="AT515" s="129"/>
      <c r="AU515" s="129"/>
      <c r="AV515" s="129"/>
      <c r="AW515" s="129"/>
    </row>
    <row r="516" spans="1:49" ht="18" hidden="1" x14ac:dyDescent="0.4">
      <c r="A516" s="62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AK516" s="81"/>
      <c r="AL516" s="102"/>
      <c r="AM516" s="102"/>
      <c r="AN516" s="102"/>
      <c r="AO516" s="102"/>
      <c r="AP516" s="102"/>
      <c r="AQ516" s="102"/>
      <c r="AR516" s="102"/>
      <c r="AS516" s="102"/>
      <c r="AT516" s="102"/>
      <c r="AU516" s="102"/>
      <c r="AV516" s="102"/>
      <c r="AW516" s="102"/>
    </row>
    <row r="517" spans="1:49" hidden="1" x14ac:dyDescent="0.35">
      <c r="A517" s="81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AK517" s="81"/>
      <c r="AL517" s="129"/>
      <c r="AM517" s="129"/>
      <c r="AN517" s="129"/>
      <c r="AO517" s="129"/>
      <c r="AP517" s="129"/>
      <c r="AQ517" s="129"/>
      <c r="AR517" s="129"/>
      <c r="AS517" s="129"/>
      <c r="AT517" s="129"/>
      <c r="AU517" s="129"/>
      <c r="AV517" s="129"/>
      <c r="AW517" s="129"/>
    </row>
    <row r="518" spans="1:49" hidden="1" x14ac:dyDescent="0.35">
      <c r="A518" s="81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AK518" s="81"/>
      <c r="AL518" s="129"/>
      <c r="AM518" s="129"/>
      <c r="AN518" s="129"/>
      <c r="AO518" s="129"/>
      <c r="AP518" s="129"/>
      <c r="AQ518" s="129"/>
      <c r="AR518" s="129"/>
      <c r="AS518" s="129"/>
      <c r="AT518" s="129"/>
      <c r="AU518" s="129"/>
      <c r="AV518" s="129"/>
      <c r="AW518" s="129"/>
    </row>
    <row r="519" spans="1:49" hidden="1" x14ac:dyDescent="0.35">
      <c r="A519" s="81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AK519" s="77"/>
      <c r="AL519" s="102"/>
      <c r="AM519" s="102"/>
      <c r="AN519" s="102"/>
      <c r="AO519" s="102"/>
      <c r="AP519" s="102"/>
      <c r="AQ519" s="102"/>
      <c r="AR519" s="102"/>
      <c r="AS519" s="102"/>
      <c r="AT519" s="102"/>
      <c r="AU519" s="102"/>
      <c r="AV519" s="102"/>
      <c r="AW519" s="102"/>
    </row>
    <row r="520" spans="1:49" ht="18" hidden="1" x14ac:dyDescent="0.4">
      <c r="A520" s="81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AK520" s="81"/>
      <c r="AL520" s="57"/>
      <c r="AM520" s="56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</row>
    <row r="521" spans="1:49" ht="18" hidden="1" x14ac:dyDescent="0.4">
      <c r="A521" s="81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AK521" s="62"/>
      <c r="AL521" s="105"/>
      <c r="AM521" s="105"/>
      <c r="AN521" s="105"/>
      <c r="AO521" s="105"/>
      <c r="AP521" s="105"/>
      <c r="AQ521" s="105"/>
      <c r="AR521" s="105"/>
      <c r="AS521" s="105"/>
      <c r="AT521" s="105"/>
      <c r="AU521" s="105"/>
      <c r="AV521" s="105"/>
      <c r="AW521" s="105"/>
    </row>
    <row r="522" spans="1:49" hidden="1" x14ac:dyDescent="0.35">
      <c r="A522" s="81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AK522" s="81"/>
      <c r="AL522" s="102"/>
      <c r="AM522" s="102"/>
      <c r="AN522" s="102"/>
      <c r="AO522" s="102"/>
      <c r="AP522" s="102"/>
      <c r="AQ522" s="102"/>
      <c r="AR522" s="102"/>
      <c r="AS522" s="102"/>
      <c r="AT522" s="102"/>
      <c r="AU522" s="102"/>
      <c r="AV522" s="102"/>
      <c r="AW522" s="102"/>
    </row>
    <row r="523" spans="1:49" hidden="1" x14ac:dyDescent="0.35">
      <c r="A523" s="81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AK523" s="81"/>
      <c r="AL523" s="102"/>
      <c r="AM523" s="102"/>
      <c r="AN523" s="102"/>
      <c r="AO523" s="102"/>
      <c r="AP523" s="102"/>
      <c r="AQ523" s="102"/>
      <c r="AR523" s="102"/>
      <c r="AS523" s="102"/>
      <c r="AT523" s="102"/>
      <c r="AU523" s="102"/>
      <c r="AV523" s="102"/>
      <c r="AW523" s="102"/>
    </row>
    <row r="524" spans="1:49" hidden="1" x14ac:dyDescent="0.35">
      <c r="A524" s="81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AK524" s="81"/>
      <c r="AL524" s="102"/>
      <c r="AM524" s="102"/>
      <c r="AN524" s="102"/>
      <c r="AO524" s="102"/>
      <c r="AP524" s="102"/>
      <c r="AQ524" s="102"/>
      <c r="AR524" s="102"/>
      <c r="AS524" s="102"/>
      <c r="AT524" s="102"/>
      <c r="AU524" s="102"/>
      <c r="AV524" s="102"/>
      <c r="AW524" s="102"/>
    </row>
    <row r="525" spans="1:49" hidden="1" x14ac:dyDescent="0.35">
      <c r="A525" s="81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AK525" s="81"/>
      <c r="AL525" s="102"/>
      <c r="AM525" s="102"/>
      <c r="AN525" s="102"/>
      <c r="AO525" s="102"/>
      <c r="AP525" s="102"/>
      <c r="AQ525" s="102"/>
      <c r="AR525" s="102"/>
      <c r="AS525" s="102"/>
      <c r="AT525" s="102"/>
      <c r="AU525" s="102"/>
      <c r="AV525" s="102"/>
      <c r="AW525" s="102"/>
    </row>
    <row r="526" spans="1:49" hidden="1" x14ac:dyDescent="0.35">
      <c r="A526" s="81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AK526" s="81"/>
      <c r="AL526" s="102"/>
      <c r="AM526" s="102"/>
      <c r="AN526" s="102"/>
      <c r="AO526" s="102"/>
      <c r="AP526" s="102"/>
      <c r="AQ526" s="102"/>
      <c r="AR526" s="102"/>
      <c r="AS526" s="102"/>
      <c r="AT526" s="102"/>
      <c r="AU526" s="102"/>
      <c r="AV526" s="102"/>
      <c r="AW526" s="102"/>
    </row>
    <row r="527" spans="1:49" hidden="1" x14ac:dyDescent="0.35">
      <c r="A527" s="81"/>
      <c r="B527" s="131"/>
      <c r="C527" s="131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AK527" s="81"/>
      <c r="AL527" s="102"/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2"/>
    </row>
    <row r="528" spans="1:49" hidden="1" x14ac:dyDescent="0.35">
      <c r="A528" s="81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AK528" s="81"/>
      <c r="AL528" s="132"/>
      <c r="AM528" s="132"/>
      <c r="AN528" s="132"/>
      <c r="AO528" s="132"/>
      <c r="AP528" s="132"/>
      <c r="AQ528" s="132"/>
      <c r="AR528" s="132"/>
      <c r="AS528" s="132"/>
      <c r="AT528" s="132"/>
      <c r="AU528" s="132"/>
      <c r="AV528" s="132"/>
      <c r="AW528" s="132"/>
    </row>
    <row r="529" spans="1:49" ht="18" hidden="1" x14ac:dyDescent="0.4">
      <c r="A529" s="77"/>
      <c r="B529" s="135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AK529" s="81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</row>
    <row r="530" spans="1:49" hidden="1" x14ac:dyDescent="0.35">
      <c r="A530" s="81"/>
      <c r="B530" s="115"/>
      <c r="C530" s="143"/>
      <c r="D530" s="119"/>
      <c r="E530" s="119"/>
      <c r="F530" s="119"/>
      <c r="G530" s="119"/>
      <c r="H530" s="119"/>
      <c r="I530" s="119"/>
      <c r="J530" s="119"/>
      <c r="K530" s="119"/>
      <c r="L530" s="119"/>
      <c r="M530" s="144"/>
      <c r="AK530" s="81"/>
      <c r="AL530" s="129"/>
      <c r="AM530" s="129"/>
      <c r="AN530" s="129"/>
      <c r="AO530" s="129"/>
      <c r="AP530" s="129"/>
      <c r="AQ530" s="129"/>
      <c r="AR530" s="129"/>
      <c r="AS530" s="129"/>
      <c r="AT530" s="129"/>
      <c r="AU530" s="129"/>
      <c r="AV530" s="129"/>
      <c r="AW530" s="129"/>
    </row>
    <row r="531" spans="1:49" hidden="1" x14ac:dyDescent="0.35">
      <c r="A531" s="81"/>
      <c r="B531" s="115"/>
      <c r="C531" s="115"/>
      <c r="D531" s="119"/>
      <c r="E531" s="119"/>
      <c r="F531" s="119"/>
      <c r="G531" s="119"/>
      <c r="H531" s="119"/>
      <c r="I531" s="119"/>
      <c r="J531" s="119"/>
      <c r="K531" s="119"/>
      <c r="L531" s="119"/>
      <c r="M531" s="144"/>
      <c r="AK531" s="81"/>
      <c r="AL531" s="102"/>
      <c r="AM531" s="102"/>
      <c r="AN531" s="102"/>
      <c r="AO531" s="102"/>
      <c r="AP531" s="102"/>
      <c r="AQ531" s="102"/>
      <c r="AR531" s="102"/>
      <c r="AS531" s="102"/>
      <c r="AT531" s="102"/>
      <c r="AU531" s="102"/>
      <c r="AV531" s="102"/>
      <c r="AW531" s="102"/>
    </row>
    <row r="532" spans="1:49" ht="18" hidden="1" x14ac:dyDescent="0.4">
      <c r="A532" s="120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AK532" s="81"/>
      <c r="AL532" s="131"/>
      <c r="AM532" s="131"/>
      <c r="AN532" s="129"/>
      <c r="AO532" s="129"/>
      <c r="AP532" s="129"/>
      <c r="AQ532" s="129"/>
      <c r="AR532" s="129"/>
      <c r="AS532" s="129"/>
      <c r="AT532" s="129"/>
      <c r="AU532" s="129"/>
      <c r="AV532" s="129"/>
      <c r="AW532" s="129"/>
    </row>
    <row r="533" spans="1:49" ht="18" hidden="1" x14ac:dyDescent="0.4">
      <c r="A533" s="77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AK533" s="81"/>
      <c r="AL533" s="129"/>
      <c r="AM533" s="129"/>
      <c r="AN533" s="129"/>
      <c r="AO533" s="129"/>
      <c r="AP533" s="129"/>
      <c r="AQ533" s="129"/>
      <c r="AR533" s="129"/>
      <c r="AS533" s="129"/>
      <c r="AT533" s="129"/>
      <c r="AU533" s="129"/>
      <c r="AV533" s="129"/>
      <c r="AW533" s="129"/>
    </row>
    <row r="534" spans="1:49" ht="18" x14ac:dyDescent="0.4">
      <c r="A534" s="77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AK534" s="77"/>
      <c r="AL534" s="135"/>
      <c r="AM534" s="129"/>
      <c r="AN534" s="129"/>
      <c r="AO534" s="129"/>
      <c r="AP534" s="129"/>
      <c r="AQ534" s="129"/>
      <c r="AR534" s="129"/>
      <c r="AS534" s="129"/>
      <c r="AT534" s="129"/>
      <c r="AU534" s="129"/>
      <c r="AV534" s="129"/>
      <c r="AW534" s="129"/>
    </row>
    <row r="535" spans="1:49" ht="18" x14ac:dyDescent="0.4">
      <c r="A535" s="77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AK535" s="81"/>
      <c r="AL535" s="115"/>
      <c r="AM535" s="143"/>
      <c r="AN535" s="119"/>
      <c r="AO535" s="119"/>
      <c r="AP535" s="119"/>
      <c r="AQ535" s="119"/>
      <c r="AR535" s="119"/>
      <c r="AS535" s="119"/>
      <c r="AT535" s="119"/>
      <c r="AU535" s="119"/>
      <c r="AV535" s="119"/>
      <c r="AW535" s="144"/>
    </row>
    <row r="536" spans="1:49" ht="18" x14ac:dyDescent="0.4">
      <c r="A536" s="77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AK536" s="81"/>
      <c r="AL536" s="115"/>
      <c r="AM536" s="115"/>
      <c r="AN536" s="119"/>
      <c r="AO536" s="119"/>
      <c r="AP536" s="119"/>
      <c r="AQ536" s="119"/>
      <c r="AR536" s="119"/>
      <c r="AS536" s="119"/>
      <c r="AT536" s="119"/>
      <c r="AU536" s="119"/>
      <c r="AV536" s="119"/>
      <c r="AW536" s="144"/>
    </row>
    <row r="537" spans="1:49" ht="18" x14ac:dyDescent="0.4">
      <c r="A537" s="77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AK537" s="120"/>
      <c r="AL537" s="105"/>
      <c r="AM537" s="105"/>
      <c r="AN537" s="105"/>
      <c r="AO537" s="105"/>
      <c r="AP537" s="105"/>
      <c r="AQ537" s="105"/>
      <c r="AR537" s="105"/>
      <c r="AS537" s="105"/>
      <c r="AT537" s="105"/>
      <c r="AU537" s="105"/>
      <c r="AV537" s="105"/>
      <c r="AW537" s="105"/>
    </row>
    <row r="538" spans="1:49" ht="18" x14ac:dyDescent="0.4">
      <c r="A538" s="77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AK538" s="77"/>
      <c r="AL538" s="130"/>
      <c r="AM538" s="130"/>
      <c r="AN538" s="130"/>
      <c r="AO538" s="130"/>
      <c r="AP538" s="130"/>
      <c r="AQ538" s="130"/>
      <c r="AR538" s="130"/>
      <c r="AS538" s="130"/>
      <c r="AT538" s="130"/>
      <c r="AU538" s="130"/>
      <c r="AV538" s="130"/>
      <c r="AW538" s="130"/>
    </row>
    <row r="539" spans="1:49" ht="18" x14ac:dyDescent="0.4">
      <c r="A539" s="77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AK539" s="77"/>
      <c r="AL539" s="130"/>
      <c r="AM539" s="130"/>
      <c r="AN539" s="130"/>
      <c r="AO539" s="130"/>
      <c r="AP539" s="130"/>
      <c r="AQ539" s="130"/>
      <c r="AR539" s="130"/>
      <c r="AS539" s="130"/>
      <c r="AT539" s="130"/>
      <c r="AU539" s="130"/>
      <c r="AV539" s="130"/>
      <c r="AW539" s="130"/>
    </row>
    <row r="540" spans="1:49" ht="18" x14ac:dyDescent="0.4">
      <c r="A540" s="81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AK540" s="77"/>
      <c r="AL540" s="130"/>
      <c r="AM540" s="130"/>
      <c r="AN540" s="130"/>
      <c r="AO540" s="130"/>
      <c r="AP540" s="130"/>
      <c r="AQ540" s="130"/>
      <c r="AR540" s="130"/>
      <c r="AS540" s="130"/>
      <c r="AT540" s="130"/>
      <c r="AU540" s="130"/>
      <c r="AV540" s="130"/>
      <c r="AW540" s="130"/>
    </row>
    <row r="541" spans="1:49" ht="18" x14ac:dyDescent="0.4">
      <c r="A541" s="81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AK541" s="77"/>
      <c r="AL541" s="130"/>
      <c r="AM541" s="130"/>
      <c r="AN541" s="130"/>
      <c r="AO541" s="130"/>
      <c r="AP541" s="130"/>
      <c r="AQ541" s="130"/>
      <c r="AR541" s="130"/>
      <c r="AS541" s="130"/>
      <c r="AT541" s="130"/>
      <c r="AU541" s="130"/>
      <c r="AV541" s="130"/>
      <c r="AW541" s="130"/>
    </row>
    <row r="542" spans="1:49" ht="18" x14ac:dyDescent="0.4">
      <c r="A542" s="81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AK542" s="77"/>
      <c r="AL542" s="130"/>
      <c r="AM542" s="130"/>
      <c r="AN542" s="130"/>
      <c r="AO542" s="130"/>
      <c r="AP542" s="130"/>
      <c r="AQ542" s="130"/>
      <c r="AR542" s="130"/>
      <c r="AS542" s="130"/>
      <c r="AT542" s="130"/>
      <c r="AU542" s="130"/>
      <c r="AV542" s="130"/>
      <c r="AW542" s="130"/>
    </row>
    <row r="543" spans="1:49" ht="18" x14ac:dyDescent="0.4">
      <c r="A543" s="81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AK543" s="77"/>
      <c r="AL543" s="130"/>
      <c r="AM543" s="130"/>
      <c r="AN543" s="130"/>
      <c r="AO543" s="130"/>
      <c r="AP543" s="130"/>
      <c r="AQ543" s="130"/>
      <c r="AR543" s="130"/>
      <c r="AS543" s="130"/>
      <c r="AT543" s="130"/>
      <c r="AU543" s="130"/>
      <c r="AV543" s="130"/>
      <c r="AW543" s="130"/>
    </row>
    <row r="544" spans="1:49" ht="18" x14ac:dyDescent="0.4">
      <c r="A544" s="81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AK544" s="77"/>
      <c r="AL544" s="130"/>
      <c r="AM544" s="130"/>
      <c r="AN544" s="130"/>
      <c r="AO544" s="130"/>
      <c r="AP544" s="130"/>
      <c r="AQ544" s="130"/>
      <c r="AR544" s="130"/>
      <c r="AS544" s="130"/>
      <c r="AT544" s="130"/>
      <c r="AU544" s="130"/>
      <c r="AV544" s="130"/>
      <c r="AW544" s="130"/>
    </row>
    <row r="545" spans="1:49" ht="18" x14ac:dyDescent="0.4">
      <c r="A545" s="77"/>
      <c r="B545" s="129"/>
      <c r="C545" s="56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AK545" s="81"/>
      <c r="AL545" s="132"/>
      <c r="AM545" s="132"/>
      <c r="AN545" s="132"/>
      <c r="AO545" s="132"/>
      <c r="AP545" s="132"/>
      <c r="AQ545" s="132"/>
      <c r="AR545" s="132"/>
      <c r="AS545" s="132"/>
      <c r="AT545" s="132"/>
      <c r="AU545" s="132"/>
      <c r="AV545" s="132"/>
      <c r="AW545" s="132"/>
    </row>
    <row r="546" spans="1:49" ht="18" x14ac:dyDescent="0.4">
      <c r="A546" s="62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AK546" s="81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</row>
    <row r="547" spans="1:49" ht="18" x14ac:dyDescent="0.4">
      <c r="A547" s="77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AK547" s="81"/>
      <c r="AL547" s="129"/>
      <c r="AM547" s="129"/>
      <c r="AN547" s="129"/>
      <c r="AO547" s="129"/>
      <c r="AP547" s="129"/>
      <c r="AQ547" s="129"/>
      <c r="AR547" s="129"/>
      <c r="AS547" s="129"/>
      <c r="AT547" s="129"/>
      <c r="AU547" s="129"/>
      <c r="AV547" s="129"/>
      <c r="AW547" s="129"/>
    </row>
    <row r="548" spans="1:49" ht="18" x14ac:dyDescent="0.4">
      <c r="A548" s="77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AK548" s="81"/>
      <c r="AL548" s="102"/>
      <c r="AM548" s="102"/>
      <c r="AN548" s="102"/>
      <c r="AO548" s="102"/>
      <c r="AP548" s="102"/>
      <c r="AQ548" s="102"/>
      <c r="AR548" s="102"/>
      <c r="AS548" s="102"/>
      <c r="AT548" s="102"/>
      <c r="AU548" s="102"/>
      <c r="AV548" s="102"/>
      <c r="AW548" s="102"/>
    </row>
    <row r="549" spans="1:49" ht="18" x14ac:dyDescent="0.4">
      <c r="A549" s="77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AK549" s="81"/>
      <c r="AL549" s="129"/>
      <c r="AM549" s="129"/>
      <c r="AN549" s="129"/>
      <c r="AO549" s="129"/>
      <c r="AP549" s="129"/>
      <c r="AQ549" s="129"/>
      <c r="AR549" s="129"/>
      <c r="AS549" s="129"/>
      <c r="AT549" s="129"/>
      <c r="AU549" s="129"/>
      <c r="AV549" s="129"/>
      <c r="AW549" s="129"/>
    </row>
    <row r="550" spans="1:49" ht="18" x14ac:dyDescent="0.4">
      <c r="A550" s="77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AK550" s="77"/>
      <c r="AL550" s="129"/>
      <c r="AM550" s="56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</row>
    <row r="551" spans="1:49" ht="18" x14ac:dyDescent="0.4">
      <c r="A551" s="77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AK551" s="62"/>
      <c r="AL551" s="105"/>
      <c r="AM551" s="105"/>
      <c r="AN551" s="105"/>
      <c r="AO551" s="105"/>
      <c r="AP551" s="105"/>
      <c r="AQ551" s="105"/>
      <c r="AR551" s="105"/>
      <c r="AS551" s="105"/>
      <c r="AT551" s="105"/>
      <c r="AU551" s="105"/>
      <c r="AV551" s="105"/>
      <c r="AW551" s="105"/>
    </row>
    <row r="552" spans="1:49" ht="18" x14ac:dyDescent="0.4">
      <c r="A552" s="77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AK552" s="77"/>
      <c r="AL552" s="130"/>
      <c r="AM552" s="130"/>
      <c r="AN552" s="130"/>
      <c r="AO552" s="130"/>
      <c r="AP552" s="130"/>
      <c r="AQ552" s="130"/>
      <c r="AR552" s="130"/>
      <c r="AS552" s="130"/>
      <c r="AT552" s="130"/>
      <c r="AU552" s="130"/>
      <c r="AV552" s="130"/>
      <c r="AW552" s="130"/>
    </row>
    <row r="553" spans="1:49" ht="18" x14ac:dyDescent="0.4">
      <c r="A553" s="77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AK553" s="77"/>
      <c r="AL553" s="130"/>
      <c r="AM553" s="130"/>
      <c r="AN553" s="130"/>
      <c r="AO553" s="130"/>
      <c r="AP553" s="130"/>
      <c r="AQ553" s="130"/>
      <c r="AR553" s="130"/>
      <c r="AS553" s="130"/>
      <c r="AT553" s="130"/>
      <c r="AU553" s="130"/>
      <c r="AV553" s="130"/>
      <c r="AW553" s="130"/>
    </row>
    <row r="554" spans="1:49" ht="18" x14ac:dyDescent="0.4">
      <c r="A554" s="81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AK554" s="77"/>
      <c r="AL554" s="130"/>
      <c r="AM554" s="130"/>
      <c r="AN554" s="130"/>
      <c r="AO554" s="130"/>
      <c r="AP554" s="130"/>
      <c r="AQ554" s="130"/>
      <c r="AR554" s="130"/>
      <c r="AS554" s="130"/>
      <c r="AT554" s="130"/>
      <c r="AU554" s="130"/>
      <c r="AV554" s="130"/>
      <c r="AW554" s="130"/>
    </row>
    <row r="555" spans="1:49" ht="18" x14ac:dyDescent="0.4">
      <c r="A555" s="81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AK555" s="77"/>
      <c r="AL555" s="130"/>
      <c r="AM555" s="130"/>
      <c r="AN555" s="130"/>
      <c r="AO555" s="130"/>
      <c r="AP555" s="130"/>
      <c r="AQ555" s="130"/>
      <c r="AR555" s="130"/>
      <c r="AS555" s="130"/>
      <c r="AT555" s="130"/>
      <c r="AU555" s="130"/>
      <c r="AV555" s="130"/>
      <c r="AW555" s="130"/>
    </row>
    <row r="556" spans="1:49" ht="18" x14ac:dyDescent="0.4">
      <c r="A556" s="81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AK556" s="77"/>
      <c r="AL556" s="130"/>
      <c r="AM556" s="130"/>
      <c r="AN556" s="130"/>
      <c r="AO556" s="130"/>
      <c r="AP556" s="130"/>
      <c r="AQ556" s="130"/>
      <c r="AR556" s="130"/>
      <c r="AS556" s="130"/>
      <c r="AT556" s="130"/>
      <c r="AU556" s="130"/>
      <c r="AV556" s="130"/>
      <c r="AW556" s="130"/>
    </row>
    <row r="557" spans="1:49" ht="18" x14ac:dyDescent="0.4">
      <c r="A557" s="81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AK557" s="77"/>
      <c r="AL557" s="130"/>
      <c r="AM557" s="130"/>
      <c r="AN557" s="130"/>
      <c r="AO557" s="130"/>
      <c r="AP557" s="130"/>
      <c r="AQ557" s="130"/>
      <c r="AR557" s="130"/>
      <c r="AS557" s="130"/>
      <c r="AT557" s="130"/>
      <c r="AU557" s="130"/>
      <c r="AV557" s="130"/>
      <c r="AW557" s="130"/>
    </row>
    <row r="558" spans="1:49" ht="18" x14ac:dyDescent="0.4">
      <c r="AK558" s="77"/>
      <c r="AL558" s="130"/>
      <c r="AM558" s="130"/>
      <c r="AN558" s="130"/>
      <c r="AO558" s="130"/>
      <c r="AP558" s="130"/>
      <c r="AQ558" s="130"/>
      <c r="AR558" s="130"/>
      <c r="AS558" s="130"/>
      <c r="AT558" s="130"/>
      <c r="AU558" s="130"/>
      <c r="AV558" s="130"/>
      <c r="AW558" s="130"/>
    </row>
    <row r="559" spans="1:49" x14ac:dyDescent="0.35">
      <c r="AK559" s="81"/>
      <c r="AL559" s="132"/>
      <c r="AM559" s="132"/>
      <c r="AN559" s="132"/>
      <c r="AO559" s="132"/>
      <c r="AP559" s="132"/>
      <c r="AQ559" s="132"/>
      <c r="AR559" s="132"/>
      <c r="AS559" s="132"/>
      <c r="AT559" s="132"/>
      <c r="AU559" s="132"/>
      <c r="AV559" s="132"/>
      <c r="AW559" s="132"/>
    </row>
    <row r="560" spans="1:49" x14ac:dyDescent="0.35">
      <c r="AK560" s="81"/>
      <c r="AL560" s="132"/>
      <c r="AM560" s="132"/>
      <c r="AN560" s="132"/>
      <c r="AO560" s="132"/>
      <c r="AP560" s="132"/>
      <c r="AQ560" s="132"/>
      <c r="AR560" s="132"/>
      <c r="AS560" s="132"/>
      <c r="AT560" s="132"/>
      <c r="AU560" s="132"/>
      <c r="AV560" s="132"/>
      <c r="AW560" s="132"/>
    </row>
    <row r="561" spans="37:49" x14ac:dyDescent="0.35">
      <c r="AK561" s="81"/>
      <c r="AL561" s="129"/>
      <c r="AM561" s="129"/>
      <c r="AN561" s="129"/>
      <c r="AO561" s="129"/>
      <c r="AP561" s="129"/>
      <c r="AQ561" s="129"/>
      <c r="AR561" s="129"/>
      <c r="AS561" s="129"/>
      <c r="AT561" s="129"/>
      <c r="AU561" s="129"/>
      <c r="AV561" s="129"/>
      <c r="AW561" s="129"/>
    </row>
    <row r="562" spans="37:49" x14ac:dyDescent="0.35">
      <c r="AK562" s="81"/>
      <c r="AL562" s="129"/>
      <c r="AM562" s="129"/>
      <c r="AN562" s="129"/>
      <c r="AO562" s="129"/>
      <c r="AP562" s="129"/>
      <c r="AQ562" s="129"/>
      <c r="AR562" s="129"/>
      <c r="AS562" s="129"/>
      <c r="AT562" s="129"/>
      <c r="AU562" s="129"/>
      <c r="AV562" s="129"/>
      <c r="AW562" s="129"/>
    </row>
  </sheetData>
  <pageMargins left="0.75" right="0.75" top="0.54" bottom="1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13</vt:i4>
      </vt:variant>
    </vt:vector>
  </HeadingPairs>
  <TitlesOfParts>
    <vt:vector size="15" baseType="lpstr">
      <vt:lpstr>TablasER</vt:lpstr>
      <vt:lpstr>Tendencias</vt:lpstr>
      <vt:lpstr>er_c</vt:lpstr>
      <vt:lpstr>er_c_acum</vt:lpstr>
      <vt:lpstr>er_div_acum_dll</vt:lpstr>
      <vt:lpstr>er_div_acum_pesos</vt:lpstr>
      <vt:lpstr>er_div_dll</vt:lpstr>
      <vt:lpstr>er_div_pesos</vt:lpstr>
      <vt:lpstr>tend_alimentoseu</vt:lpstr>
      <vt:lpstr>tend_alimentosmx</vt:lpstr>
      <vt:lpstr>tend_automotriz</vt:lpstr>
      <vt:lpstr>tend_energeticos</vt:lpstr>
      <vt:lpstr>tend_exelco</vt:lpstr>
      <vt:lpstr>tend_inmobiliaria</vt:lpstr>
      <vt:lpstr>tend_inmobiliariaeu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2019-10-01T15:17:12Z</dcterms:created>
  <dcterms:modified xsi:type="dcterms:W3CDTF">2019-10-02T17:02:01Z</dcterms:modified>
</cp:coreProperties>
</file>