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08" firstSheet="0" activeTab="0" autoFilterDateGrouping="1"/>
  </bookViews>
  <sheets>
    <sheet name="Script Config RPD- COS- CMTS" sheetId="1" state="visible" r:id="rId1"/>
    <sheet name="Script Config - DA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Arial"/>
      <family val="2"/>
      <sz val="10"/>
    </font>
    <font>
      <name val="Calibri"/>
      <family val="2"/>
      <color theme="0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599993896298104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2" tint="-0.899990844447157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/>
    </xf>
    <xf numFmtId="0" fontId="1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/>
    </xf>
    <xf numFmtId="49" fontId="0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4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49" fontId="1" fillId="3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9" fillId="0" borderId="0" pivotButton="0" quotePrefix="0" xfId="0"/>
    <xf numFmtId="0" fontId="10" fillId="9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0" fontId="9" fillId="7" borderId="1" pivotButton="0" quotePrefix="0" xfId="0"/>
    <xf numFmtId="0" fontId="9" fillId="8" borderId="1" pivotButton="0" quotePrefix="0" xfId="0"/>
    <xf numFmtId="0" fontId="1" fillId="4" borderId="0" applyAlignment="1" pivotButton="0" quotePrefix="0" xfId="0">
      <alignment horizontal="center" vertical="center"/>
    </xf>
    <xf numFmtId="49" fontId="1" fillId="3" borderId="2" applyAlignment="1" pivotButton="0" quotePrefix="0" xfId="0">
      <alignment horizontal="center" vertical="center"/>
    </xf>
    <xf numFmtId="49" fontId="1" fillId="3" borderId="3" applyAlignment="1" pivotButton="0" quotePrefix="0" xfId="0">
      <alignment horizontal="center" vertical="center"/>
    </xf>
    <xf numFmtId="49" fontId="1" fillId="3" borderId="4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/>
    </xf>
    <xf numFmtId="49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10" fillId="9" borderId="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2:BK106"/>
  <sheetViews>
    <sheetView showGridLines="0" tabSelected="1" topLeftCell="D1" zoomScaleNormal="100" workbookViewId="0">
      <selection activeCell="G6" sqref="G6"/>
    </sheetView>
  </sheetViews>
  <sheetFormatPr baseColWidth="10" defaultColWidth="11.42578125" defaultRowHeight="15"/>
  <cols>
    <col hidden="1" width="40.140625" customWidth="1" min="1" max="1"/>
    <col hidden="1" width="16.28515625" customWidth="1" min="2" max="2"/>
    <col hidden="1" width="11.5703125" customWidth="1" min="3" max="3"/>
    <col width="74.28515625" customWidth="1" style="2" min="4" max="4"/>
    <col width="20.85546875" customWidth="1" min="5" max="5"/>
    <col width="4.42578125" customWidth="1" min="6" max="6"/>
    <col width="17" customWidth="1" min="7" max="7"/>
    <col width="18" customWidth="1" min="8" max="8"/>
    <col width="43.42578125" customWidth="1" min="9" max="9"/>
    <col width="14.140625" bestFit="1" customWidth="1" style="4" min="11" max="11"/>
    <col width="25.42578125" customWidth="1" style="4" min="12" max="12"/>
    <col width="17.42578125" bestFit="1" customWidth="1" min="13" max="13"/>
    <col width="14.85546875" customWidth="1" min="14" max="14"/>
    <col width="14.7109375" customWidth="1" min="15" max="15"/>
    <col hidden="1" min="58" max="63"/>
  </cols>
  <sheetData>
    <row r="1" ht="8.25" customHeight="1"/>
    <row r="2" ht="15" customHeight="1">
      <c r="A2" t="inlineStr">
        <is>
          <t>INSTALACION NUEVA RPD 2X4</t>
        </is>
      </c>
      <c r="D2" s="34" t="inlineStr">
        <is>
          <t>Script a Ejecutar en la ventana  - COS</t>
        </is>
      </c>
      <c r="F2" s="3" t="n"/>
      <c r="G2" s="35" t="inlineStr">
        <is>
          <t>Tipo de Segmentación</t>
        </is>
      </c>
      <c r="H2" s="38" t="n"/>
      <c r="I2" s="35" t="inlineStr">
        <is>
          <t>NOMBRE  DE LOS NODOS RPD</t>
        </is>
      </c>
      <c r="J2" s="35" t="inlineStr">
        <is>
          <t>#Template</t>
        </is>
      </c>
      <c r="K2" s="35" t="inlineStr">
        <is>
          <t>Pto. RPD</t>
        </is>
      </c>
      <c r="L2" s="35" t="inlineStr">
        <is>
          <t>ID RPD</t>
        </is>
      </c>
      <c r="M2" s="1" t="inlineStr">
        <is>
          <t>MAC's de RPD</t>
        </is>
      </c>
      <c r="N2" s="36" t="inlineStr">
        <is>
          <t>Siempre la primera MAC de RPD informada para una segmentación debe ser la que se encuentre de izquierda a derecha</t>
        </is>
      </c>
      <c r="O2" s="39" t="n"/>
    </row>
    <row r="3">
      <c r="A3" t="inlineStr">
        <is>
          <t>config</t>
        </is>
      </c>
      <c r="D3" s="2">
        <f>+A3</f>
        <v/>
      </c>
      <c r="G3" s="10" t="inlineStr">
        <is>
          <t>2x4</t>
        </is>
      </c>
      <c r="H3" s="10" t="inlineStr">
        <is>
          <t>rpd1-l-rpd2-r</t>
        </is>
      </c>
      <c r="I3" s="28" t="inlineStr">
        <is>
          <t>NODO SGO (SABANA GRANDE RESERVADA)</t>
        </is>
      </c>
      <c r="J3" s="25" t="n">
        <v>1</v>
      </c>
      <c r="K3" s="10">
        <f>CONCATENATE($H$4,":0")</f>
        <v/>
      </c>
      <c r="L3" s="20">
        <f>+TRIM(CONCATENATE((MID(I3,FIND(" ",I3,1)+1,(FIND("(",I3,1))-FIND(" ",I3,1)-2)),"-",(MID(I4,FIND(" ",I4,1)+1,(FIND("(",I4,1))-FIND(" ",I4,1)-2))))</f>
        <v/>
      </c>
      <c r="M3" s="23" t="inlineStr">
        <is>
          <t>aaaaaaaaa</t>
        </is>
      </c>
      <c r="N3" s="40" t="n"/>
      <c r="O3" s="41" t="n"/>
      <c r="BF3">
        <f>+MID(M3,1,2)</f>
        <v/>
      </c>
      <c r="BG3">
        <f>+MID(M3,3,2)</f>
        <v/>
      </c>
      <c r="BH3">
        <f>+MID(M3,5,2)</f>
        <v/>
      </c>
      <c r="BI3">
        <f>+MID(M3,7,2)</f>
        <v/>
      </c>
      <c r="BJ3">
        <f>+MID(M3,9,2)</f>
        <v/>
      </c>
      <c r="BK3">
        <f>+MID(M3,11,2)</f>
        <v/>
      </c>
    </row>
    <row r="4">
      <c r="A4" t="inlineStr">
        <is>
          <t xml:space="preserve">cable rpd </t>
        </is>
      </c>
      <c r="B4" s="5">
        <f>+K3</f>
        <v/>
      </c>
      <c r="D4" s="2">
        <f>+CONCATENATE(A4,B4)</f>
        <v/>
      </c>
      <c r="G4" s="35" t="inlineStr">
        <is>
          <t>Puerto COS</t>
        </is>
      </c>
      <c r="H4" s="22" t="inlineStr">
        <is>
          <t>36</t>
        </is>
      </c>
      <c r="I4" s="29" t="inlineStr">
        <is>
          <t>NODO SGO2F (SABANA GRANDE RESERVADA 2F)</t>
        </is>
      </c>
      <c r="J4" s="26">
        <f>+J3</f>
        <v/>
      </c>
      <c r="K4" s="10">
        <f>CONCATENATE($H$4,":1")</f>
        <v/>
      </c>
      <c r="L4" s="20">
        <f>+TRIM(CONCATENATE((MID(I6,FIND(" ",I6,1)+1,(FIND("(",I6,1))-FIND(" ",I6,1)-2)),"-",(MID(I7,FIND(" ",I7,1)+1,(FIND("(",I7,1))-FIND(" ",I7,1)-2))))</f>
        <v/>
      </c>
      <c r="M4" s="23" t="inlineStr">
        <is>
          <t>aaaaaaaaa</t>
        </is>
      </c>
      <c r="N4" s="40" t="n"/>
      <c r="O4" s="41" t="n"/>
      <c r="BF4">
        <f>+MID(M4,1,2)</f>
        <v/>
      </c>
      <c r="BG4">
        <f>+MID(M4,3,2)</f>
        <v/>
      </c>
      <c r="BH4">
        <f>+MID(M4,5,2)</f>
        <v/>
      </c>
      <c r="BI4">
        <f>+MID(M4,7,2)</f>
        <v/>
      </c>
      <c r="BJ4">
        <f>+MID(M4,9,2)</f>
        <v/>
      </c>
      <c r="BK4">
        <f>+MID(M4,11,2)</f>
        <v/>
      </c>
    </row>
    <row r="5">
      <c r="A5" t="inlineStr">
        <is>
          <t xml:space="preserve">mac-address </t>
        </is>
      </c>
      <c r="B5" s="6">
        <f>+CONCATENATE(BF3,":",BG3,":",BH3,":",BI3,":",BJ3,":",BK3)</f>
        <v/>
      </c>
      <c r="D5" s="2">
        <f>+CONCATENATE(A5,B5)</f>
        <v/>
      </c>
      <c r="G5" s="10" t="inlineStr">
        <is>
          <t>Puerto DAAS</t>
        </is>
      </c>
      <c r="H5" s="22" t="inlineStr">
        <is>
          <t>36</t>
        </is>
      </c>
      <c r="I5" s="24" t="n"/>
      <c r="J5" s="26" t="n"/>
      <c r="K5" s="10" t="n"/>
      <c r="L5" s="11" t="n"/>
      <c r="M5" s="10" t="n"/>
      <c r="N5" s="40" t="n"/>
      <c r="O5" s="41" t="n"/>
      <c r="BF5">
        <f>+MID(M5,1,2)</f>
        <v/>
      </c>
      <c r="BG5">
        <f>+MID(M5,3,2)</f>
        <v/>
      </c>
      <c r="BH5">
        <f>+MID(M5,5,2)</f>
        <v/>
      </c>
      <c r="BI5">
        <f>+MID(M5,7,2)</f>
        <v/>
      </c>
      <c r="BJ5">
        <f>+MID(M5,9,2)</f>
        <v/>
      </c>
      <c r="BK5">
        <f>+MID(M5,11,2)</f>
        <v/>
      </c>
    </row>
    <row r="6">
      <c r="A6" t="inlineStr">
        <is>
          <t>sfp port 2</t>
        </is>
      </c>
      <c r="D6" s="2">
        <f>+A6</f>
        <v/>
      </c>
      <c r="G6" s="21" t="n"/>
      <c r="H6" s="21" t="n"/>
      <c r="I6" s="28" t="inlineStr">
        <is>
          <t>NODO SGO3F (SABANA GRANDE RESERVADA 3F)</t>
        </is>
      </c>
      <c r="J6" s="26" t="n"/>
      <c r="K6" s="10" t="n"/>
      <c r="L6" s="20" t="n"/>
      <c r="M6" s="10" t="n"/>
      <c r="N6" s="42" t="n"/>
      <c r="O6" s="43" t="n"/>
      <c r="BF6">
        <f>+MID(M6,1,2)</f>
        <v/>
      </c>
      <c r="BG6">
        <f>+MID(M6,3,2)</f>
        <v/>
      </c>
      <c r="BH6">
        <f>+MID(M6,5,2)</f>
        <v/>
      </c>
      <c r="BI6">
        <f>+MID(M6,7,2)</f>
        <v/>
      </c>
      <c r="BJ6">
        <f>+MID(M6,9,2)</f>
        <v/>
      </c>
      <c r="BK6">
        <f>+MID(M6,11,2)</f>
        <v/>
      </c>
    </row>
    <row r="7">
      <c r="A7" t="inlineStr">
        <is>
          <t>shaper enabled rate 10000</t>
        </is>
      </c>
      <c r="D7" s="2">
        <f>+A7</f>
        <v/>
      </c>
      <c r="G7" s="21" t="n"/>
      <c r="H7" s="21" t="n"/>
      <c r="I7" s="29" t="inlineStr">
        <is>
          <t>NODO SGO4F (SABANA GRANDE RESERVADA 4F)</t>
        </is>
      </c>
      <c r="J7" s="26" t="n"/>
      <c r="K7" s="11" t="n"/>
      <c r="L7" s="11" t="n"/>
      <c r="M7" s="10" t="n"/>
      <c r="BF7">
        <f>+MID(M7,1,2)</f>
        <v/>
      </c>
      <c r="BG7">
        <f>+MID(M7,3,2)</f>
        <v/>
      </c>
      <c r="BH7">
        <f>+MID(M7,5,2)</f>
        <v/>
      </c>
      <c r="BI7">
        <f>+MID(M7,7,2)</f>
        <v/>
      </c>
      <c r="BJ7">
        <f>+MID(M7,9,2)</f>
        <v/>
      </c>
      <c r="BK7">
        <f>+MID(M7,11,2)</f>
        <v/>
      </c>
    </row>
    <row r="8">
      <c r="A8" t="inlineStr">
        <is>
          <t>admin-state up</t>
        </is>
      </c>
      <c r="D8" s="2">
        <f>+A8</f>
        <v/>
      </c>
      <c r="G8" s="21" t="n"/>
      <c r="H8" s="21" t="n"/>
      <c r="I8" s="21" t="n"/>
      <c r="J8" s="21" t="n"/>
      <c r="M8" s="21" t="n"/>
      <c r="BF8">
        <f>+MID(#REF!,1,2)</f>
        <v/>
      </c>
      <c r="BG8">
        <f>+MID(#REF!,3,2)</f>
        <v/>
      </c>
      <c r="BH8">
        <f>+MID(#REF!,5,2)</f>
        <v/>
      </c>
      <c r="BI8">
        <f>+MID(#REF!,7,2)</f>
        <v/>
      </c>
      <c r="BJ8">
        <f>+MID(#REF!,9,2)</f>
        <v/>
      </c>
      <c r="BK8">
        <f>+MID(#REF!,11,2)</f>
        <v/>
      </c>
    </row>
    <row r="9">
      <c r="A9" t="inlineStr">
        <is>
          <t xml:space="preserve">template </t>
        </is>
      </c>
      <c r="B9" s="5">
        <f>+IF(J3=J10,K10,"")&amp;(IF(J3=J11,K11,"")&amp;(IF(J3=J12,K12,"")&amp;IF(J3=J13,K13,"")&amp;IF(J3=J14,K14,"")&amp;IF(J3=J15,K15,"")&amp;IF(J3=J16,K16,"")))</f>
        <v/>
      </c>
      <c r="D9" s="2">
        <f>+CONCATENATE(A9,B9)</f>
        <v/>
      </c>
      <c r="G9" s="21" t="n"/>
      <c r="H9" s="21" t="n"/>
      <c r="I9" s="21" t="n"/>
      <c r="J9" s="35" t="inlineStr">
        <is>
          <t>Template</t>
        </is>
      </c>
      <c r="K9" s="44" t="n"/>
      <c r="L9" s="44" t="n"/>
      <c r="M9" s="38" t="n"/>
      <c r="BF9">
        <f>+MID(#REF!,1,2)</f>
        <v/>
      </c>
      <c r="BG9">
        <f>+MID(#REF!,3,2)</f>
        <v/>
      </c>
      <c r="BH9">
        <f>+MID(#REF!,5,2)</f>
        <v/>
      </c>
      <c r="BI9">
        <f>+MID(#REF!,7,2)</f>
        <v/>
      </c>
      <c r="BJ9">
        <f>+MID(#REF!,9,2)</f>
        <v/>
      </c>
      <c r="BK9">
        <f>+MID(#REF!,11,2)</f>
        <v/>
      </c>
    </row>
    <row r="10">
      <c r="A10" t="inlineStr">
        <is>
          <t>description "</t>
        </is>
      </c>
      <c r="B10" s="5">
        <f>+L3</f>
        <v/>
      </c>
      <c r="D10" s="2">
        <f>+CONCATENATE(A10,B10,"""")</f>
        <v/>
      </c>
      <c r="G10" s="21" t="n"/>
      <c r="H10" s="21" t="n"/>
      <c r="I10" s="37" t="inlineStr">
        <is>
          <t xml:space="preserve">IMPORTANTE : INFORMAR QUE TIPO DE TEMPLATE USAR  HFC-FD (N-K) Confirmar con personal en terrero o planta externa . </t>
        </is>
      </c>
      <c r="J10" s="15" t="n">
        <v>1</v>
      </c>
      <c r="K10" s="15" t="inlineStr">
        <is>
          <t>32D-4U-HFC-K</t>
        </is>
      </c>
      <c r="L10" s="27" t="inlineStr">
        <is>
          <t>0-31</t>
        </is>
      </c>
      <c r="M10" s="15" t="inlineStr">
        <is>
          <t>SPLIT-K</t>
        </is>
      </c>
      <c r="BF10">
        <f>+MID(#REF!,1,2)</f>
        <v/>
      </c>
      <c r="BG10">
        <f>+MID(#REF!,3,2)</f>
        <v/>
      </c>
      <c r="BH10">
        <f>+MID(#REF!,5,2)</f>
        <v/>
      </c>
      <c r="BI10">
        <f>+MID(#REF!,7,2)</f>
        <v/>
      </c>
      <c r="BJ10">
        <f>+MID(#REF!,9,2)</f>
        <v/>
      </c>
      <c r="BK10">
        <f>+MID(#REF!,11,2)</f>
        <v/>
      </c>
    </row>
    <row r="11">
      <c r="A11" t="inlineStr">
        <is>
          <t>name "</t>
        </is>
      </c>
      <c r="B11" s="5">
        <f>+L3</f>
        <v/>
      </c>
      <c r="D11" s="2">
        <f>+CONCATENATE(A11,B11,"""")</f>
        <v/>
      </c>
      <c r="G11" s="21" t="n"/>
      <c r="H11" s="21" t="n"/>
      <c r="I11" s="41" t="n"/>
      <c r="J11" s="10" t="n">
        <v>2</v>
      </c>
      <c r="K11" s="10" t="inlineStr">
        <is>
          <t>32D-4U-HFC-N</t>
        </is>
      </c>
      <c r="L11" s="11" t="inlineStr">
        <is>
          <t>0-31</t>
        </is>
      </c>
      <c r="M11" s="10" t="inlineStr">
        <is>
          <t>SPLIT-N</t>
        </is>
      </c>
    </row>
    <row r="12">
      <c r="G12" s="21" t="n"/>
      <c r="H12" s="21" t="n"/>
      <c r="I12" s="41" t="n"/>
      <c r="J12" s="15" t="n">
        <v>3</v>
      </c>
      <c r="K12" s="27" t="inlineStr">
        <is>
          <t>32D-4U-FD-K</t>
        </is>
      </c>
      <c r="L12" s="27" t="inlineStr">
        <is>
          <t>0-31</t>
        </is>
      </c>
      <c r="M12" s="15" t="inlineStr">
        <is>
          <t>SPLIT-K-FD</t>
        </is>
      </c>
    </row>
    <row r="13">
      <c r="A13" t="inlineStr">
        <is>
          <t xml:space="preserve">cable rpd </t>
        </is>
      </c>
      <c r="B13" s="5">
        <f>+K4</f>
        <v/>
      </c>
      <c r="D13" s="2">
        <f>+CONCATENATE(A13,B13)</f>
        <v/>
      </c>
      <c r="G13" s="21" t="n"/>
      <c r="H13" s="21" t="n"/>
      <c r="I13" s="41" t="n"/>
      <c r="J13" s="10" t="n">
        <v>4</v>
      </c>
      <c r="K13" s="11" t="inlineStr">
        <is>
          <t>32D-4U-FD-N</t>
        </is>
      </c>
      <c r="L13" s="11" t="inlineStr">
        <is>
          <t>0-31</t>
        </is>
      </c>
      <c r="M13" s="10" t="inlineStr">
        <is>
          <t>SPLIT-N-FD</t>
        </is>
      </c>
    </row>
    <row r="14">
      <c r="A14" t="inlineStr">
        <is>
          <t xml:space="preserve">mac-address </t>
        </is>
      </c>
      <c r="B14" s="6">
        <f>+CONCATENATE(BF4,":",BG4,":",BH4,":",BI4,":",BJ4,":",BK4)</f>
        <v/>
      </c>
      <c r="D14" s="2">
        <f>+CONCATENATE(A14,B14)</f>
        <v/>
      </c>
      <c r="G14" s="21" t="n"/>
      <c r="H14" s="21" t="n"/>
      <c r="I14" s="41" t="n"/>
      <c r="J14" s="10" t="n">
        <v>5</v>
      </c>
      <c r="K14" s="11" t="inlineStr">
        <is>
          <t>32D-8U-FD-N</t>
        </is>
      </c>
      <c r="L14" s="11" t="inlineStr">
        <is>
          <t>0-31</t>
        </is>
      </c>
      <c r="M14" s="10" t="inlineStr">
        <is>
          <t>SPLIT-N-FD-8U</t>
        </is>
      </c>
    </row>
    <row r="15">
      <c r="A15" t="inlineStr">
        <is>
          <t xml:space="preserve">template </t>
        </is>
      </c>
      <c r="B15" s="5">
        <f>+B9</f>
        <v/>
      </c>
      <c r="D15" s="2">
        <f>+CONCATENATE(A15,B15)</f>
        <v/>
      </c>
      <c r="I15" s="41" t="n"/>
      <c r="J15" s="10" t="n">
        <v>6</v>
      </c>
      <c r="K15" s="11" t="inlineStr">
        <is>
          <t>48D-8U</t>
        </is>
      </c>
      <c r="L15" s="11" t="inlineStr">
        <is>
          <t>0-48</t>
        </is>
      </c>
      <c r="M15" s="10" t="inlineStr">
        <is>
          <t>SPLIT-N-48D-8U</t>
        </is>
      </c>
    </row>
    <row r="16">
      <c r="A16" t="inlineStr">
        <is>
          <t>description "</t>
        </is>
      </c>
      <c r="B16" s="5">
        <f>+L4</f>
        <v/>
      </c>
      <c r="D16" s="2">
        <f>+CONCATENATE(A16,B16,"""")</f>
        <v/>
      </c>
      <c r="J16" s="10" t="n">
        <v>7</v>
      </c>
      <c r="K16" s="11" t="inlineStr">
        <is>
          <t>32D-8U-HFC-N</t>
        </is>
      </c>
      <c r="L16" s="11" t="inlineStr">
        <is>
          <t>0-31</t>
        </is>
      </c>
      <c r="M16" s="10" t="inlineStr">
        <is>
          <t>SPLIT-N-HFC-8U</t>
        </is>
      </c>
    </row>
    <row r="17">
      <c r="A17" t="inlineStr">
        <is>
          <t>name "</t>
        </is>
      </c>
      <c r="B17" s="5">
        <f>+L4</f>
        <v/>
      </c>
      <c r="D17" s="2">
        <f>+CONCATENATE(A17,B17,"""")</f>
        <v/>
      </c>
    </row>
    <row r="19">
      <c r="A19" t="inlineStr">
        <is>
          <t>INCLUIR TV DIGITAL</t>
        </is>
      </c>
    </row>
    <row r="20">
      <c r="A20" t="inlineStr">
        <is>
          <t>cable service-group Claro_CO_Broadcast_FT</t>
        </is>
      </c>
      <c r="D20" s="2">
        <f>+A20</f>
        <v/>
      </c>
    </row>
    <row r="21">
      <c r="A21" t="inlineStr">
        <is>
          <t xml:space="preserve">ds-rf-port-ref </t>
        </is>
      </c>
      <c r="B21" s="5">
        <f>+B4</f>
        <v/>
      </c>
      <c r="D21" s="2">
        <f>CONCATENATE(A21,B21,"/0")</f>
        <v/>
      </c>
    </row>
    <row r="22">
      <c r="A22" t="inlineStr">
        <is>
          <t xml:space="preserve">ds-rf-port-ref </t>
        </is>
      </c>
      <c r="B22" s="5">
        <f>+B13</f>
        <v/>
      </c>
      <c r="D22" s="2">
        <f>CONCATENATE(A22,B22,"/0")</f>
        <v/>
      </c>
    </row>
    <row r="23">
      <c r="A23" t="inlineStr">
        <is>
          <t>commit</t>
        </is>
      </c>
      <c r="D23" s="2">
        <f>+A23</f>
        <v/>
      </c>
      <c r="E23" s="13" t="inlineStr">
        <is>
          <t xml:space="preserve">// Guardar </t>
        </is>
      </c>
    </row>
    <row r="24">
      <c r="A24" t="inlineStr">
        <is>
          <t>exit</t>
        </is>
      </c>
      <c r="D24" s="2">
        <f>+A24</f>
        <v/>
      </c>
    </row>
    <row r="25">
      <c r="A25" t="inlineStr">
        <is>
          <t>wr</t>
        </is>
      </c>
    </row>
    <row r="27">
      <c r="A27" t="inlineStr">
        <is>
          <t xml:space="preserve">cable rpn </t>
        </is>
      </c>
      <c r="B27" s="5">
        <f>+B21</f>
        <v/>
      </c>
      <c r="D27" s="2">
        <f>+CONCATENATE(A27,B27)</f>
        <v/>
      </c>
    </row>
    <row r="28">
      <c r="A28" t="inlineStr">
        <is>
          <t>rpn-port 1 return-attn-adjust-db 0.0</t>
        </is>
      </c>
      <c r="D28" s="2">
        <f>+A28</f>
        <v/>
      </c>
    </row>
    <row r="29">
      <c r="A29" t="inlineStr">
        <is>
          <t>rpn-port 2 return-attn-adjust-db 0.0</t>
        </is>
      </c>
      <c r="D29" s="2">
        <f>+A29</f>
        <v/>
      </c>
    </row>
    <row r="30">
      <c r="A30" t="inlineStr">
        <is>
          <t>rpn-port 3 return-attn-adjust-db 0.0</t>
        </is>
      </c>
      <c r="D30" s="2">
        <f>+A30</f>
        <v/>
      </c>
    </row>
    <row r="31">
      <c r="A31" t="inlineStr">
        <is>
          <t>rpn-port 4 return-attn-adjust-db 0.0</t>
        </is>
      </c>
      <c r="D31" s="2">
        <f>+A31</f>
        <v/>
      </c>
    </row>
    <row r="32">
      <c r="A32" t="inlineStr">
        <is>
          <t xml:space="preserve">cable rpn </t>
        </is>
      </c>
      <c r="B32" s="5">
        <f>+B22</f>
        <v/>
      </c>
      <c r="D32" s="2">
        <f>+CONCATENATE(A32,B32)</f>
        <v/>
      </c>
    </row>
    <row r="33">
      <c r="A33" t="inlineStr">
        <is>
          <t>rpn-port 1 return-attn-adjust-db 0.0</t>
        </is>
      </c>
      <c r="D33" s="2">
        <f>+A33</f>
        <v/>
      </c>
    </row>
    <row r="34">
      <c r="A34" t="inlineStr">
        <is>
          <t>rpn-port 2 return-attn-adjust-db 0.0</t>
        </is>
      </c>
      <c r="D34" s="2">
        <f>+A34</f>
        <v/>
      </c>
    </row>
    <row r="35">
      <c r="A35" t="inlineStr">
        <is>
          <t>rpn-port 3 return-attn-adjust-db 0.0</t>
        </is>
      </c>
      <c r="D35" s="2">
        <f>+A35</f>
        <v/>
      </c>
    </row>
    <row r="36">
      <c r="A36" t="inlineStr">
        <is>
          <t>rpn-port 4 return-attn-adjust-db 0.0</t>
        </is>
      </c>
      <c r="D36" s="2">
        <f>+A36</f>
        <v/>
      </c>
    </row>
    <row r="38">
      <c r="A38" t="inlineStr">
        <is>
          <t xml:space="preserve">cable ds-rf-port </t>
        </is>
      </c>
      <c r="D38" s="2">
        <f>+CONCATENATE(A38,B27,"/0 down-channel ",IF(J3=J10,$L$10,"")&amp;IF(J3=J11,$L$11,"")&amp;IF(J3=J12,$L$12,"")&amp;IF(J3=J13,$L$13,"")&amp;IF(J3=J14,$L$14,"")&amp;IF(J3=J15,$L$15,"")," qam-alias DS_OCUPADO")</f>
        <v/>
      </c>
    </row>
    <row r="39">
      <c r="A39" t="inlineStr">
        <is>
          <t xml:space="preserve">cable ds-rf-port </t>
        </is>
      </c>
      <c r="D39" s="2">
        <f>+CONCATENATE(A39,B32,"/0 down-channel ",IF(J3=J10,$L$10,"")&amp;IF(J3=J11,$L$11,"")&amp;IF(J3=J12,$L$12,"")&amp;IF(J3=J13,$L$13,"")&amp;IF(J3=J14,$L$14,"")&amp;IF(J3=J15,$L$15,"")," qam-alias DS_OCUPADO")</f>
        <v/>
      </c>
    </row>
    <row r="40">
      <c r="A40" t="inlineStr">
        <is>
          <t xml:space="preserve">cable us-rf-port </t>
        </is>
      </c>
      <c r="D40" s="2">
        <f>+CONCATENATE(A40,B27,"/0 us-phy-channel * description """,I3,"""")</f>
        <v/>
      </c>
    </row>
    <row r="41">
      <c r="A41" t="inlineStr">
        <is>
          <t xml:space="preserve">cable us-rf-port </t>
        </is>
      </c>
      <c r="D41" s="2">
        <f>+CONCATENATE(A41,B27,"/1 us-phy-channel * description """,I4,"""")</f>
        <v/>
      </c>
    </row>
    <row r="42">
      <c r="A42" t="inlineStr">
        <is>
          <t xml:space="preserve">cable us-rf-port </t>
        </is>
      </c>
      <c r="D42" s="2">
        <f>+CONCATENATE(A42,B32,"/0 us-phy-channel * description """,I6,"""")</f>
        <v/>
      </c>
    </row>
    <row r="43">
      <c r="A43" t="inlineStr">
        <is>
          <t xml:space="preserve">cable us-rf-port </t>
        </is>
      </c>
      <c r="D43" s="2">
        <f>+CONCATENATE(A43,B32,"/1 us-phy-channel * description """,I7,"""")</f>
        <v/>
      </c>
    </row>
    <row r="45">
      <c r="A45" t="inlineStr">
        <is>
          <t xml:space="preserve">cable us-rf-port </t>
        </is>
      </c>
      <c r="D45" s="2">
        <f>+CONCATENATE(A45,B27,"/0 us-phy-channel * us-logical-channel * description """,I3,"""")</f>
        <v/>
      </c>
    </row>
    <row r="46">
      <c r="A46" t="inlineStr">
        <is>
          <t xml:space="preserve">cable us-rf-port </t>
        </is>
      </c>
      <c r="D46" s="2">
        <f>+CONCATENATE(A46,B27,"/1 us-phy-channel * us-logical-channel * description """,I4,"""")</f>
        <v/>
      </c>
    </row>
    <row r="47">
      <c r="A47" t="inlineStr">
        <is>
          <t xml:space="preserve">cable us-rf-port </t>
        </is>
      </c>
      <c r="D47" s="2">
        <f>+CONCATENATE(A47,B32,"/0 us-phy-channel * us-logical-channel * description """,I6,"""")</f>
        <v/>
      </c>
    </row>
    <row r="48">
      <c r="A48" t="inlineStr">
        <is>
          <t xml:space="preserve">cable us-rf-port </t>
        </is>
      </c>
      <c r="D48" s="2">
        <f>+CONCATENATE(A48,B32,"/1 us-phy-channel * us-logical-channel * description """,I7,"""")</f>
        <v/>
      </c>
    </row>
    <row r="49">
      <c r="A49" t="inlineStr">
        <is>
          <t xml:space="preserve">cable us-rf-port </t>
        </is>
      </c>
      <c r="D49" s="2">
        <f>+CONCATENATE(A49,B27,"/0 description """,I3,"""")</f>
        <v/>
      </c>
    </row>
    <row r="50">
      <c r="A50" t="inlineStr">
        <is>
          <t xml:space="preserve">cable us-rf-port </t>
        </is>
      </c>
      <c r="D50" s="2">
        <f>+CONCATENATE(A50,B27,"/1 description """,I4,"""")</f>
        <v/>
      </c>
    </row>
    <row r="51">
      <c r="A51" t="inlineStr">
        <is>
          <t xml:space="preserve">cable us-rf-port </t>
        </is>
      </c>
      <c r="D51" s="2">
        <f>+CONCATENATE(A51,B32,"/0 description """,I6,"""")</f>
        <v/>
      </c>
    </row>
    <row r="52">
      <c r="A52" t="inlineStr">
        <is>
          <t xml:space="preserve">cable us-rf-port </t>
        </is>
      </c>
      <c r="D52" s="2">
        <f>+CONCATENATE(A52,B32,"/1 description """,I7,"""")</f>
        <v/>
      </c>
    </row>
    <row r="53">
      <c r="A53" t="inlineStr">
        <is>
          <t xml:space="preserve">cable mac-domain </t>
        </is>
      </c>
      <c r="D53" s="2">
        <f>+CONCATENATE(A53,B27,"/0.0 description """,L3,"""")</f>
        <v/>
      </c>
    </row>
    <row r="54">
      <c r="A54" t="inlineStr">
        <is>
          <t xml:space="preserve">cable mac-domain </t>
        </is>
      </c>
      <c r="D54" s="2">
        <f>+CONCATENATE(A54,B32,"/0.0 description """,L4,"""")</f>
        <v/>
      </c>
    </row>
    <row r="55">
      <c r="D55" s="2" t="inlineStr">
        <is>
          <t>commit</t>
        </is>
      </c>
      <c r="E55" s="13" t="inlineStr">
        <is>
          <t xml:space="preserve">// Guardar </t>
        </is>
      </c>
    </row>
    <row r="56">
      <c r="D56" s="2" t="inlineStr">
        <is>
          <t>exit</t>
        </is>
      </c>
      <c r="E56" s="13" t="inlineStr">
        <is>
          <t xml:space="preserve">// Copiar la config al startup-config </t>
        </is>
      </c>
    </row>
    <row r="57">
      <c r="D57" s="14" t="inlineStr">
        <is>
          <t>wr</t>
        </is>
      </c>
    </row>
    <row r="58">
      <c r="D58" s="14" t="n"/>
    </row>
    <row r="59">
      <c r="D59" s="34" t="inlineStr">
        <is>
          <t xml:space="preserve">SCRIPT DURANTE LA VENTANA -HASTA QUE EL RPD ESTE ON LINE- validar en el DAAS UP (esparaR unos minutos ) </t>
        </is>
      </c>
      <c r="F59" s="8" t="n"/>
      <c r="G59" s="8" t="n"/>
      <c r="H59" s="8" t="n"/>
    </row>
    <row r="60">
      <c r="C60" s="16" t="n"/>
      <c r="D60" s="16" t="n"/>
      <c r="E60" s="16" t="n"/>
      <c r="F60" s="16" t="n"/>
      <c r="G60" s="16" t="n"/>
      <c r="H60" s="16" t="n"/>
    </row>
    <row r="61">
      <c r="D61" s="13" t="inlineStr">
        <is>
          <t>ACTIVIDAD RPD ON LINE</t>
        </is>
      </c>
    </row>
    <row r="62">
      <c r="D62" s="9" t="inlineStr">
        <is>
          <t>Recomendación: Estas lineas las tienen que pegar una a una esperando confirmación del comando, NO PUEDEN IR EN SERIE.</t>
        </is>
      </c>
    </row>
    <row r="63">
      <c r="A63" t="inlineStr">
        <is>
          <t xml:space="preserve">set rpn </t>
        </is>
      </c>
      <c r="D63" s="2">
        <f>+CONCATENATE(A63,B27," forward-seg ",H3)</f>
        <v/>
      </c>
    </row>
    <row r="65" ht="14.25" customHeight="1">
      <c r="A65" t="inlineStr">
        <is>
          <t xml:space="preserve">set rpn </t>
        </is>
      </c>
      <c r="D65" s="2">
        <f>+CONCATENATE(A65,B27," hybrid1 enabled")</f>
        <v/>
      </c>
    </row>
    <row r="66" ht="14.25" customHeight="1"/>
    <row r="67">
      <c r="A67" t="inlineStr">
        <is>
          <t xml:space="preserve">set rpn </t>
        </is>
      </c>
      <c r="D67" s="2">
        <f>+CONCATENATE(A67,B27," hybrid2 enabled")</f>
        <v/>
      </c>
    </row>
    <row r="69">
      <c r="A69" t="inlineStr">
        <is>
          <t xml:space="preserve">set rpn </t>
        </is>
      </c>
      <c r="D69" s="2">
        <f>+CONCATENATE(A69,B27," port-1-return-seg rpd1us1")</f>
        <v/>
      </c>
    </row>
    <row r="71">
      <c r="A71" t="inlineStr">
        <is>
          <t xml:space="preserve">set rpn </t>
        </is>
      </c>
      <c r="D71" s="2">
        <f>+CONCATENATE(A71,B27," port-2-return-seg rpd1us2")</f>
        <v/>
      </c>
    </row>
    <row r="73">
      <c r="A73" t="inlineStr">
        <is>
          <t xml:space="preserve">set rpn </t>
        </is>
      </c>
      <c r="D73" s="2">
        <f>+CONCATENATE(A73,B27," port-3-return-seg rpd2us1")</f>
        <v/>
      </c>
    </row>
    <row r="75">
      <c r="A75" t="inlineStr">
        <is>
          <t xml:space="preserve">set rpn </t>
        </is>
      </c>
      <c r="D75" s="2">
        <f>+CONCATENATE(A75,B27," port-4-return-seg rpd2us2")</f>
        <v/>
      </c>
    </row>
    <row r="77">
      <c r="A77" t="inlineStr">
        <is>
          <t xml:space="preserve">set rpn </t>
        </is>
      </c>
      <c r="D77" s="2">
        <f>+CONCATENATE(A77,B32," port-1-return-seg rpd1us1")</f>
        <v/>
      </c>
    </row>
    <row r="79">
      <c r="A79" t="inlineStr">
        <is>
          <t xml:space="preserve">set rpn </t>
        </is>
      </c>
      <c r="D79" s="2">
        <f>+CONCATENATE(A79,B32," port-2-return-seg rpd1us2")</f>
        <v/>
      </c>
    </row>
    <row r="81">
      <c r="A81" t="inlineStr">
        <is>
          <t xml:space="preserve">set rpn </t>
        </is>
      </c>
      <c r="D81" s="2">
        <f>+CONCATENATE(A81,B32," port-3-return-seg rpd2us1")</f>
        <v/>
      </c>
    </row>
    <row r="83">
      <c r="A83" t="inlineStr">
        <is>
          <t xml:space="preserve">set rpn </t>
        </is>
      </c>
      <c r="D83" s="2">
        <f>+CONCATENATE(A83,B32," port-4-return-seg rpd2us2")</f>
        <v/>
      </c>
    </row>
    <row r="85">
      <c r="C85" s="13" t="n"/>
      <c r="D85" s="13" t="inlineStr">
        <is>
          <t>ACTIVIDAD RPD ON LINE</t>
        </is>
      </c>
    </row>
    <row r="87">
      <c r="D87" s="9" t="inlineStr">
        <is>
          <t xml:space="preserve">Recomendación: Estas lineas las tienen que pegar una a una esperando confirmación de que la RPD quede ONLINE para enviar la segunda </t>
        </is>
      </c>
    </row>
    <row r="88">
      <c r="D88" s="9" t="n"/>
    </row>
    <row r="89">
      <c r="A89" t="inlineStr">
        <is>
          <t xml:space="preserve">install cable rpd </t>
        </is>
      </c>
      <c r="D89" s="7">
        <f>+CONCATENATE(A89,B32," start http://[2800:483:1ff:c0f2::4]/ExoR-release-1.24.2.0-2+auto4.iso.codefile background")</f>
        <v/>
      </c>
      <c r="E89" s="30" t="inlineStr">
        <is>
          <t>Actualización de Versión RPD's</t>
        </is>
      </c>
    </row>
    <row r="90"/>
    <row r="91">
      <c r="D91" s="12" t="inlineStr">
        <is>
          <t>RPD ON LINE</t>
        </is>
      </c>
    </row>
    <row r="92">
      <c r="A92" t="inlineStr">
        <is>
          <t xml:space="preserve">install cable rpd </t>
        </is>
      </c>
      <c r="D92" s="7">
        <f>+CONCATENATE(A92,K3," start http://[2800:483:1ff:c0f2::4]/ExoR-release-1.24.2.0-2+auto4.iso.codefile background")</f>
        <v/>
      </c>
    </row>
    <row r="94">
      <c r="C94" s="13" t="n"/>
      <c r="D94" s="14" t="inlineStr">
        <is>
          <t>wr</t>
        </is>
      </c>
      <c r="E94" s="13" t="inlineStr">
        <is>
          <t xml:space="preserve">copiar la config al startup-config </t>
        </is>
      </c>
    </row>
    <row r="96">
      <c r="D96" s="14" t="inlineStr">
        <is>
          <t>clear cable modem reset all</t>
        </is>
      </c>
    </row>
    <row r="99">
      <c r="D99" s="19" t="inlineStr">
        <is>
          <t xml:space="preserve">comandos de validacion </t>
        </is>
      </c>
    </row>
    <row r="100">
      <c r="D100" s="12" t="inlineStr">
        <is>
          <t>show running-config cable template ds-rf-port 32D-DVB-HFC</t>
        </is>
      </c>
    </row>
    <row r="101">
      <c r="D101" s="12" t="inlineStr">
        <is>
          <t>show running-config cable us-rf-port 25:0/0</t>
        </is>
      </c>
    </row>
    <row r="102">
      <c r="D102" s="12" t="inlineStr">
        <is>
          <t xml:space="preserve">show running-config cable us-rf-port 25:* description </t>
        </is>
      </c>
    </row>
    <row r="103">
      <c r="D103" s="12" t="inlineStr">
        <is>
          <t xml:space="preserve">show running-config cable us-rf-port description </t>
        </is>
      </c>
      <c r="E103" t="inlineStr">
        <is>
          <t xml:space="preserve"> ///descripcion de todos</t>
        </is>
      </c>
    </row>
    <row r="104">
      <c r="D104" s="12" t="inlineStr">
        <is>
          <t>show cable rpd description</t>
        </is>
      </c>
    </row>
    <row r="106">
      <c r="D106" s="2" t="inlineStr">
        <is>
          <t xml:space="preserve">reiniciar los cam </t>
        </is>
      </c>
    </row>
  </sheetData>
  <mergeCells count="7">
    <mergeCell ref="E89:G92"/>
    <mergeCell ref="J9:M9"/>
    <mergeCell ref="D59:E59"/>
    <mergeCell ref="G2:H2"/>
    <mergeCell ref="N2:O6"/>
    <mergeCell ref="D2:E2"/>
    <mergeCell ref="I10:I15"/>
  </mergeCells>
  <pageMargins left="0.7" right="0.7" top="0.75" bottom="0.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B13"/>
  <sheetViews>
    <sheetView workbookViewId="0">
      <selection activeCell="A22" sqref="A22"/>
    </sheetView>
  </sheetViews>
  <sheetFormatPr baseColWidth="10" defaultColWidth="11.42578125" defaultRowHeight="15"/>
  <cols>
    <col width="73.85546875" bestFit="1" customWidth="1" min="1" max="1"/>
    <col width="72.85546875" bestFit="1" customWidth="1" min="2" max="2"/>
  </cols>
  <sheetData>
    <row r="1">
      <c r="A1" s="34" t="inlineStr">
        <is>
          <t>Script a Ejecutar DURANTE VENTANA  DAA</t>
        </is>
      </c>
    </row>
    <row r="2">
      <c r="A2" s="17" t="inlineStr">
        <is>
          <t>config</t>
        </is>
      </c>
      <c r="B2" s="3" t="n"/>
    </row>
    <row r="3">
      <c r="A3">
        <f>+CONCATENATE("set interfaces xe-0/0/",'Script Config RPD- COS- CMTS'!$H$5," description ",'Script Config RPD- COS- CMTS'!$L$3,"-",'Script Config RPD- COS- CMTS'!$L$4)</f>
        <v/>
      </c>
    </row>
    <row r="4">
      <c r="A4">
        <f>+CONCATENATE("set interfaces xe-0/0/",'Script Config RPD- COS- CMTS'!$H$5," enable")</f>
        <v/>
      </c>
    </row>
    <row r="5">
      <c r="A5">
        <f>+CONCATENATE("set interfaces xe-0/0/",'Script Config RPD- COS- CMTS'!$H$5," mtu 2048")</f>
        <v/>
      </c>
    </row>
    <row r="6">
      <c r="A6">
        <f>+CONCATENATE("set interfaces xe-0/0/",'Script Config RPD- COS- CMTS'!$H$5," unit 0 family ethernet-switching interface-mode access")</f>
        <v/>
      </c>
    </row>
    <row r="7">
      <c r="A7">
        <f>+CONCATENATE("set interfaces xe-0/0/",'Script Config RPD- COS- CMTS'!$H$5," unit 0 family ethernet-switching vlan members COS-RPHY")</f>
        <v/>
      </c>
    </row>
    <row r="8">
      <c r="A8" t="inlineStr">
        <is>
          <t>wr</t>
        </is>
      </c>
    </row>
    <row r="10">
      <c r="A10" s="19" t="inlineStr">
        <is>
          <t xml:space="preserve">comandos de validacion </t>
        </is>
      </c>
    </row>
    <row r="11">
      <c r="A11" s="13" t="inlineStr">
        <is>
          <t>show configuration | display set | match 0/0</t>
        </is>
      </c>
    </row>
    <row r="12">
      <c r="A12" s="13" t="inlineStr">
        <is>
          <t xml:space="preserve">show chassis hardware </t>
        </is>
      </c>
    </row>
    <row r="13">
      <c r="A13" s="13" t="inlineStr">
        <is>
          <t>show configuration | display set  //  configuracion  show run</t>
        </is>
      </c>
    </row>
  </sheetData>
  <mergeCells count="1">
    <mergeCell ref="A1:B1"/>
  </mergeCells>
  <pageMargins left="0.7" right="0.7" top="0.75" bottom="0.75" header="0.3" footer="0.3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Monroy Ruiz Miguel Angel(Ext-Col)</dc:creator>
  <dcterms:created xsi:type="dcterms:W3CDTF">2021-10-16T21:25:25Z</dcterms:created>
  <dcterms:modified xsi:type="dcterms:W3CDTF">2022-08-24T15:02:33Z</dcterms:modified>
  <cp:lastModifiedBy>ZTE</cp:lastModifiedBy>
</cp:coreProperties>
</file>