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JuanEnrique\Desktop\Modelado\"/>
    </mc:Choice>
  </mc:AlternateContent>
  <bookViews>
    <workbookView xWindow="0" yWindow="0" windowWidth="10215" windowHeight="5925" activeTab="3"/>
  </bookViews>
  <sheets>
    <sheet name="NAU" sheetId="12" r:id="rId1"/>
    <sheet name="Exponencial" sheetId="14" r:id="rId2"/>
    <sheet name="Uniforme" sheetId="15" r:id="rId3"/>
    <sheet name="Poisson" sheetId="13" r:id="rId4"/>
    <sheet name="Volados" sheetId="16" r:id="rId5"/>
    <sheet name="Pruebas" sheetId="2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3" l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C4" i="13"/>
  <c r="D4" i="13" s="1"/>
  <c r="C5" i="13"/>
  <c r="C6" i="13"/>
  <c r="C7" i="13"/>
  <c r="C8" i="13"/>
  <c r="C9" i="13"/>
  <c r="C10" i="13"/>
  <c r="C11" i="13"/>
  <c r="C12" i="13"/>
  <c r="C13" i="13"/>
  <c r="D17" i="13" l="1"/>
  <c r="D18" i="13" s="1"/>
  <c r="D19" i="13" s="1"/>
  <c r="D20" i="13" s="1"/>
  <c r="D21" i="13" s="1"/>
  <c r="D22" i="13" s="1"/>
  <c r="D23" i="13" s="1"/>
  <c r="C14" i="13"/>
  <c r="C15" i="13"/>
  <c r="C16" i="13"/>
  <c r="C17" i="13"/>
  <c r="C18" i="13"/>
  <c r="C19" i="13"/>
  <c r="C20" i="13"/>
  <c r="C21" i="13"/>
  <c r="C22" i="13"/>
  <c r="C23" i="13"/>
  <c r="C90" i="16"/>
  <c r="AA48" i="16"/>
  <c r="AA47" i="16"/>
  <c r="T33" i="16"/>
  <c r="S48" i="16"/>
  <c r="S47" i="16"/>
  <c r="I46" i="16"/>
  <c r="A82" i="16"/>
  <c r="C48" i="16"/>
  <c r="D47" i="16"/>
  <c r="C47" i="16"/>
  <c r="AB5" i="16"/>
  <c r="AB4" i="16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39" i="14"/>
  <c r="S39" i="15"/>
  <c r="V94" i="13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39" i="14"/>
  <c r="S50" i="13"/>
  <c r="S51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32" i="13"/>
  <c r="C66" i="15"/>
  <c r="C66" i="14"/>
  <c r="C74" i="14" s="1"/>
  <c r="C73" i="14"/>
  <c r="C72" i="14"/>
  <c r="C71" i="14"/>
  <c r="C70" i="14"/>
  <c r="C69" i="14"/>
  <c r="C68" i="14"/>
  <c r="C67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K33" i="13"/>
  <c r="K34" i="13"/>
  <c r="K35" i="13"/>
  <c r="K36" i="13"/>
  <c r="K37" i="13"/>
  <c r="K38" i="13"/>
  <c r="K39" i="13"/>
  <c r="K40" i="13"/>
  <c r="K41" i="13"/>
  <c r="K32" i="13"/>
  <c r="C62" i="13" l="1"/>
  <c r="C63" i="13"/>
  <c r="C64" i="13"/>
  <c r="C65" i="13"/>
  <c r="C66" i="13"/>
  <c r="C67" i="13"/>
  <c r="C61" i="13"/>
  <c r="S5" i="13"/>
  <c r="S4" i="13"/>
  <c r="N28" i="13"/>
  <c r="F21" i="13"/>
  <c r="N25" i="13"/>
  <c r="K24" i="13"/>
  <c r="L24" i="13" s="1"/>
  <c r="V92" i="13"/>
  <c r="N66" i="13"/>
  <c r="F92" i="13"/>
  <c r="V24" i="13"/>
  <c r="N26" i="13"/>
  <c r="S93" i="13"/>
  <c r="S94" i="13"/>
  <c r="S88" i="13"/>
  <c r="S89" i="13"/>
  <c r="S90" i="13"/>
  <c r="S91" i="13"/>
  <c r="S92" i="13"/>
  <c r="S77" i="13"/>
  <c r="S78" i="13"/>
  <c r="S79" i="13"/>
  <c r="S80" i="13"/>
  <c r="S81" i="13"/>
  <c r="S82" i="13"/>
  <c r="S83" i="13"/>
  <c r="S84" i="13"/>
  <c r="S85" i="13"/>
  <c r="S86" i="13"/>
  <c r="S87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K68" i="13"/>
  <c r="K63" i="13"/>
  <c r="K64" i="13"/>
  <c r="K65" i="13"/>
  <c r="K66" i="13"/>
  <c r="K67" i="13"/>
  <c r="K62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C86" i="13"/>
  <c r="C87" i="13"/>
  <c r="C88" i="13"/>
  <c r="C89" i="13"/>
  <c r="C90" i="13"/>
  <c r="C91" i="13"/>
  <c r="C92" i="13"/>
  <c r="C93" i="13"/>
  <c r="C94" i="13"/>
  <c r="C78" i="13"/>
  <c r="C79" i="13"/>
  <c r="C80" i="13"/>
  <c r="C81" i="13"/>
  <c r="C82" i="13"/>
  <c r="C83" i="13"/>
  <c r="C84" i="13"/>
  <c r="C85" i="13"/>
  <c r="C68" i="13"/>
  <c r="C69" i="13"/>
  <c r="C70" i="13"/>
  <c r="C71" i="13"/>
  <c r="C72" i="13"/>
  <c r="C73" i="13"/>
  <c r="C74" i="13"/>
  <c r="C75" i="13"/>
  <c r="C76" i="13"/>
  <c r="C77" i="13"/>
  <c r="S25" i="13"/>
  <c r="S26" i="13"/>
  <c r="S15" i="13"/>
  <c r="S16" i="13"/>
  <c r="S17" i="13"/>
  <c r="S18" i="13"/>
  <c r="S19" i="13"/>
  <c r="S20" i="13"/>
  <c r="S21" i="13"/>
  <c r="S22" i="13"/>
  <c r="S23" i="13"/>
  <c r="S24" i="13"/>
  <c r="S6" i="13"/>
  <c r="S7" i="13"/>
  <c r="S8" i="13"/>
  <c r="S9" i="13"/>
  <c r="S10" i="13"/>
  <c r="S11" i="13"/>
  <c r="S12" i="13"/>
  <c r="S13" i="13"/>
  <c r="S14" i="13"/>
  <c r="K20" i="13"/>
  <c r="K21" i="13"/>
  <c r="K22" i="13"/>
  <c r="K23" i="13"/>
  <c r="K18" i="13"/>
  <c r="K19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4" i="13"/>
  <c r="D23" i="14"/>
  <c r="C13" i="14"/>
  <c r="C23" i="14" s="1"/>
  <c r="C14" i="14"/>
  <c r="C15" i="14"/>
  <c r="C16" i="14"/>
  <c r="C17" i="14"/>
  <c r="C18" i="14"/>
  <c r="C19" i="14"/>
  <c r="C20" i="14"/>
  <c r="C21" i="14"/>
  <c r="C22" i="14"/>
  <c r="B45" i="12" l="1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44" i="12"/>
  <c r="L5" i="16" l="1"/>
  <c r="L4" i="16"/>
  <c r="K4" i="16"/>
  <c r="U128" i="16"/>
  <c r="U127" i="16"/>
  <c r="U126" i="16"/>
  <c r="U125" i="16"/>
  <c r="U124" i="16"/>
  <c r="U123" i="16"/>
  <c r="U122" i="16"/>
  <c r="U121" i="16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T89" i="16"/>
  <c r="S8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N89" i="16"/>
  <c r="O89" i="16" s="1"/>
  <c r="M89" i="16"/>
  <c r="L89" i="16"/>
  <c r="K89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C89" i="16"/>
  <c r="AC85" i="16"/>
  <c r="AC84" i="16"/>
  <c r="AC83" i="16"/>
  <c r="AC82" i="16"/>
  <c r="AC81" i="16"/>
  <c r="AC80" i="16"/>
  <c r="AC79" i="16"/>
  <c r="AC78" i="16"/>
  <c r="AC77" i="16"/>
  <c r="AC76" i="16"/>
  <c r="AC75" i="16"/>
  <c r="AC74" i="16"/>
  <c r="AC73" i="16"/>
  <c r="AC72" i="16"/>
  <c r="AC71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58" i="16"/>
  <c r="AC57" i="16"/>
  <c r="AC56" i="16"/>
  <c r="AC55" i="16"/>
  <c r="AC54" i="16"/>
  <c r="AC53" i="16"/>
  <c r="AC52" i="16"/>
  <c r="AC51" i="16"/>
  <c r="AC50" i="16"/>
  <c r="AC49" i="16"/>
  <c r="AC48" i="16"/>
  <c r="AC47" i="16"/>
  <c r="AC46" i="16"/>
  <c r="AB46" i="16"/>
  <c r="AA4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T46" i="16"/>
  <c r="S4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L46" i="16"/>
  <c r="K46" i="16"/>
  <c r="G46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90" i="16"/>
  <c r="F89" i="16"/>
  <c r="G89" i="16" s="1"/>
  <c r="E89" i="16"/>
  <c r="D89" i="16"/>
  <c r="E47" i="16"/>
  <c r="E46" i="16"/>
  <c r="D46" i="16"/>
  <c r="C46" i="16"/>
  <c r="AE3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" i="16"/>
  <c r="AC3" i="16"/>
  <c r="AB3" i="16"/>
  <c r="AA3" i="16"/>
  <c r="W4" i="16"/>
  <c r="W3" i="16"/>
  <c r="T4" i="16"/>
  <c r="E4" i="16"/>
  <c r="D4" i="16"/>
  <c r="F3" i="16"/>
  <c r="G3" i="16" s="1"/>
  <c r="E3" i="16"/>
  <c r="D3" i="16"/>
  <c r="C3" i="16"/>
  <c r="T3" i="16"/>
  <c r="S3" i="16"/>
  <c r="L3" i="16"/>
  <c r="K3" i="16"/>
  <c r="B43" i="16" l="1"/>
  <c r="F43" i="16"/>
  <c r="G43" i="16" s="1"/>
  <c r="V89" i="16"/>
  <c r="W89" i="16" s="1"/>
  <c r="K90" i="16"/>
  <c r="J90" i="16"/>
  <c r="L90" i="16"/>
  <c r="D90" i="16"/>
  <c r="F90" i="16" s="1"/>
  <c r="AD46" i="16"/>
  <c r="AE46" i="16" s="1"/>
  <c r="Z47" i="16" s="1"/>
  <c r="N46" i="16"/>
  <c r="O46" i="16" s="1"/>
  <c r="K47" i="16" s="1"/>
  <c r="V46" i="16"/>
  <c r="W46" i="16" s="1"/>
  <c r="B90" i="16"/>
  <c r="F46" i="16"/>
  <c r="AD3" i="16"/>
  <c r="C4" i="16"/>
  <c r="F4" i="16" s="1"/>
  <c r="G4" i="16" s="1"/>
  <c r="B4" i="16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F15" i="22"/>
  <c r="E15" i="22"/>
  <c r="I14" i="22"/>
  <c r="I13" i="22"/>
  <c r="I12" i="22"/>
  <c r="I11" i="22"/>
  <c r="F11" i="22"/>
  <c r="I10" i="22"/>
  <c r="I9" i="22"/>
  <c r="F9" i="22"/>
  <c r="B9" i="22"/>
  <c r="B11" i="22" s="1"/>
  <c r="I8" i="22"/>
  <c r="I7" i="22"/>
  <c r="I6" i="22"/>
  <c r="I5" i="22"/>
  <c r="C5" i="22"/>
  <c r="C9" i="22" s="1"/>
  <c r="C11" i="22" s="1"/>
  <c r="I4" i="22"/>
  <c r="I3" i="22"/>
  <c r="N2" i="22"/>
  <c r="L2" i="22"/>
  <c r="M2" i="22" s="1"/>
  <c r="I2" i="22"/>
  <c r="A2" i="22" s="1"/>
  <c r="B2" i="22" s="1"/>
  <c r="D2" i="22" s="1"/>
  <c r="G2" i="22" s="1"/>
  <c r="H2" i="22" s="1"/>
  <c r="F2" i="22"/>
  <c r="E2" i="22"/>
  <c r="M1" i="22"/>
  <c r="N1" i="22" s="1"/>
  <c r="I1" i="22"/>
  <c r="F1" i="22"/>
  <c r="G90" i="16" l="1"/>
  <c r="B91" i="16" s="1"/>
  <c r="N90" i="16"/>
  <c r="O90" i="16" s="1"/>
  <c r="J91" i="16" s="1"/>
  <c r="R90" i="16"/>
  <c r="S90" i="16"/>
  <c r="T90" i="16"/>
  <c r="AB47" i="16"/>
  <c r="L47" i="16"/>
  <c r="N47" i="16" s="1"/>
  <c r="J47" i="16"/>
  <c r="R47" i="16"/>
  <c r="T47" i="16"/>
  <c r="B47" i="16"/>
  <c r="AA4" i="16"/>
  <c r="Z4" i="16"/>
  <c r="E9" i="22"/>
  <c r="E11" i="22" s="1"/>
  <c r="A9" i="22"/>
  <c r="A11" i="22" s="1"/>
  <c r="H9" i="22"/>
  <c r="H11" i="22" s="1"/>
  <c r="D9" i="22"/>
  <c r="D11" i="22" s="1"/>
  <c r="D5" i="22"/>
  <c r="G9" i="22"/>
  <c r="G11" i="22" s="1"/>
  <c r="L3" i="22"/>
  <c r="D91" i="16" l="1"/>
  <c r="C91" i="16"/>
  <c r="F91" i="16" s="1"/>
  <c r="O47" i="16"/>
  <c r="K48" i="16" s="1"/>
  <c r="F20" i="13"/>
  <c r="K91" i="16"/>
  <c r="N91" i="16"/>
  <c r="V90" i="16"/>
  <c r="W90" i="16" s="1"/>
  <c r="AD47" i="16"/>
  <c r="AE47" i="16" s="1"/>
  <c r="V47" i="16"/>
  <c r="F47" i="16"/>
  <c r="M3" i="22"/>
  <c r="N3" i="22" s="1"/>
  <c r="L4" i="22"/>
  <c r="A13" i="22"/>
  <c r="B13" i="22" s="1"/>
  <c r="O91" i="16" l="1"/>
  <c r="J92" i="16" s="1"/>
  <c r="G91" i="16"/>
  <c r="W47" i="16"/>
  <c r="R48" i="16" s="1"/>
  <c r="L48" i="16"/>
  <c r="J48" i="16"/>
  <c r="G47" i="16"/>
  <c r="D48" i="16" s="1"/>
  <c r="S91" i="16"/>
  <c r="R91" i="16"/>
  <c r="T91" i="16"/>
  <c r="C92" i="16"/>
  <c r="B92" i="16"/>
  <c r="Z48" i="16"/>
  <c r="AB48" i="16"/>
  <c r="M4" i="22"/>
  <c r="N4" i="22" s="1"/>
  <c r="L5" i="22"/>
  <c r="L92" i="16" l="1"/>
  <c r="K92" i="16"/>
  <c r="N92" i="16" s="1"/>
  <c r="D92" i="16"/>
  <c r="F92" i="16" s="1"/>
  <c r="T48" i="16"/>
  <c r="N48" i="16"/>
  <c r="F48" i="16"/>
  <c r="B48" i="16"/>
  <c r="V91" i="16"/>
  <c r="W91" i="16" s="1"/>
  <c r="AD48" i="16"/>
  <c r="AE48" i="16" s="1"/>
  <c r="AA49" i="16" s="1"/>
  <c r="V48" i="16"/>
  <c r="M5" i="22"/>
  <c r="N5" i="22" s="1"/>
  <c r="L6" i="22"/>
  <c r="O92" i="16" l="1"/>
  <c r="G92" i="16"/>
  <c r="W48" i="16"/>
  <c r="S49" i="16" s="1"/>
  <c r="O48" i="16"/>
  <c r="K49" i="16" s="1"/>
  <c r="G48" i="16"/>
  <c r="R92" i="16"/>
  <c r="S92" i="16"/>
  <c r="T92" i="16"/>
  <c r="Z49" i="16"/>
  <c r="AB49" i="16"/>
  <c r="L7" i="22"/>
  <c r="M6" i="22"/>
  <c r="N6" i="22" s="1"/>
  <c r="J93" i="16" l="1"/>
  <c r="L93" i="16"/>
  <c r="K93" i="16"/>
  <c r="N93" i="16" s="1"/>
  <c r="D93" i="16"/>
  <c r="B93" i="16"/>
  <c r="C93" i="16"/>
  <c r="R49" i="16"/>
  <c r="T49" i="16"/>
  <c r="V49" i="16" s="1"/>
  <c r="J49" i="16"/>
  <c r="L49" i="16"/>
  <c r="B49" i="16"/>
  <c r="C49" i="16"/>
  <c r="D49" i="16"/>
  <c r="V92" i="16"/>
  <c r="W92" i="16" s="1"/>
  <c r="AD49" i="16"/>
  <c r="AE49" i="16" s="1"/>
  <c r="AA50" i="16" s="1"/>
  <c r="L8" i="22"/>
  <c r="M7" i="22"/>
  <c r="N7" i="22" s="1"/>
  <c r="O93" i="16" l="1"/>
  <c r="F93" i="16"/>
  <c r="W49" i="16"/>
  <c r="S50" i="16" s="1"/>
  <c r="N49" i="16"/>
  <c r="F49" i="16"/>
  <c r="G49" i="16"/>
  <c r="C50" i="16" s="1"/>
  <c r="S93" i="16"/>
  <c r="R93" i="16"/>
  <c r="T93" i="16"/>
  <c r="AB50" i="16"/>
  <c r="AD50" i="16"/>
  <c r="AE50" i="16" s="1"/>
  <c r="AA51" i="16" s="1"/>
  <c r="Z50" i="16"/>
  <c r="M8" i="22"/>
  <c r="N8" i="22" s="1"/>
  <c r="L9" i="22"/>
  <c r="K94" i="16" l="1"/>
  <c r="J94" i="16"/>
  <c r="L94" i="16"/>
  <c r="G93" i="16"/>
  <c r="R50" i="16"/>
  <c r="T50" i="16"/>
  <c r="O49" i="16"/>
  <c r="K50" i="16" s="1"/>
  <c r="B50" i="16"/>
  <c r="D50" i="16"/>
  <c r="V93" i="16"/>
  <c r="W93" i="16" s="1"/>
  <c r="R94" i="16"/>
  <c r="S94" i="16"/>
  <c r="T94" i="16"/>
  <c r="Z51" i="16"/>
  <c r="AB51" i="16"/>
  <c r="M9" i="22"/>
  <c r="N9" i="22" s="1"/>
  <c r="L10" i="22"/>
  <c r="N94" i="16" l="1"/>
  <c r="B94" i="16"/>
  <c r="D94" i="16"/>
  <c r="C94" i="16"/>
  <c r="F94" i="16" s="1"/>
  <c r="V50" i="16"/>
  <c r="W50" i="16" s="1"/>
  <c r="S51" i="16" s="1"/>
  <c r="J50" i="16"/>
  <c r="L50" i="16"/>
  <c r="N50" i="16" s="1"/>
  <c r="F50" i="16"/>
  <c r="V94" i="16"/>
  <c r="W94" i="16" s="1"/>
  <c r="AD51" i="16"/>
  <c r="AE51" i="16" s="1"/>
  <c r="AA52" i="16" s="1"/>
  <c r="L11" i="22"/>
  <c r="M10" i="22"/>
  <c r="N10" i="22" s="1"/>
  <c r="O94" i="16" l="1"/>
  <c r="G94" i="16"/>
  <c r="T51" i="16"/>
  <c r="R51" i="16"/>
  <c r="O50" i="16"/>
  <c r="K51" i="16" s="1"/>
  <c r="G50" i="16"/>
  <c r="C51" i="16" s="1"/>
  <c r="S95" i="16"/>
  <c r="R95" i="16"/>
  <c r="T95" i="16"/>
  <c r="Z52" i="16"/>
  <c r="AB52" i="16"/>
  <c r="M11" i="22"/>
  <c r="N11" i="22" s="1"/>
  <c r="L12" i="22"/>
  <c r="K95" i="16" l="1"/>
  <c r="N95" i="16" s="1"/>
  <c r="L95" i="16"/>
  <c r="J95" i="16"/>
  <c r="C95" i="16"/>
  <c r="B95" i="16"/>
  <c r="D95" i="16"/>
  <c r="V51" i="16"/>
  <c r="J51" i="16"/>
  <c r="L51" i="16"/>
  <c r="N51" i="16" s="1"/>
  <c r="D51" i="16"/>
  <c r="B51" i="16"/>
  <c r="F51" i="16"/>
  <c r="V95" i="16"/>
  <c r="W95" i="16" s="1"/>
  <c r="AD52" i="16"/>
  <c r="AE52" i="16" s="1"/>
  <c r="L13" i="22"/>
  <c r="M12" i="22"/>
  <c r="N12" i="22" s="1"/>
  <c r="O95" i="16" l="1"/>
  <c r="F95" i="16"/>
  <c r="G95" i="16" s="1"/>
  <c r="Z53" i="16"/>
  <c r="AA53" i="16"/>
  <c r="AB53" i="16"/>
  <c r="W51" i="16"/>
  <c r="S52" i="16" s="1"/>
  <c r="O51" i="16"/>
  <c r="K52" i="16" s="1"/>
  <c r="G51" i="16"/>
  <c r="C52" i="16" s="1"/>
  <c r="R96" i="16"/>
  <c r="S96" i="16"/>
  <c r="T96" i="16"/>
  <c r="AD53" i="16"/>
  <c r="AE53" i="16" s="1"/>
  <c r="AA54" i="16" s="1"/>
  <c r="M13" i="22"/>
  <c r="N13" i="22" s="1"/>
  <c r="L14" i="22"/>
  <c r="K96" i="16" l="1"/>
  <c r="L96" i="16"/>
  <c r="J96" i="16"/>
  <c r="B96" i="16"/>
  <c r="C96" i="16"/>
  <c r="F96" i="16" s="1"/>
  <c r="G96" i="16" s="1"/>
  <c r="D96" i="16"/>
  <c r="R52" i="16"/>
  <c r="T52" i="16"/>
  <c r="L52" i="16"/>
  <c r="J52" i="16"/>
  <c r="D52" i="16"/>
  <c r="B52" i="16"/>
  <c r="V96" i="16"/>
  <c r="W96" i="16" s="1"/>
  <c r="Z54" i="16"/>
  <c r="AB54" i="16"/>
  <c r="M14" i="22"/>
  <c r="N14" i="22" s="1"/>
  <c r="L15" i="22"/>
  <c r="N96" i="16" l="1"/>
  <c r="O96" i="16" s="1"/>
  <c r="C97" i="16"/>
  <c r="D97" i="16"/>
  <c r="F97" i="16" s="1"/>
  <c r="G97" i="16" s="1"/>
  <c r="B97" i="16"/>
  <c r="V52" i="16"/>
  <c r="W52" i="16" s="1"/>
  <c r="S53" i="16" s="1"/>
  <c r="N52" i="16"/>
  <c r="O52" i="16" s="1"/>
  <c r="K53" i="16" s="1"/>
  <c r="F52" i="16"/>
  <c r="G52" i="16" s="1"/>
  <c r="C53" i="16" s="1"/>
  <c r="S97" i="16"/>
  <c r="R97" i="16"/>
  <c r="T97" i="16"/>
  <c r="AD54" i="16"/>
  <c r="AE54" i="16" s="1"/>
  <c r="AA55" i="16" s="1"/>
  <c r="M15" i="22"/>
  <c r="N15" i="22" s="1"/>
  <c r="L16" i="22"/>
  <c r="K97" i="16" l="1"/>
  <c r="N97" i="16" s="1"/>
  <c r="O97" i="16" s="1"/>
  <c r="J97" i="16"/>
  <c r="L97" i="16"/>
  <c r="D98" i="16"/>
  <c r="B98" i="16"/>
  <c r="C98" i="16"/>
  <c r="R53" i="16"/>
  <c r="T53" i="16"/>
  <c r="V53" i="16" s="1"/>
  <c r="W53" i="16" s="1"/>
  <c r="J53" i="16"/>
  <c r="L53" i="16"/>
  <c r="D53" i="16"/>
  <c r="F53" i="16" s="1"/>
  <c r="G53" i="16" s="1"/>
  <c r="B53" i="16"/>
  <c r="V97" i="16"/>
  <c r="W97" i="16" s="1"/>
  <c r="Z55" i="16"/>
  <c r="AB55" i="16"/>
  <c r="AD55" i="16" s="1"/>
  <c r="AE55" i="16" s="1"/>
  <c r="M16" i="22"/>
  <c r="N16" i="22" s="1"/>
  <c r="L17" i="22"/>
  <c r="K98" i="16" l="1"/>
  <c r="J98" i="16"/>
  <c r="F98" i="16"/>
  <c r="G98" i="16" s="1"/>
  <c r="AA56" i="16"/>
  <c r="T54" i="16"/>
  <c r="S54" i="16"/>
  <c r="V54" i="16" s="1"/>
  <c r="W54" i="16" s="1"/>
  <c r="S55" i="16" s="1"/>
  <c r="R54" i="16"/>
  <c r="N53" i="16"/>
  <c r="O53" i="16" s="1"/>
  <c r="K54" i="16" s="1"/>
  <c r="B54" i="16"/>
  <c r="C54" i="16"/>
  <c r="D54" i="16"/>
  <c r="F54" i="16" s="1"/>
  <c r="G54" i="16" s="1"/>
  <c r="C55" i="16" s="1"/>
  <c r="R98" i="16"/>
  <c r="S98" i="16"/>
  <c r="T98" i="16"/>
  <c r="Z56" i="16"/>
  <c r="M17" i="22"/>
  <c r="N17" i="22" s="1"/>
  <c r="L18" i="22"/>
  <c r="N98" i="16" l="1"/>
  <c r="O98" i="16" s="1"/>
  <c r="B99" i="16"/>
  <c r="C99" i="16"/>
  <c r="D99" i="16"/>
  <c r="T55" i="16"/>
  <c r="R55" i="16"/>
  <c r="L54" i="16"/>
  <c r="N54" i="16" s="1"/>
  <c r="O54" i="16" s="1"/>
  <c r="K55" i="16" s="1"/>
  <c r="J54" i="16"/>
  <c r="D55" i="16"/>
  <c r="F55" i="16" s="1"/>
  <c r="G55" i="16" s="1"/>
  <c r="C56" i="16" s="1"/>
  <c r="B55" i="16"/>
  <c r="V98" i="16"/>
  <c r="W98" i="16" s="1"/>
  <c r="AD56" i="16"/>
  <c r="M18" i="22"/>
  <c r="N18" i="22" s="1"/>
  <c r="L19" i="22"/>
  <c r="K99" i="16" l="1"/>
  <c r="J99" i="16"/>
  <c r="L99" i="16"/>
  <c r="F99" i="16"/>
  <c r="G99" i="16" s="1"/>
  <c r="AE56" i="16"/>
  <c r="AA57" i="16" s="1"/>
  <c r="V55" i="16"/>
  <c r="W55" i="16" s="1"/>
  <c r="J55" i="16"/>
  <c r="N55" i="16"/>
  <c r="O55" i="16" s="1"/>
  <c r="K56" i="16" s="1"/>
  <c r="D56" i="16"/>
  <c r="B56" i="16"/>
  <c r="S99" i="16"/>
  <c r="R99" i="16"/>
  <c r="T99" i="16"/>
  <c r="M19" i="22"/>
  <c r="N19" i="22" s="1"/>
  <c r="L20" i="22"/>
  <c r="N99" i="16" l="1"/>
  <c r="O99" i="16" s="1"/>
  <c r="B100" i="16"/>
  <c r="D100" i="16"/>
  <c r="C100" i="16"/>
  <c r="Z57" i="16"/>
  <c r="AB57" i="16"/>
  <c r="AD57" i="16" s="1"/>
  <c r="T56" i="16"/>
  <c r="S56" i="16"/>
  <c r="V56" i="16" s="1"/>
  <c r="W56" i="16" s="1"/>
  <c r="R56" i="16"/>
  <c r="L56" i="16"/>
  <c r="J56" i="16"/>
  <c r="F56" i="16"/>
  <c r="G56" i="16" s="1"/>
  <c r="C57" i="16" s="1"/>
  <c r="V99" i="16"/>
  <c r="W99" i="16" s="1"/>
  <c r="M20" i="22"/>
  <c r="N20" i="22" s="1"/>
  <c r="L21" i="22"/>
  <c r="K100" i="16" l="1"/>
  <c r="J100" i="16"/>
  <c r="L100" i="16"/>
  <c r="F100" i="16"/>
  <c r="G100" i="16" s="1"/>
  <c r="AE57" i="16"/>
  <c r="Z58" i="16" s="1"/>
  <c r="T57" i="16"/>
  <c r="V57" i="16" s="1"/>
  <c r="W57" i="16" s="1"/>
  <c r="S57" i="16"/>
  <c r="R57" i="16"/>
  <c r="N56" i="16"/>
  <c r="O56" i="16" s="1"/>
  <c r="K57" i="16" s="1"/>
  <c r="D57" i="16"/>
  <c r="B57" i="16"/>
  <c r="R100" i="16"/>
  <c r="S100" i="16"/>
  <c r="T100" i="16"/>
  <c r="M21" i="22"/>
  <c r="N21" i="22" s="1"/>
  <c r="L22" i="22"/>
  <c r="N100" i="16" l="1"/>
  <c r="O100" i="16" s="1"/>
  <c r="D101" i="16"/>
  <c r="F101" i="16" s="1"/>
  <c r="G101" i="16" s="1"/>
  <c r="B101" i="16"/>
  <c r="C101" i="16"/>
  <c r="AB58" i="16"/>
  <c r="AA58" i="16"/>
  <c r="AD58" i="16" s="1"/>
  <c r="R58" i="16"/>
  <c r="S58" i="16"/>
  <c r="T58" i="16"/>
  <c r="V58" i="16"/>
  <c r="W58" i="16" s="1"/>
  <c r="J57" i="16"/>
  <c r="L57" i="16"/>
  <c r="N57" i="16" s="1"/>
  <c r="O57" i="16" s="1"/>
  <c r="K58" i="16" s="1"/>
  <c r="F57" i="16"/>
  <c r="G57" i="16" s="1"/>
  <c r="C58" i="16" s="1"/>
  <c r="V100" i="16"/>
  <c r="W100" i="16" s="1"/>
  <c r="M22" i="22"/>
  <c r="N22" i="22" s="1"/>
  <c r="L23" i="22"/>
  <c r="L101" i="16" l="1"/>
  <c r="J101" i="16"/>
  <c r="K101" i="16"/>
  <c r="N101" i="16" s="1"/>
  <c r="O101" i="16" s="1"/>
  <c r="D102" i="16"/>
  <c r="B102" i="16"/>
  <c r="C102" i="16"/>
  <c r="F102" i="16" s="1"/>
  <c r="G102" i="16" s="1"/>
  <c r="AE58" i="16"/>
  <c r="R59" i="16"/>
  <c r="S59" i="16"/>
  <c r="T59" i="16"/>
  <c r="V59" i="16" s="1"/>
  <c r="W59" i="16" s="1"/>
  <c r="J58" i="16"/>
  <c r="B58" i="16"/>
  <c r="D58" i="16"/>
  <c r="S101" i="16"/>
  <c r="R101" i="16"/>
  <c r="T101" i="16"/>
  <c r="M23" i="22"/>
  <c r="N23" i="22" s="1"/>
  <c r="L24" i="22"/>
  <c r="K102" i="16" l="1"/>
  <c r="J102" i="16"/>
  <c r="L102" i="16"/>
  <c r="B103" i="16"/>
  <c r="D103" i="16"/>
  <c r="C103" i="16"/>
  <c r="F103" i="16" s="1"/>
  <c r="G103" i="16" s="1"/>
  <c r="Z59" i="16"/>
  <c r="AA59" i="16"/>
  <c r="AB59" i="16"/>
  <c r="R60" i="16"/>
  <c r="S60" i="16"/>
  <c r="T60" i="16"/>
  <c r="V60" i="16" s="1"/>
  <c r="W60" i="16" s="1"/>
  <c r="N58" i="16"/>
  <c r="O58" i="16" s="1"/>
  <c r="K59" i="16" s="1"/>
  <c r="F58" i="16"/>
  <c r="G58" i="16" s="1"/>
  <c r="C59" i="16" s="1"/>
  <c r="V101" i="16"/>
  <c r="W101" i="16" s="1"/>
  <c r="S102" i="16" s="1"/>
  <c r="M24" i="22"/>
  <c r="N24" i="22" s="1"/>
  <c r="L25" i="22"/>
  <c r="N102" i="16" l="1"/>
  <c r="O102" i="16" s="1"/>
  <c r="B104" i="16"/>
  <c r="C104" i="16"/>
  <c r="D104" i="16"/>
  <c r="AD59" i="16"/>
  <c r="AE59" i="16" s="1"/>
  <c r="R61" i="16"/>
  <c r="S61" i="16"/>
  <c r="T61" i="16"/>
  <c r="V61" i="16" s="1"/>
  <c r="W61" i="16" s="1"/>
  <c r="J59" i="16"/>
  <c r="L59" i="16"/>
  <c r="D59" i="16"/>
  <c r="B59" i="16"/>
  <c r="T102" i="16"/>
  <c r="V102" i="16" s="1"/>
  <c r="W102" i="16" s="1"/>
  <c r="R102" i="16"/>
  <c r="M25" i="22"/>
  <c r="N25" i="22" s="1"/>
  <c r="L26" i="22"/>
  <c r="L103" i="16" l="1"/>
  <c r="K103" i="16"/>
  <c r="J103" i="16"/>
  <c r="F104" i="16"/>
  <c r="G104" i="16" s="1"/>
  <c r="AA60" i="16"/>
  <c r="Z60" i="16"/>
  <c r="R62" i="16"/>
  <c r="S62" i="16"/>
  <c r="N59" i="16"/>
  <c r="O59" i="16" s="1"/>
  <c r="K60" i="16" s="1"/>
  <c r="F59" i="16"/>
  <c r="G59" i="16" s="1"/>
  <c r="C60" i="16" s="1"/>
  <c r="S103" i="16"/>
  <c r="R103" i="16"/>
  <c r="T103" i="16"/>
  <c r="T62" i="16"/>
  <c r="M26" i="22"/>
  <c r="N26" i="22" s="1"/>
  <c r="L27" i="22"/>
  <c r="N103" i="16" l="1"/>
  <c r="O103" i="16" s="1"/>
  <c r="D105" i="16"/>
  <c r="C105" i="16"/>
  <c r="B105" i="16"/>
  <c r="AD60" i="16"/>
  <c r="V62" i="16"/>
  <c r="W62" i="16" s="1"/>
  <c r="T63" i="16"/>
  <c r="J60" i="16"/>
  <c r="L60" i="16"/>
  <c r="B60" i="16"/>
  <c r="D60" i="16"/>
  <c r="V103" i="16"/>
  <c r="W103" i="16" s="1"/>
  <c r="M27" i="22"/>
  <c r="N27" i="22" s="1"/>
  <c r="L28" i="22"/>
  <c r="J104" i="16" l="1"/>
  <c r="L104" i="16"/>
  <c r="K104" i="16"/>
  <c r="F105" i="16"/>
  <c r="G105" i="16" s="1"/>
  <c r="AE60" i="16"/>
  <c r="AA61" i="16" s="1"/>
  <c r="R63" i="16"/>
  <c r="S63" i="16"/>
  <c r="V63" i="16" s="1"/>
  <c r="W63" i="16" s="1"/>
  <c r="S64" i="16" s="1"/>
  <c r="N60" i="16"/>
  <c r="O60" i="16" s="1"/>
  <c r="K61" i="16" s="1"/>
  <c r="F60" i="16"/>
  <c r="G60" i="16" s="1"/>
  <c r="C61" i="16" s="1"/>
  <c r="R104" i="16"/>
  <c r="S104" i="16"/>
  <c r="T104" i="16"/>
  <c r="T64" i="16"/>
  <c r="M28" i="22"/>
  <c r="N28" i="22" s="1"/>
  <c r="L29" i="22"/>
  <c r="N104" i="16" l="1"/>
  <c r="O104" i="16" s="1"/>
  <c r="J105" i="16" s="1"/>
  <c r="B106" i="16"/>
  <c r="D106" i="16"/>
  <c r="C106" i="16"/>
  <c r="F106" i="16" s="1"/>
  <c r="G106" i="16" s="1"/>
  <c r="AB61" i="16"/>
  <c r="Z61" i="16"/>
  <c r="R64" i="16"/>
  <c r="J61" i="16"/>
  <c r="L61" i="16"/>
  <c r="N61" i="16" s="1"/>
  <c r="O61" i="16" s="1"/>
  <c r="K62" i="16" s="1"/>
  <c r="D61" i="16"/>
  <c r="B61" i="16"/>
  <c r="V104" i="16"/>
  <c r="W104" i="16" s="1"/>
  <c r="V64" i="16"/>
  <c r="W64" i="16" s="1"/>
  <c r="S65" i="16" s="1"/>
  <c r="M29" i="22"/>
  <c r="N29" i="22" s="1"/>
  <c r="L30" i="22"/>
  <c r="L105" i="16" l="1"/>
  <c r="K105" i="16"/>
  <c r="D107" i="16"/>
  <c r="C107" i="16"/>
  <c r="F107" i="16" s="1"/>
  <c r="G107" i="16" s="1"/>
  <c r="B107" i="16"/>
  <c r="AD61" i="16"/>
  <c r="AE61" i="16" s="1"/>
  <c r="AA62" i="16" s="1"/>
  <c r="L62" i="16"/>
  <c r="N62" i="16" s="1"/>
  <c r="O62" i="16" s="1"/>
  <c r="J62" i="16"/>
  <c r="F61" i="16"/>
  <c r="G61" i="16" s="1"/>
  <c r="S105" i="16"/>
  <c r="R105" i="16"/>
  <c r="T105" i="16"/>
  <c r="R65" i="16"/>
  <c r="T65" i="16"/>
  <c r="M30" i="22"/>
  <c r="N30" i="22" s="1"/>
  <c r="L31" i="22"/>
  <c r="N105" i="16" l="1"/>
  <c r="O105" i="16" s="1"/>
  <c r="C108" i="16"/>
  <c r="D108" i="16"/>
  <c r="F108" i="16" s="1"/>
  <c r="G108" i="16" s="1"/>
  <c r="B108" i="16"/>
  <c r="AB62" i="16"/>
  <c r="Z62" i="16"/>
  <c r="J63" i="16"/>
  <c r="K63" i="16"/>
  <c r="D62" i="16"/>
  <c r="C62" i="16"/>
  <c r="F62" i="16" s="1"/>
  <c r="G62" i="16" s="1"/>
  <c r="C63" i="16" s="1"/>
  <c r="B62" i="16"/>
  <c r="V105" i="16"/>
  <c r="W105" i="16" s="1"/>
  <c r="R106" i="16" s="1"/>
  <c r="L63" i="16"/>
  <c r="V65" i="16"/>
  <c r="W65" i="16" s="1"/>
  <c r="S66" i="16" s="1"/>
  <c r="M31" i="22"/>
  <c r="N31" i="22" s="1"/>
  <c r="L32" i="22"/>
  <c r="L106" i="16" l="1"/>
  <c r="J106" i="16"/>
  <c r="K106" i="16"/>
  <c r="N106" i="16" s="1"/>
  <c r="O106" i="16" s="1"/>
  <c r="J107" i="16" s="1"/>
  <c r="K107" i="16"/>
  <c r="B109" i="16"/>
  <c r="C109" i="16"/>
  <c r="D109" i="16"/>
  <c r="AD62" i="16"/>
  <c r="AE62" i="16" s="1"/>
  <c r="N63" i="16"/>
  <c r="O63" i="16" s="1"/>
  <c r="K64" i="16" s="1"/>
  <c r="D63" i="16"/>
  <c r="B63" i="16"/>
  <c r="S106" i="16"/>
  <c r="T106" i="16"/>
  <c r="V106" i="16" s="1"/>
  <c r="W106" i="16" s="1"/>
  <c r="R66" i="16"/>
  <c r="T66" i="16"/>
  <c r="M32" i="22"/>
  <c r="N32" i="22" s="1"/>
  <c r="L33" i="22"/>
  <c r="L107" i="16" l="1"/>
  <c r="N107" i="16"/>
  <c r="O107" i="16" s="1"/>
  <c r="F109" i="16"/>
  <c r="G109" i="16" s="1"/>
  <c r="Z63" i="16"/>
  <c r="AA63" i="16"/>
  <c r="AB63" i="16"/>
  <c r="L64" i="16"/>
  <c r="N64" i="16" s="1"/>
  <c r="O64" i="16" s="1"/>
  <c r="K65" i="16" s="1"/>
  <c r="J64" i="16"/>
  <c r="F63" i="16"/>
  <c r="G63" i="16" s="1"/>
  <c r="C64" i="16" s="1"/>
  <c r="S107" i="16"/>
  <c r="R107" i="16"/>
  <c r="T107" i="16"/>
  <c r="V66" i="16"/>
  <c r="W66" i="16" s="1"/>
  <c r="M33" i="22"/>
  <c r="N33" i="22" s="1"/>
  <c r="L34" i="22"/>
  <c r="K108" i="16" l="1"/>
  <c r="L108" i="16"/>
  <c r="J108" i="16"/>
  <c r="D110" i="16"/>
  <c r="C110" i="16"/>
  <c r="B110" i="16"/>
  <c r="AD63" i="16"/>
  <c r="AE63" i="16" s="1"/>
  <c r="AA64" i="16" s="1"/>
  <c r="R67" i="16"/>
  <c r="S67" i="16"/>
  <c r="B64" i="16"/>
  <c r="D64" i="16"/>
  <c r="V107" i="16"/>
  <c r="W107" i="16" s="1"/>
  <c r="T67" i="16"/>
  <c r="J65" i="16"/>
  <c r="L65" i="16"/>
  <c r="M34" i="22"/>
  <c r="N34" i="22" s="1"/>
  <c r="L35" i="22"/>
  <c r="N108" i="16" l="1"/>
  <c r="O108" i="16" s="1"/>
  <c r="J109" i="16" s="1"/>
  <c r="L109" i="16"/>
  <c r="K109" i="16"/>
  <c r="F110" i="16"/>
  <c r="G110" i="16" s="1"/>
  <c r="AB64" i="16"/>
  <c r="Z64" i="16"/>
  <c r="V67" i="16"/>
  <c r="W67" i="16" s="1"/>
  <c r="F64" i="16"/>
  <c r="G64" i="16" s="1"/>
  <c r="C65" i="16" s="1"/>
  <c r="R108" i="16"/>
  <c r="S108" i="16"/>
  <c r="T108" i="16"/>
  <c r="N65" i="16"/>
  <c r="O65" i="16" s="1"/>
  <c r="K66" i="16" s="1"/>
  <c r="M35" i="22"/>
  <c r="N35" i="22" s="1"/>
  <c r="L36" i="22"/>
  <c r="N109" i="16" l="1"/>
  <c r="O109" i="16" s="1"/>
  <c r="J110" i="16"/>
  <c r="K110" i="16"/>
  <c r="L110" i="16"/>
  <c r="N110" i="16" s="1"/>
  <c r="O110" i="16" s="1"/>
  <c r="C111" i="16"/>
  <c r="B111" i="16"/>
  <c r="D111" i="16"/>
  <c r="F111" i="16" s="1"/>
  <c r="G111" i="16" s="1"/>
  <c r="AD64" i="16"/>
  <c r="AE64" i="16" s="1"/>
  <c r="AA65" i="16" s="1"/>
  <c r="R68" i="16"/>
  <c r="S68" i="16"/>
  <c r="D65" i="16"/>
  <c r="B65" i="16"/>
  <c r="V108" i="16"/>
  <c r="W108" i="16" s="1"/>
  <c r="J66" i="16"/>
  <c r="M36" i="22"/>
  <c r="N36" i="22" s="1"/>
  <c r="L37" i="22"/>
  <c r="L111" i="16" l="1"/>
  <c r="J111" i="16"/>
  <c r="K111" i="16"/>
  <c r="N111" i="16" s="1"/>
  <c r="O111" i="16" s="1"/>
  <c r="C112" i="16"/>
  <c r="D112" i="16"/>
  <c r="B112" i="16"/>
  <c r="Z65" i="16"/>
  <c r="AB65" i="16"/>
  <c r="V68" i="16"/>
  <c r="W68" i="16" s="1"/>
  <c r="S69" i="16" s="1"/>
  <c r="F65" i="16"/>
  <c r="G65" i="16" s="1"/>
  <c r="C66" i="16" s="1"/>
  <c r="S109" i="16"/>
  <c r="R109" i="16"/>
  <c r="T109" i="16"/>
  <c r="N66" i="16"/>
  <c r="O66" i="16" s="1"/>
  <c r="M37" i="22"/>
  <c r="N37" i="22" s="1"/>
  <c r="L38" i="22"/>
  <c r="L112" i="16" l="1"/>
  <c r="K112" i="16"/>
  <c r="N112" i="16" s="1"/>
  <c r="O112" i="16" s="1"/>
  <c r="J112" i="16"/>
  <c r="F112" i="16"/>
  <c r="G112" i="16" s="1"/>
  <c r="AD65" i="16"/>
  <c r="AE65" i="16" s="1"/>
  <c r="AA66" i="16" s="1"/>
  <c r="T69" i="16"/>
  <c r="V69" i="16" s="1"/>
  <c r="W69" i="16" s="1"/>
  <c r="R69" i="16"/>
  <c r="L67" i="16"/>
  <c r="K67" i="16"/>
  <c r="D66" i="16"/>
  <c r="B66" i="16"/>
  <c r="V109" i="16"/>
  <c r="W109" i="16" s="1"/>
  <c r="S110" i="16" s="1"/>
  <c r="R110" i="16"/>
  <c r="T110" i="16"/>
  <c r="J67" i="16"/>
  <c r="M38" i="22"/>
  <c r="N38" i="22" s="1"/>
  <c r="L39" i="22"/>
  <c r="J113" i="16" l="1"/>
  <c r="K113" i="16"/>
  <c r="L113" i="16"/>
  <c r="B113" i="16"/>
  <c r="D113" i="16"/>
  <c r="C113" i="16"/>
  <c r="F113" i="16" s="1"/>
  <c r="G113" i="16" s="1"/>
  <c r="AB66" i="16"/>
  <c r="Z66" i="16"/>
  <c r="R70" i="16"/>
  <c r="S70" i="16"/>
  <c r="T70" i="16"/>
  <c r="N67" i="16"/>
  <c r="O67" i="16" s="1"/>
  <c r="K68" i="16" s="1"/>
  <c r="F66" i="16"/>
  <c r="G66" i="16" s="1"/>
  <c r="C67" i="16" s="1"/>
  <c r="V110" i="16"/>
  <c r="W110" i="16" s="1"/>
  <c r="M39" i="22"/>
  <c r="N39" i="22" s="1"/>
  <c r="L40" i="22"/>
  <c r="M40" i="22" s="1"/>
  <c r="N40" i="22" s="1"/>
  <c r="N113" i="16" l="1"/>
  <c r="O113" i="16" s="1"/>
  <c r="L114" i="16" s="1"/>
  <c r="C114" i="16"/>
  <c r="F114" i="16" s="1"/>
  <c r="G114" i="16" s="1"/>
  <c r="D114" i="16"/>
  <c r="B114" i="16"/>
  <c r="AD66" i="16"/>
  <c r="AE66" i="16" s="1"/>
  <c r="L68" i="16"/>
  <c r="V70" i="16"/>
  <c r="W70" i="16" s="1"/>
  <c r="S71" i="16" s="1"/>
  <c r="J68" i="16"/>
  <c r="B67" i="16"/>
  <c r="S111" i="16"/>
  <c r="R111" i="16"/>
  <c r="T111" i="16"/>
  <c r="N68" i="16"/>
  <c r="O68" i="16" s="1"/>
  <c r="K69" i="16" s="1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9" i="16"/>
  <c r="I89" i="16"/>
  <c r="A89" i="16"/>
  <c r="Y46" i="16"/>
  <c r="Q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4" i="16"/>
  <c r="I85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3" i="16"/>
  <c r="A84" i="16"/>
  <c r="A85" i="16"/>
  <c r="A46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3" i="16"/>
  <c r="Q4" i="16"/>
  <c r="U4" i="16" s="1"/>
  <c r="Q5" i="16"/>
  <c r="U5" i="16" s="1"/>
  <c r="Q6" i="16"/>
  <c r="U6" i="16" s="1"/>
  <c r="Q7" i="16"/>
  <c r="U7" i="16" s="1"/>
  <c r="Q8" i="16"/>
  <c r="U8" i="16" s="1"/>
  <c r="Q9" i="16"/>
  <c r="U9" i="16" s="1"/>
  <c r="Q10" i="16"/>
  <c r="U10" i="16" s="1"/>
  <c r="Q11" i="16"/>
  <c r="U11" i="16" s="1"/>
  <c r="Q12" i="16"/>
  <c r="U12" i="16" s="1"/>
  <c r="Q13" i="16"/>
  <c r="U13" i="16" s="1"/>
  <c r="Q14" i="16"/>
  <c r="U14" i="16" s="1"/>
  <c r="Q15" i="16"/>
  <c r="U15" i="16" s="1"/>
  <c r="Q16" i="16"/>
  <c r="U16" i="16" s="1"/>
  <c r="Q17" i="16"/>
  <c r="U17" i="16" s="1"/>
  <c r="Q18" i="16"/>
  <c r="U18" i="16" s="1"/>
  <c r="Q19" i="16"/>
  <c r="U19" i="16" s="1"/>
  <c r="Q20" i="16"/>
  <c r="U20" i="16" s="1"/>
  <c r="Q21" i="16"/>
  <c r="U21" i="16" s="1"/>
  <c r="Q22" i="16"/>
  <c r="U22" i="16" s="1"/>
  <c r="Q23" i="16"/>
  <c r="U23" i="16" s="1"/>
  <c r="Q24" i="16"/>
  <c r="U24" i="16" s="1"/>
  <c r="Q25" i="16"/>
  <c r="U25" i="16" s="1"/>
  <c r="Q26" i="16"/>
  <c r="U26" i="16" s="1"/>
  <c r="Q27" i="16"/>
  <c r="U27" i="16" s="1"/>
  <c r="Q28" i="16"/>
  <c r="U28" i="16" s="1"/>
  <c r="Q29" i="16"/>
  <c r="U29" i="16" s="1"/>
  <c r="Q30" i="16"/>
  <c r="U30" i="16" s="1"/>
  <c r="Q31" i="16"/>
  <c r="U31" i="16" s="1"/>
  <c r="Q32" i="16"/>
  <c r="U32" i="16" s="1"/>
  <c r="Q33" i="16"/>
  <c r="U33" i="16" s="1"/>
  <c r="Q34" i="16"/>
  <c r="U34" i="16" s="1"/>
  <c r="Q35" i="16"/>
  <c r="U35" i="16" s="1"/>
  <c r="Q36" i="16"/>
  <c r="U36" i="16" s="1"/>
  <c r="Q37" i="16"/>
  <c r="U37" i="16" s="1"/>
  <c r="Q38" i="16"/>
  <c r="U38" i="16" s="1"/>
  <c r="Q39" i="16"/>
  <c r="U39" i="16" s="1"/>
  <c r="Q40" i="16"/>
  <c r="U40" i="16" s="1"/>
  <c r="Q41" i="16"/>
  <c r="U41" i="16" s="1"/>
  <c r="Q42" i="16"/>
  <c r="U42" i="16" s="1"/>
  <c r="Q3" i="16"/>
  <c r="U3" i="16" s="1"/>
  <c r="M24" i="16"/>
  <c r="M25" i="16"/>
  <c r="M28" i="16"/>
  <c r="M29" i="16"/>
  <c r="M32" i="16"/>
  <c r="M33" i="16"/>
  <c r="M36" i="16"/>
  <c r="M37" i="16"/>
  <c r="M40" i="16"/>
  <c r="M41" i="16"/>
  <c r="I4" i="16"/>
  <c r="I5" i="16"/>
  <c r="I6" i="16"/>
  <c r="M6" i="16" s="1"/>
  <c r="I7" i="16"/>
  <c r="I8" i="16"/>
  <c r="I9" i="16"/>
  <c r="I10" i="16"/>
  <c r="M10" i="16" s="1"/>
  <c r="I11" i="16"/>
  <c r="I12" i="16"/>
  <c r="I13" i="16"/>
  <c r="I14" i="16"/>
  <c r="M14" i="16" s="1"/>
  <c r="I15" i="16"/>
  <c r="I16" i="16"/>
  <c r="I17" i="16"/>
  <c r="I18" i="16"/>
  <c r="M18" i="16" s="1"/>
  <c r="I19" i="16"/>
  <c r="I20" i="16"/>
  <c r="I21" i="16"/>
  <c r="I22" i="16"/>
  <c r="M22" i="16" s="1"/>
  <c r="I23" i="16"/>
  <c r="M23" i="16" s="1"/>
  <c r="I24" i="16"/>
  <c r="I25" i="16"/>
  <c r="I26" i="16"/>
  <c r="M26" i="16" s="1"/>
  <c r="I27" i="16"/>
  <c r="M27" i="16" s="1"/>
  <c r="I28" i="16"/>
  <c r="I29" i="16"/>
  <c r="I30" i="16"/>
  <c r="M30" i="16" s="1"/>
  <c r="I31" i="16"/>
  <c r="M31" i="16" s="1"/>
  <c r="I32" i="16"/>
  <c r="I33" i="16"/>
  <c r="I34" i="16"/>
  <c r="M34" i="16" s="1"/>
  <c r="I35" i="16"/>
  <c r="M35" i="16" s="1"/>
  <c r="I36" i="16"/>
  <c r="I37" i="16"/>
  <c r="I38" i="16"/>
  <c r="M38" i="16" s="1"/>
  <c r="I39" i="16"/>
  <c r="M39" i="16" s="1"/>
  <c r="I40" i="16"/>
  <c r="I41" i="16"/>
  <c r="I42" i="16"/>
  <c r="M42" i="16" s="1"/>
  <c r="I3" i="16"/>
  <c r="M21" i="16"/>
  <c r="M20" i="16"/>
  <c r="M19" i="16"/>
  <c r="M17" i="16"/>
  <c r="M16" i="16"/>
  <c r="M15" i="16"/>
  <c r="M13" i="16"/>
  <c r="M12" i="16"/>
  <c r="M11" i="16"/>
  <c r="M9" i="16"/>
  <c r="M8" i="16"/>
  <c r="M7" i="16"/>
  <c r="M5" i="16"/>
  <c r="M4" i="16"/>
  <c r="M3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J114" i="16" l="1"/>
  <c r="K114" i="16"/>
  <c r="N114" i="16" s="1"/>
  <c r="O114" i="16" s="1"/>
  <c r="D115" i="16"/>
  <c r="B115" i="16"/>
  <c r="C115" i="16"/>
  <c r="F115" i="16" s="1"/>
  <c r="G115" i="16" s="1"/>
  <c r="AD67" i="16"/>
  <c r="AE67" i="16" s="1"/>
  <c r="AA68" i="16" s="1"/>
  <c r="AA67" i="16"/>
  <c r="Z67" i="16"/>
  <c r="T71" i="16"/>
  <c r="V71" i="16" s="1"/>
  <c r="W71" i="16" s="1"/>
  <c r="T72" i="16" s="1"/>
  <c r="R71" i="16"/>
  <c r="F67" i="16"/>
  <c r="G67" i="16" s="1"/>
  <c r="C68" i="16" s="1"/>
  <c r="V111" i="16"/>
  <c r="W111" i="16" s="1"/>
  <c r="R112" i="16" s="1"/>
  <c r="J69" i="16"/>
  <c r="L69" i="16"/>
  <c r="V3" i="16"/>
  <c r="N3" i="16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K76" i="15"/>
  <c r="K77" i="15"/>
  <c r="K78" i="15"/>
  <c r="K79" i="15"/>
  <c r="K80" i="15"/>
  <c r="K81" i="15"/>
  <c r="K82" i="15"/>
  <c r="K83" i="15"/>
  <c r="G76" i="15"/>
  <c r="G77" i="15"/>
  <c r="G78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7" i="15"/>
  <c r="C68" i="15"/>
  <c r="C69" i="15"/>
  <c r="C70" i="15"/>
  <c r="C71" i="15"/>
  <c r="C72" i="15"/>
  <c r="C7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O39" i="15"/>
  <c r="K39" i="15"/>
  <c r="G39" i="15"/>
  <c r="C39" i="15"/>
  <c r="C14" i="15"/>
  <c r="C15" i="15"/>
  <c r="C16" i="15"/>
  <c r="C17" i="15"/>
  <c r="C18" i="15"/>
  <c r="C19" i="15"/>
  <c r="C20" i="15"/>
  <c r="C21" i="15"/>
  <c r="C22" i="15"/>
  <c r="C13" i="15"/>
  <c r="S3" i="15"/>
  <c r="O3" i="15"/>
  <c r="K3" i="15"/>
  <c r="G3" i="15"/>
  <c r="C4" i="15"/>
  <c r="C5" i="15"/>
  <c r="C6" i="15"/>
  <c r="C9" i="15" s="1"/>
  <c r="C7" i="15"/>
  <c r="C3" i="15"/>
  <c r="R93" i="15"/>
  <c r="R92" i="15"/>
  <c r="R91" i="15"/>
  <c r="R90" i="15"/>
  <c r="R89" i="15"/>
  <c r="R88" i="15"/>
  <c r="N88" i="15"/>
  <c r="R87" i="15"/>
  <c r="N87" i="15"/>
  <c r="R86" i="15"/>
  <c r="N86" i="15"/>
  <c r="R85" i="15"/>
  <c r="N85" i="15"/>
  <c r="R84" i="15"/>
  <c r="N84" i="15"/>
  <c r="R83" i="15"/>
  <c r="N83" i="15"/>
  <c r="J83" i="15"/>
  <c r="R82" i="15"/>
  <c r="N82" i="15"/>
  <c r="J82" i="15"/>
  <c r="R81" i="15"/>
  <c r="N81" i="15"/>
  <c r="J81" i="15"/>
  <c r="R80" i="15"/>
  <c r="N80" i="15"/>
  <c r="J80" i="15"/>
  <c r="R79" i="15"/>
  <c r="N79" i="15"/>
  <c r="J79" i="15"/>
  <c r="R78" i="15"/>
  <c r="N78" i="15"/>
  <c r="J78" i="15"/>
  <c r="F78" i="15"/>
  <c r="R77" i="15"/>
  <c r="N77" i="15"/>
  <c r="J77" i="15"/>
  <c r="F77" i="15"/>
  <c r="R76" i="15"/>
  <c r="N76" i="15"/>
  <c r="J76" i="15"/>
  <c r="F76" i="15"/>
  <c r="R75" i="15"/>
  <c r="N75" i="15"/>
  <c r="J75" i="15"/>
  <c r="F75" i="15"/>
  <c r="R74" i="15"/>
  <c r="N74" i="15"/>
  <c r="J74" i="15"/>
  <c r="F74" i="15"/>
  <c r="R73" i="15"/>
  <c r="N73" i="15"/>
  <c r="J73" i="15"/>
  <c r="F73" i="15"/>
  <c r="B73" i="15"/>
  <c r="R72" i="15"/>
  <c r="N72" i="15"/>
  <c r="J72" i="15"/>
  <c r="F72" i="15"/>
  <c r="B72" i="15"/>
  <c r="R71" i="15"/>
  <c r="N71" i="15"/>
  <c r="J71" i="15"/>
  <c r="F71" i="15"/>
  <c r="R70" i="15"/>
  <c r="N70" i="15"/>
  <c r="J70" i="15"/>
  <c r="F70" i="15"/>
  <c r="B70" i="15"/>
  <c r="R69" i="15"/>
  <c r="N69" i="15"/>
  <c r="J69" i="15"/>
  <c r="F69" i="15"/>
  <c r="B69" i="15"/>
  <c r="R68" i="15"/>
  <c r="N68" i="15"/>
  <c r="J68" i="15"/>
  <c r="F68" i="15"/>
  <c r="B68" i="15"/>
  <c r="R67" i="15"/>
  <c r="N67" i="15"/>
  <c r="J67" i="15"/>
  <c r="F67" i="15"/>
  <c r="B67" i="15"/>
  <c r="R66" i="15"/>
  <c r="N66" i="15"/>
  <c r="J66" i="15"/>
  <c r="F66" i="15"/>
  <c r="R65" i="15"/>
  <c r="N65" i="15"/>
  <c r="J65" i="15"/>
  <c r="F65" i="15"/>
  <c r="B65" i="15"/>
  <c r="R64" i="15"/>
  <c r="N64" i="15"/>
  <c r="J64" i="15"/>
  <c r="F64" i="15"/>
  <c r="B64" i="15"/>
  <c r="R63" i="15"/>
  <c r="N63" i="15"/>
  <c r="J63" i="15"/>
  <c r="F63" i="15"/>
  <c r="B63" i="15"/>
  <c r="R62" i="15"/>
  <c r="N62" i="15"/>
  <c r="J62" i="15"/>
  <c r="F62" i="15"/>
  <c r="B62" i="15"/>
  <c r="R61" i="15"/>
  <c r="N61" i="15"/>
  <c r="J61" i="15"/>
  <c r="F61" i="15"/>
  <c r="B61" i="15"/>
  <c r="R60" i="15"/>
  <c r="N60" i="15"/>
  <c r="J60" i="15"/>
  <c r="F60" i="15"/>
  <c r="B60" i="15"/>
  <c r="R59" i="15"/>
  <c r="N59" i="15"/>
  <c r="J59" i="15"/>
  <c r="F59" i="15"/>
  <c r="B59" i="15"/>
  <c r="R58" i="15"/>
  <c r="N58" i="15"/>
  <c r="J58" i="15"/>
  <c r="F58" i="15"/>
  <c r="B58" i="15"/>
  <c r="R57" i="15"/>
  <c r="N57" i="15"/>
  <c r="J57" i="15"/>
  <c r="F57" i="15"/>
  <c r="B57" i="15"/>
  <c r="R56" i="15"/>
  <c r="N56" i="15"/>
  <c r="J56" i="15"/>
  <c r="F56" i="15"/>
  <c r="B56" i="15"/>
  <c r="R55" i="15"/>
  <c r="N55" i="15"/>
  <c r="J55" i="15"/>
  <c r="F55" i="15"/>
  <c r="B55" i="15"/>
  <c r="R54" i="15"/>
  <c r="N54" i="15"/>
  <c r="J54" i="15"/>
  <c r="F54" i="15"/>
  <c r="B54" i="15"/>
  <c r="R53" i="15"/>
  <c r="N53" i="15"/>
  <c r="J53" i="15"/>
  <c r="F53" i="15"/>
  <c r="B53" i="15"/>
  <c r="R52" i="15"/>
  <c r="N52" i="15"/>
  <c r="J52" i="15"/>
  <c r="F52" i="15"/>
  <c r="B52" i="15"/>
  <c r="R51" i="15"/>
  <c r="N51" i="15"/>
  <c r="J51" i="15"/>
  <c r="F51" i="15"/>
  <c r="B51" i="15"/>
  <c r="R50" i="15"/>
  <c r="N50" i="15"/>
  <c r="J50" i="15"/>
  <c r="F50" i="15"/>
  <c r="B50" i="15"/>
  <c r="R49" i="15"/>
  <c r="N49" i="15"/>
  <c r="J49" i="15"/>
  <c r="F49" i="15"/>
  <c r="B49" i="15"/>
  <c r="R48" i="15"/>
  <c r="N48" i="15"/>
  <c r="J48" i="15"/>
  <c r="F48" i="15"/>
  <c r="B48" i="15"/>
  <c r="R47" i="15"/>
  <c r="N47" i="15"/>
  <c r="J47" i="15"/>
  <c r="F47" i="15"/>
  <c r="B47" i="15"/>
  <c r="R46" i="15"/>
  <c r="N46" i="15"/>
  <c r="J46" i="15"/>
  <c r="F46" i="15"/>
  <c r="B46" i="15"/>
  <c r="R45" i="15"/>
  <c r="N45" i="15"/>
  <c r="J45" i="15"/>
  <c r="F45" i="15"/>
  <c r="B45" i="15"/>
  <c r="R44" i="15"/>
  <c r="N44" i="15"/>
  <c r="J44" i="15"/>
  <c r="F44" i="15"/>
  <c r="B44" i="15"/>
  <c r="R43" i="15"/>
  <c r="N43" i="15"/>
  <c r="J43" i="15"/>
  <c r="F43" i="15"/>
  <c r="B43" i="15"/>
  <c r="R42" i="15"/>
  <c r="N42" i="15"/>
  <c r="J42" i="15"/>
  <c r="F42" i="15"/>
  <c r="B42" i="15"/>
  <c r="R41" i="15"/>
  <c r="N41" i="15"/>
  <c r="J41" i="15"/>
  <c r="F41" i="15"/>
  <c r="B41" i="15"/>
  <c r="R40" i="15"/>
  <c r="N40" i="15"/>
  <c r="J40" i="15"/>
  <c r="F40" i="15"/>
  <c r="B40" i="15"/>
  <c r="R39" i="15"/>
  <c r="N39" i="15"/>
  <c r="J39" i="15"/>
  <c r="F39" i="15"/>
  <c r="B39" i="15"/>
  <c r="R32" i="15"/>
  <c r="R31" i="15"/>
  <c r="R30" i="15"/>
  <c r="R29" i="15"/>
  <c r="R28" i="15"/>
  <c r="R27" i="15"/>
  <c r="N27" i="15"/>
  <c r="R26" i="15"/>
  <c r="N26" i="15"/>
  <c r="R25" i="15"/>
  <c r="N25" i="15"/>
  <c r="R24" i="15"/>
  <c r="N24" i="15"/>
  <c r="R23" i="15"/>
  <c r="N23" i="15"/>
  <c r="R22" i="15"/>
  <c r="N22" i="15"/>
  <c r="J22" i="15"/>
  <c r="B22" i="15"/>
  <c r="R21" i="15"/>
  <c r="N21" i="15"/>
  <c r="J21" i="15"/>
  <c r="B21" i="15"/>
  <c r="R20" i="15"/>
  <c r="N20" i="15"/>
  <c r="J20" i="15"/>
  <c r="B20" i="15"/>
  <c r="R19" i="15"/>
  <c r="N19" i="15"/>
  <c r="J19" i="15"/>
  <c r="B19" i="15"/>
  <c r="R18" i="15"/>
  <c r="N18" i="15"/>
  <c r="J18" i="15"/>
  <c r="B18" i="15"/>
  <c r="R17" i="15"/>
  <c r="N17" i="15"/>
  <c r="J17" i="15"/>
  <c r="F17" i="15"/>
  <c r="B17" i="15"/>
  <c r="R16" i="15"/>
  <c r="N16" i="15"/>
  <c r="J16" i="15"/>
  <c r="F16" i="15"/>
  <c r="B16" i="15"/>
  <c r="R15" i="15"/>
  <c r="N15" i="15"/>
  <c r="J15" i="15"/>
  <c r="F15" i="15"/>
  <c r="B15" i="15"/>
  <c r="R14" i="15"/>
  <c r="N14" i="15"/>
  <c r="J14" i="15"/>
  <c r="F14" i="15"/>
  <c r="B14" i="15"/>
  <c r="R13" i="15"/>
  <c r="N13" i="15"/>
  <c r="J13" i="15"/>
  <c r="F13" i="15"/>
  <c r="B13" i="15"/>
  <c r="R12" i="15"/>
  <c r="N12" i="15"/>
  <c r="J12" i="15"/>
  <c r="F12" i="15"/>
  <c r="R11" i="15"/>
  <c r="N11" i="15"/>
  <c r="J11" i="15"/>
  <c r="F11" i="15"/>
  <c r="R10" i="15"/>
  <c r="N10" i="15"/>
  <c r="J10" i="15"/>
  <c r="F10" i="15"/>
  <c r="R9" i="15"/>
  <c r="N9" i="15"/>
  <c r="J9" i="15"/>
  <c r="F9" i="15"/>
  <c r="R8" i="15"/>
  <c r="N8" i="15"/>
  <c r="J8" i="15"/>
  <c r="F8" i="15"/>
  <c r="R7" i="15"/>
  <c r="N7" i="15"/>
  <c r="J7" i="15"/>
  <c r="F7" i="15"/>
  <c r="R6" i="15"/>
  <c r="N6" i="15"/>
  <c r="J6" i="15"/>
  <c r="F6" i="15"/>
  <c r="R5" i="15"/>
  <c r="N5" i="15"/>
  <c r="J5" i="15"/>
  <c r="F5" i="15"/>
  <c r="R4" i="15"/>
  <c r="N4" i="15"/>
  <c r="J4" i="15"/>
  <c r="F4" i="15"/>
  <c r="R3" i="15"/>
  <c r="N3" i="15"/>
  <c r="J3" i="15"/>
  <c r="F3" i="15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79" i="14"/>
  <c r="N80" i="14"/>
  <c r="N81" i="14"/>
  <c r="N82" i="14"/>
  <c r="N83" i="14"/>
  <c r="N84" i="14"/>
  <c r="N85" i="14"/>
  <c r="N86" i="14"/>
  <c r="N87" i="14"/>
  <c r="N88" i="14"/>
  <c r="N7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39" i="14"/>
  <c r="J80" i="14"/>
  <c r="J81" i="14"/>
  <c r="J82" i="14"/>
  <c r="J83" i="14"/>
  <c r="J79" i="14"/>
  <c r="F40" i="14"/>
  <c r="F41" i="14"/>
  <c r="F42" i="14"/>
  <c r="G42" i="14" s="1"/>
  <c r="F43" i="14"/>
  <c r="G43" i="14" s="1"/>
  <c r="F44" i="14"/>
  <c r="F45" i="14"/>
  <c r="F46" i="14"/>
  <c r="G46" i="14" s="1"/>
  <c r="F47" i="14"/>
  <c r="G47" i="14" s="1"/>
  <c r="F48" i="14"/>
  <c r="F49" i="14"/>
  <c r="F50" i="14"/>
  <c r="G50" i="14" s="1"/>
  <c r="F51" i="14"/>
  <c r="G51" i="14" s="1"/>
  <c r="F52" i="14"/>
  <c r="F53" i="14"/>
  <c r="F54" i="14"/>
  <c r="G54" i="14" s="1"/>
  <c r="F55" i="14"/>
  <c r="G55" i="14" s="1"/>
  <c r="F56" i="14"/>
  <c r="F57" i="14"/>
  <c r="F58" i="14"/>
  <c r="G58" i="14" s="1"/>
  <c r="F59" i="14"/>
  <c r="G59" i="14" s="1"/>
  <c r="F60" i="14"/>
  <c r="F61" i="14"/>
  <c r="F62" i="14"/>
  <c r="G62" i="14" s="1"/>
  <c r="F63" i="14"/>
  <c r="G63" i="14" s="1"/>
  <c r="F64" i="14"/>
  <c r="F65" i="14"/>
  <c r="F66" i="14"/>
  <c r="F67" i="14"/>
  <c r="G67" i="14" s="1"/>
  <c r="F68" i="14"/>
  <c r="F69" i="14"/>
  <c r="G69" i="14" s="1"/>
  <c r="F70" i="14"/>
  <c r="G70" i="14" s="1"/>
  <c r="F71" i="14"/>
  <c r="G71" i="14" s="1"/>
  <c r="F72" i="14"/>
  <c r="F73" i="14"/>
  <c r="G73" i="14" s="1"/>
  <c r="F74" i="14"/>
  <c r="G74" i="14" s="1"/>
  <c r="F75" i="14"/>
  <c r="G75" i="14" s="1"/>
  <c r="F76" i="14"/>
  <c r="F77" i="14"/>
  <c r="F78" i="14"/>
  <c r="G78" i="14" s="1"/>
  <c r="F39" i="14"/>
  <c r="G39" i="14" s="1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7" i="14"/>
  <c r="B68" i="14"/>
  <c r="B69" i="14"/>
  <c r="B70" i="14"/>
  <c r="B72" i="14"/>
  <c r="B73" i="14"/>
  <c r="B39" i="14"/>
  <c r="R4" i="14"/>
  <c r="R5" i="14"/>
  <c r="R6" i="14"/>
  <c r="S6" i="14" s="1"/>
  <c r="R7" i="14"/>
  <c r="S7" i="14" s="1"/>
  <c r="R8" i="14"/>
  <c r="R9" i="14"/>
  <c r="R10" i="14"/>
  <c r="S10" i="14" s="1"/>
  <c r="R11" i="14"/>
  <c r="R12" i="14"/>
  <c r="R13" i="14"/>
  <c r="S13" i="14" s="1"/>
  <c r="R14" i="14"/>
  <c r="S14" i="14" s="1"/>
  <c r="R15" i="14"/>
  <c r="S15" i="14" s="1"/>
  <c r="R16" i="14"/>
  <c r="R17" i="14"/>
  <c r="R18" i="14"/>
  <c r="S18" i="14" s="1"/>
  <c r="R19" i="14"/>
  <c r="S19" i="14" s="1"/>
  <c r="R20" i="14"/>
  <c r="R21" i="14"/>
  <c r="R22" i="14"/>
  <c r="S22" i="14" s="1"/>
  <c r="R23" i="14"/>
  <c r="R24" i="14"/>
  <c r="R25" i="14"/>
  <c r="R26" i="14"/>
  <c r="S26" i="14" s="1"/>
  <c r="R27" i="14"/>
  <c r="S27" i="14" s="1"/>
  <c r="R28" i="14"/>
  <c r="R29" i="14"/>
  <c r="R30" i="14"/>
  <c r="S30" i="14" s="1"/>
  <c r="R31" i="14"/>
  <c r="S31" i="14" s="1"/>
  <c r="R32" i="14"/>
  <c r="R3" i="14"/>
  <c r="G64" i="14"/>
  <c r="G65" i="14"/>
  <c r="G66" i="14"/>
  <c r="G68" i="14"/>
  <c r="G72" i="14"/>
  <c r="G76" i="14"/>
  <c r="G77" i="14"/>
  <c r="S28" i="14"/>
  <c r="S29" i="14"/>
  <c r="S32" i="14"/>
  <c r="S25" i="14"/>
  <c r="S24" i="14"/>
  <c r="S23" i="14"/>
  <c r="S21" i="14"/>
  <c r="S20" i="14"/>
  <c r="S17" i="14"/>
  <c r="S16" i="14"/>
  <c r="S12" i="14"/>
  <c r="S11" i="14"/>
  <c r="S9" i="14"/>
  <c r="S8" i="14"/>
  <c r="S5" i="14"/>
  <c r="S4" i="14"/>
  <c r="S3" i="14"/>
  <c r="G61" i="14"/>
  <c r="G60" i="14"/>
  <c r="G57" i="14"/>
  <c r="G56" i="14"/>
  <c r="G53" i="14"/>
  <c r="G52" i="14"/>
  <c r="G49" i="14"/>
  <c r="G48" i="14"/>
  <c r="G45" i="14"/>
  <c r="G44" i="14"/>
  <c r="G41" i="14"/>
  <c r="G40" i="14"/>
  <c r="O12" i="14"/>
  <c r="O20" i="14"/>
  <c r="O3" i="14"/>
  <c r="C4" i="14"/>
  <c r="C5" i="14"/>
  <c r="C6" i="14"/>
  <c r="C7" i="14"/>
  <c r="C3" i="14"/>
  <c r="N4" i="14"/>
  <c r="O4" i="14" s="1"/>
  <c r="N5" i="14"/>
  <c r="O5" i="14" s="1"/>
  <c r="N6" i="14"/>
  <c r="O6" i="14" s="1"/>
  <c r="N7" i="14"/>
  <c r="O7" i="14" s="1"/>
  <c r="N8" i="14"/>
  <c r="O8" i="14" s="1"/>
  <c r="N9" i="14"/>
  <c r="O9" i="14" s="1"/>
  <c r="N10" i="14"/>
  <c r="O10" i="14" s="1"/>
  <c r="N11" i="14"/>
  <c r="O11" i="14" s="1"/>
  <c r="N12" i="14"/>
  <c r="N13" i="14"/>
  <c r="O13" i="14" s="1"/>
  <c r="N14" i="14"/>
  <c r="O14" i="14" s="1"/>
  <c r="N15" i="14"/>
  <c r="O15" i="14" s="1"/>
  <c r="N16" i="14"/>
  <c r="O16" i="14" s="1"/>
  <c r="N17" i="14"/>
  <c r="O17" i="14" s="1"/>
  <c r="N18" i="14"/>
  <c r="O18" i="14" s="1"/>
  <c r="N19" i="14"/>
  <c r="O19" i="14" s="1"/>
  <c r="N20" i="14"/>
  <c r="N21" i="14"/>
  <c r="O21" i="14" s="1"/>
  <c r="N22" i="14"/>
  <c r="O22" i="14" s="1"/>
  <c r="N23" i="14"/>
  <c r="O23" i="14" s="1"/>
  <c r="N24" i="14"/>
  <c r="O24" i="14" s="1"/>
  <c r="N25" i="14"/>
  <c r="O25" i="14" s="1"/>
  <c r="N26" i="14"/>
  <c r="O26" i="14" s="1"/>
  <c r="N27" i="14"/>
  <c r="O27" i="14" s="1"/>
  <c r="N3" i="14"/>
  <c r="J4" i="14"/>
  <c r="K4" i="14" s="1"/>
  <c r="J5" i="14"/>
  <c r="K5" i="14" s="1"/>
  <c r="J6" i="14"/>
  <c r="K6" i="14" s="1"/>
  <c r="J7" i="14"/>
  <c r="K7" i="14" s="1"/>
  <c r="J8" i="14"/>
  <c r="K8" i="14" s="1"/>
  <c r="J9" i="14"/>
  <c r="K9" i="14" s="1"/>
  <c r="J10" i="14"/>
  <c r="K10" i="14" s="1"/>
  <c r="J11" i="14"/>
  <c r="K11" i="14" s="1"/>
  <c r="J12" i="14"/>
  <c r="K12" i="14" s="1"/>
  <c r="J13" i="14"/>
  <c r="K13" i="14" s="1"/>
  <c r="J14" i="14"/>
  <c r="K14" i="14" s="1"/>
  <c r="J15" i="14"/>
  <c r="K15" i="14" s="1"/>
  <c r="J16" i="14"/>
  <c r="K16" i="14" s="1"/>
  <c r="J17" i="14"/>
  <c r="K17" i="14" s="1"/>
  <c r="J18" i="14"/>
  <c r="K18" i="14" s="1"/>
  <c r="J19" i="14"/>
  <c r="K19" i="14" s="1"/>
  <c r="J20" i="14"/>
  <c r="K20" i="14" s="1"/>
  <c r="J21" i="14"/>
  <c r="K21" i="14" s="1"/>
  <c r="J22" i="14"/>
  <c r="K22" i="14" s="1"/>
  <c r="F4" i="14"/>
  <c r="G4" i="14" s="1"/>
  <c r="F5" i="14"/>
  <c r="G5" i="14" s="1"/>
  <c r="F6" i="14"/>
  <c r="G6" i="14" s="1"/>
  <c r="F7" i="14"/>
  <c r="G7" i="14" s="1"/>
  <c r="F8" i="14"/>
  <c r="G8" i="14" s="1"/>
  <c r="F9" i="14"/>
  <c r="G9" i="14" s="1"/>
  <c r="F10" i="14"/>
  <c r="G10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3" i="14"/>
  <c r="G3" i="14" s="1"/>
  <c r="B14" i="14"/>
  <c r="B15" i="14"/>
  <c r="B16" i="14"/>
  <c r="B17" i="14"/>
  <c r="B18" i="14"/>
  <c r="B19" i="14"/>
  <c r="B20" i="14"/>
  <c r="B21" i="14"/>
  <c r="B22" i="14"/>
  <c r="B13" i="14"/>
  <c r="L115" i="16" l="1"/>
  <c r="J115" i="16"/>
  <c r="K115" i="16"/>
  <c r="N115" i="16" s="1"/>
  <c r="O115" i="16" s="1"/>
  <c r="C116" i="16"/>
  <c r="B116" i="16"/>
  <c r="F116" i="16"/>
  <c r="G116" i="16" s="1"/>
  <c r="AB68" i="16"/>
  <c r="Z68" i="16"/>
  <c r="R72" i="16"/>
  <c r="S72" i="16"/>
  <c r="D68" i="16"/>
  <c r="F68" i="16" s="1"/>
  <c r="G68" i="16" s="1"/>
  <c r="C69" i="16" s="1"/>
  <c r="B68" i="16"/>
  <c r="S33" i="14"/>
  <c r="O3" i="16"/>
  <c r="T112" i="16"/>
  <c r="S112" i="16"/>
  <c r="V112" i="16" s="1"/>
  <c r="W112" i="16" s="1"/>
  <c r="N69" i="16"/>
  <c r="O69" i="16" s="1"/>
  <c r="K70" i="16" s="1"/>
  <c r="V72" i="16"/>
  <c r="W72" i="16" s="1"/>
  <c r="S73" i="16" s="1"/>
  <c r="S4" i="16"/>
  <c r="V4" i="16" s="1"/>
  <c r="T5" i="16" s="1"/>
  <c r="R4" i="16"/>
  <c r="N4" i="16"/>
  <c r="O4" i="16" s="1"/>
  <c r="K5" i="16" s="1"/>
  <c r="J4" i="16"/>
  <c r="O89" i="15"/>
  <c r="K85" i="15"/>
  <c r="G80" i="15"/>
  <c r="C75" i="15"/>
  <c r="S95" i="15"/>
  <c r="C23" i="15"/>
  <c r="G18" i="15"/>
  <c r="O28" i="15"/>
  <c r="G19" i="15"/>
  <c r="K24" i="15"/>
  <c r="S33" i="15"/>
  <c r="C8" i="15"/>
  <c r="C24" i="15"/>
  <c r="G79" i="15"/>
  <c r="K84" i="15"/>
  <c r="K23" i="15"/>
  <c r="O90" i="15"/>
  <c r="S34" i="15"/>
  <c r="O29" i="15"/>
  <c r="C74" i="15"/>
  <c r="S94" i="15"/>
  <c r="S95" i="14"/>
  <c r="S94" i="14"/>
  <c r="O90" i="14"/>
  <c r="O89" i="14"/>
  <c r="K85" i="14"/>
  <c r="K84" i="14"/>
  <c r="G80" i="14"/>
  <c r="G79" i="14"/>
  <c r="C75" i="14"/>
  <c r="S34" i="14"/>
  <c r="C8" i="14"/>
  <c r="O29" i="14"/>
  <c r="C24" i="14"/>
  <c r="G18" i="14"/>
  <c r="G19" i="14"/>
  <c r="C9" i="14"/>
  <c r="O28" i="14"/>
  <c r="N68" i="13"/>
  <c r="F94" i="13"/>
  <c r="W73" i="13"/>
  <c r="W74" i="13"/>
  <c r="W75" i="13"/>
  <c r="W76" i="13"/>
  <c r="W7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32" i="13"/>
  <c r="O53" i="13"/>
  <c r="O54" i="13"/>
  <c r="O55" i="13"/>
  <c r="O56" i="13"/>
  <c r="O57" i="13"/>
  <c r="O58" i="13"/>
  <c r="O59" i="13"/>
  <c r="O60" i="13"/>
  <c r="O61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32" i="13"/>
  <c r="T32" i="13"/>
  <c r="D61" i="13"/>
  <c r="T4" i="13"/>
  <c r="G82" i="13"/>
  <c r="G83" i="13"/>
  <c r="G84" i="13"/>
  <c r="G85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61" i="13"/>
  <c r="W18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4" i="13"/>
  <c r="O5" i="13"/>
  <c r="O6" i="13"/>
  <c r="O7" i="13"/>
  <c r="O8" i="13"/>
  <c r="O9" i="13"/>
  <c r="O10" i="13"/>
  <c r="O11" i="13"/>
  <c r="O12" i="13"/>
  <c r="O13" i="13"/>
  <c r="O4" i="13"/>
  <c r="L32" i="13"/>
  <c r="V26" i="13"/>
  <c r="L4" i="13"/>
  <c r="F23" i="13"/>
  <c r="J35" i="12"/>
  <c r="J34" i="12"/>
  <c r="J33" i="12"/>
  <c r="J32" i="12"/>
  <c r="J31" i="12"/>
  <c r="I40" i="12"/>
  <c r="I39" i="12"/>
  <c r="I38" i="12"/>
  <c r="I37" i="12"/>
  <c r="I36" i="12"/>
  <c r="H35" i="12"/>
  <c r="H34" i="12"/>
  <c r="H33" i="12"/>
  <c r="H32" i="12"/>
  <c r="H31" i="12"/>
  <c r="G40" i="12"/>
  <c r="G39" i="12"/>
  <c r="G38" i="12"/>
  <c r="G37" i="12"/>
  <c r="G36" i="12"/>
  <c r="F35" i="12"/>
  <c r="F34" i="12"/>
  <c r="F33" i="12"/>
  <c r="F32" i="12"/>
  <c r="F31" i="12"/>
  <c r="E40" i="12"/>
  <c r="E39" i="12"/>
  <c r="E38" i="12"/>
  <c r="E37" i="12"/>
  <c r="E36" i="12"/>
  <c r="I30" i="12"/>
  <c r="I29" i="12"/>
  <c r="I28" i="12"/>
  <c r="I27" i="12"/>
  <c r="I26" i="12"/>
  <c r="G30" i="12"/>
  <c r="G29" i="12"/>
  <c r="G28" i="12"/>
  <c r="G27" i="12"/>
  <c r="G26" i="12"/>
  <c r="E30" i="12"/>
  <c r="E29" i="12"/>
  <c r="E28" i="12"/>
  <c r="E27" i="12"/>
  <c r="E26" i="12"/>
  <c r="D35" i="12"/>
  <c r="D34" i="12"/>
  <c r="D33" i="12"/>
  <c r="D32" i="12"/>
  <c r="D31" i="12"/>
  <c r="C30" i="12"/>
  <c r="C29" i="12"/>
  <c r="C28" i="12"/>
  <c r="C27" i="12"/>
  <c r="C26" i="12"/>
  <c r="C40" i="12"/>
  <c r="C39" i="12"/>
  <c r="C38" i="12"/>
  <c r="C37" i="12"/>
  <c r="C36" i="12"/>
  <c r="A40" i="12"/>
  <c r="A39" i="12"/>
  <c r="A38" i="12"/>
  <c r="A37" i="12"/>
  <c r="A36" i="12"/>
  <c r="B35" i="12"/>
  <c r="B34" i="12"/>
  <c r="B33" i="12"/>
  <c r="B32" i="12"/>
  <c r="B31" i="12"/>
  <c r="A30" i="12"/>
  <c r="A29" i="12"/>
  <c r="A28" i="12"/>
  <c r="A27" i="12"/>
  <c r="A26" i="12"/>
  <c r="J25" i="12"/>
  <c r="J24" i="12"/>
  <c r="J23" i="12"/>
  <c r="J22" i="12"/>
  <c r="J21" i="12"/>
  <c r="H25" i="12"/>
  <c r="H24" i="12"/>
  <c r="H23" i="12"/>
  <c r="H22" i="12"/>
  <c r="H21" i="12"/>
  <c r="F25" i="12"/>
  <c r="F24" i="12"/>
  <c r="F23" i="12"/>
  <c r="F22" i="12"/>
  <c r="F21" i="12"/>
  <c r="D25" i="12"/>
  <c r="D24" i="12"/>
  <c r="D23" i="12"/>
  <c r="D22" i="12"/>
  <c r="D21" i="12"/>
  <c r="B25" i="12"/>
  <c r="B24" i="12"/>
  <c r="B23" i="12"/>
  <c r="B22" i="12"/>
  <c r="B21" i="12"/>
  <c r="C20" i="12"/>
  <c r="C19" i="12"/>
  <c r="C18" i="12"/>
  <c r="C17" i="12"/>
  <c r="C16" i="12"/>
  <c r="E20" i="12"/>
  <c r="E19" i="12"/>
  <c r="E18" i="12"/>
  <c r="E17" i="12"/>
  <c r="E16" i="12"/>
  <c r="G20" i="12"/>
  <c r="G19" i="12"/>
  <c r="G18" i="12"/>
  <c r="G17" i="12"/>
  <c r="G16" i="12"/>
  <c r="I20" i="12"/>
  <c r="I19" i="12"/>
  <c r="I18" i="12"/>
  <c r="I17" i="12"/>
  <c r="I16" i="12"/>
  <c r="J15" i="12"/>
  <c r="J14" i="12"/>
  <c r="J13" i="12"/>
  <c r="J12" i="12"/>
  <c r="J11" i="12"/>
  <c r="H15" i="12"/>
  <c r="H14" i="12"/>
  <c r="H13" i="12"/>
  <c r="H12" i="12"/>
  <c r="H11" i="12"/>
  <c r="F15" i="12"/>
  <c r="F14" i="12"/>
  <c r="F13" i="12"/>
  <c r="F12" i="12"/>
  <c r="F11" i="12"/>
  <c r="D15" i="12"/>
  <c r="D14" i="12"/>
  <c r="D13" i="12"/>
  <c r="D12" i="12"/>
  <c r="D11" i="12"/>
  <c r="E10" i="12"/>
  <c r="E9" i="12"/>
  <c r="E8" i="12"/>
  <c r="E7" i="12"/>
  <c r="E6" i="12"/>
  <c r="G10" i="12"/>
  <c r="G9" i="12"/>
  <c r="G8" i="12"/>
  <c r="G7" i="12"/>
  <c r="G6" i="12"/>
  <c r="I9" i="12"/>
  <c r="I8" i="12"/>
  <c r="I7" i="12"/>
  <c r="I6" i="12"/>
  <c r="J1" i="12"/>
  <c r="J5" i="12"/>
  <c r="J4" i="12"/>
  <c r="J3" i="12"/>
  <c r="J2" i="12"/>
  <c r="H5" i="12"/>
  <c r="H4" i="12"/>
  <c r="H3" i="12"/>
  <c r="H2" i="12"/>
  <c r="F5" i="12"/>
  <c r="F4" i="12"/>
  <c r="F3" i="12"/>
  <c r="F2" i="12"/>
  <c r="D5" i="12"/>
  <c r="D4" i="12"/>
  <c r="D3" i="12"/>
  <c r="D2" i="12"/>
  <c r="C10" i="12"/>
  <c r="C9" i="12"/>
  <c r="C8" i="12"/>
  <c r="C7" i="12"/>
  <c r="C6" i="12"/>
  <c r="A20" i="12"/>
  <c r="A19" i="12"/>
  <c r="A18" i="12"/>
  <c r="A17" i="12"/>
  <c r="A16" i="12"/>
  <c r="B15" i="12"/>
  <c r="B14" i="12"/>
  <c r="B13" i="12"/>
  <c r="B12" i="12"/>
  <c r="B11" i="12"/>
  <c r="A10" i="12"/>
  <c r="A9" i="12"/>
  <c r="A8" i="12"/>
  <c r="A7" i="12"/>
  <c r="A6" i="12"/>
  <c r="B5" i="12"/>
  <c r="B4" i="12"/>
  <c r="B3" i="12"/>
  <c r="B2" i="12"/>
  <c r="I10" i="12"/>
  <c r="J6" i="12"/>
  <c r="H1" i="12"/>
  <c r="F1" i="12"/>
  <c r="D1" i="12"/>
  <c r="B1" i="12"/>
  <c r="A1" i="12"/>
  <c r="J37" i="12"/>
  <c r="J38" i="12"/>
  <c r="J39" i="12"/>
  <c r="J40" i="12"/>
  <c r="I32" i="12"/>
  <c r="I33" i="12"/>
  <c r="I34" i="12"/>
  <c r="I35" i="12"/>
  <c r="H37" i="12"/>
  <c r="H38" i="12"/>
  <c r="H39" i="12"/>
  <c r="H40" i="12"/>
  <c r="G32" i="12"/>
  <c r="G33" i="12"/>
  <c r="G34" i="12"/>
  <c r="G35" i="12"/>
  <c r="F37" i="12"/>
  <c r="F38" i="12"/>
  <c r="F39" i="12"/>
  <c r="F40" i="12"/>
  <c r="E32" i="12"/>
  <c r="E33" i="12"/>
  <c r="E34" i="12"/>
  <c r="E35" i="12"/>
  <c r="D37" i="12"/>
  <c r="D38" i="12"/>
  <c r="D39" i="12"/>
  <c r="D40" i="12"/>
  <c r="C32" i="12"/>
  <c r="C33" i="12"/>
  <c r="C34" i="12"/>
  <c r="C35" i="12"/>
  <c r="B37" i="12"/>
  <c r="B38" i="12"/>
  <c r="B39" i="12"/>
  <c r="B40" i="12"/>
  <c r="A32" i="12"/>
  <c r="A33" i="12"/>
  <c r="A34" i="12"/>
  <c r="A35" i="12"/>
  <c r="J27" i="12"/>
  <c r="J28" i="12"/>
  <c r="J29" i="12"/>
  <c r="J30" i="12"/>
  <c r="H27" i="12"/>
  <c r="H28" i="12"/>
  <c r="H29" i="12"/>
  <c r="H30" i="12"/>
  <c r="F27" i="12"/>
  <c r="F28" i="12"/>
  <c r="F29" i="12"/>
  <c r="F30" i="12"/>
  <c r="D27" i="12"/>
  <c r="D28" i="12"/>
  <c r="D29" i="12"/>
  <c r="D30" i="12"/>
  <c r="B27" i="12"/>
  <c r="B28" i="12"/>
  <c r="B29" i="12"/>
  <c r="B30" i="12"/>
  <c r="I22" i="12"/>
  <c r="I23" i="12"/>
  <c r="I24" i="12"/>
  <c r="I25" i="12"/>
  <c r="G22" i="12"/>
  <c r="G23" i="12"/>
  <c r="G24" i="12"/>
  <c r="G25" i="12"/>
  <c r="E22" i="12"/>
  <c r="E23" i="12"/>
  <c r="E24" i="12"/>
  <c r="E25" i="12"/>
  <c r="C22" i="12"/>
  <c r="C23" i="12"/>
  <c r="C24" i="12"/>
  <c r="C25" i="12"/>
  <c r="A22" i="12"/>
  <c r="A23" i="12"/>
  <c r="A24" i="12"/>
  <c r="A25" i="12"/>
  <c r="J17" i="12"/>
  <c r="J18" i="12"/>
  <c r="J19" i="12"/>
  <c r="J20" i="12"/>
  <c r="I12" i="12"/>
  <c r="I13" i="12"/>
  <c r="I14" i="12"/>
  <c r="I15" i="12"/>
  <c r="H17" i="12"/>
  <c r="H18" i="12"/>
  <c r="H19" i="12"/>
  <c r="H20" i="12"/>
  <c r="G12" i="12"/>
  <c r="G13" i="12"/>
  <c r="G14" i="12"/>
  <c r="G15" i="12"/>
  <c r="F17" i="12"/>
  <c r="F18" i="12"/>
  <c r="F19" i="12"/>
  <c r="F20" i="12"/>
  <c r="E12" i="12"/>
  <c r="E13" i="12"/>
  <c r="E14" i="12"/>
  <c r="E15" i="12"/>
  <c r="D17" i="12"/>
  <c r="D18" i="12"/>
  <c r="D19" i="12"/>
  <c r="D20" i="12"/>
  <c r="C12" i="12"/>
  <c r="C13" i="12"/>
  <c r="C14" i="12"/>
  <c r="C15" i="12"/>
  <c r="B17" i="12"/>
  <c r="B18" i="12"/>
  <c r="B19" i="12"/>
  <c r="B20" i="12"/>
  <c r="A12" i="12"/>
  <c r="A13" i="12"/>
  <c r="A14" i="12"/>
  <c r="A15" i="12"/>
  <c r="J7" i="12"/>
  <c r="J8" i="12"/>
  <c r="J9" i="12"/>
  <c r="J10" i="12"/>
  <c r="H7" i="12"/>
  <c r="H8" i="12"/>
  <c r="H9" i="12"/>
  <c r="H10" i="12"/>
  <c r="F7" i="12"/>
  <c r="F8" i="12"/>
  <c r="F9" i="12"/>
  <c r="F10" i="12"/>
  <c r="D7" i="12"/>
  <c r="D8" i="12"/>
  <c r="D9" i="12"/>
  <c r="D10" i="12"/>
  <c r="B7" i="12"/>
  <c r="B8" i="12"/>
  <c r="B9" i="12"/>
  <c r="B10" i="12"/>
  <c r="J26" i="12"/>
  <c r="J36" i="12"/>
  <c r="I31" i="12"/>
  <c r="H26" i="12"/>
  <c r="H36" i="12"/>
  <c r="G31" i="12"/>
  <c r="F26" i="12"/>
  <c r="F36" i="12"/>
  <c r="D36" i="12"/>
  <c r="E31" i="12"/>
  <c r="D26" i="12"/>
  <c r="C31" i="12"/>
  <c r="B36" i="12"/>
  <c r="A31" i="12"/>
  <c r="B26" i="12"/>
  <c r="J16" i="12"/>
  <c r="I21" i="12"/>
  <c r="H16" i="12"/>
  <c r="G21" i="12"/>
  <c r="F16" i="12"/>
  <c r="E21" i="12"/>
  <c r="D16" i="12"/>
  <c r="C21" i="12"/>
  <c r="B16" i="12"/>
  <c r="A21" i="12"/>
  <c r="A11" i="12"/>
  <c r="C11" i="12"/>
  <c r="E11" i="12"/>
  <c r="G11" i="12"/>
  <c r="I11" i="12"/>
  <c r="H6" i="12"/>
  <c r="J3" i="14" s="1"/>
  <c r="K3" i="14" s="1"/>
  <c r="F6" i="12"/>
  <c r="D6" i="12"/>
  <c r="B6" i="12"/>
  <c r="I2" i="12"/>
  <c r="I3" i="12"/>
  <c r="I4" i="12"/>
  <c r="I5" i="12"/>
  <c r="G2" i="12"/>
  <c r="G3" i="12"/>
  <c r="G4" i="12"/>
  <c r="G5" i="12"/>
  <c r="E2" i="12"/>
  <c r="E3" i="12"/>
  <c r="E4" i="12"/>
  <c r="E5" i="12"/>
  <c r="C2" i="12"/>
  <c r="C3" i="12"/>
  <c r="C4" i="12"/>
  <c r="C5" i="12"/>
  <c r="I1" i="12"/>
  <c r="G1" i="12"/>
  <c r="E1" i="12"/>
  <c r="C1" i="12"/>
  <c r="A2" i="12"/>
  <c r="A3" i="12"/>
  <c r="A4" i="12"/>
  <c r="A5" i="12"/>
  <c r="J116" i="16" l="1"/>
  <c r="L116" i="16"/>
  <c r="K116" i="16"/>
  <c r="B117" i="16"/>
  <c r="C117" i="16"/>
  <c r="D117" i="16"/>
  <c r="AD68" i="16"/>
  <c r="AE68" i="16" s="1"/>
  <c r="AA69" i="16" s="1"/>
  <c r="B69" i="16"/>
  <c r="D69" i="16"/>
  <c r="F69" i="16" s="1"/>
  <c r="G69" i="16" s="1"/>
  <c r="C70" i="16" s="1"/>
  <c r="T33" i="13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D62" i="13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S113" i="16"/>
  <c r="R113" i="16"/>
  <c r="L70" i="16"/>
  <c r="N70" i="16" s="1"/>
  <c r="O70" i="16" s="1"/>
  <c r="K71" i="16" s="1"/>
  <c r="J70" i="16"/>
  <c r="R73" i="16"/>
  <c r="T73" i="16"/>
  <c r="S5" i="16"/>
  <c r="V5" i="16" s="1"/>
  <c r="R5" i="16"/>
  <c r="N5" i="16"/>
  <c r="D5" i="16"/>
  <c r="K23" i="14"/>
  <c r="K24" i="14"/>
  <c r="L33" i="13"/>
  <c r="T5" i="13"/>
  <c r="L5" i="13"/>
  <c r="N116" i="16" l="1"/>
  <c r="O116" i="16" s="1"/>
  <c r="F117" i="16"/>
  <c r="G117" i="16" s="1"/>
  <c r="AB69" i="16"/>
  <c r="AD69" i="16" s="1"/>
  <c r="AE69" i="16" s="1"/>
  <c r="AA70" i="16" s="1"/>
  <c r="Z69" i="16"/>
  <c r="D70" i="16"/>
  <c r="B70" i="16"/>
  <c r="V91" i="13"/>
  <c r="F91" i="13"/>
  <c r="O5" i="16"/>
  <c r="L6" i="16" s="1"/>
  <c r="V113" i="16"/>
  <c r="V73" i="16"/>
  <c r="W73" i="16" s="1"/>
  <c r="S74" i="16" s="1"/>
  <c r="J71" i="16"/>
  <c r="L71" i="16"/>
  <c r="W5" i="16"/>
  <c r="C5" i="16"/>
  <c r="F5" i="16" s="1"/>
  <c r="B5" i="16"/>
  <c r="J5" i="16"/>
  <c r="L34" i="13"/>
  <c r="T6" i="13"/>
  <c r="L6" i="13"/>
  <c r="W113" i="16" l="1"/>
  <c r="J117" i="16"/>
  <c r="K117" i="16"/>
  <c r="L117" i="16"/>
  <c r="D118" i="16"/>
  <c r="B118" i="16"/>
  <c r="C118" i="16"/>
  <c r="AB70" i="16"/>
  <c r="Z70" i="16"/>
  <c r="T74" i="16"/>
  <c r="V74" i="16" s="1"/>
  <c r="W74" i="16" s="1"/>
  <c r="S75" i="16" s="1"/>
  <c r="R74" i="16"/>
  <c r="F70" i="16"/>
  <c r="G70" i="16" s="1"/>
  <c r="C71" i="16" s="1"/>
  <c r="K6" i="16"/>
  <c r="N6" i="16" s="1"/>
  <c r="O6" i="16" s="1"/>
  <c r="L7" i="16" s="1"/>
  <c r="J6" i="16"/>
  <c r="T114" i="16"/>
  <c r="S114" i="16"/>
  <c r="N71" i="16"/>
  <c r="O71" i="16" s="1"/>
  <c r="K72" i="16" s="1"/>
  <c r="S6" i="16"/>
  <c r="V6" i="16" s="1"/>
  <c r="R6" i="16"/>
  <c r="G5" i="16"/>
  <c r="D6" i="16" s="1"/>
  <c r="L35" i="13"/>
  <c r="T7" i="13"/>
  <c r="L7" i="13"/>
  <c r="V114" i="16" l="1"/>
  <c r="R114" i="16"/>
  <c r="N117" i="16"/>
  <c r="O117" i="16" s="1"/>
  <c r="F118" i="16"/>
  <c r="G118" i="16" s="1"/>
  <c r="B119" i="16" s="1"/>
  <c r="AD70" i="16"/>
  <c r="AE70" i="16" s="1"/>
  <c r="AA71" i="16" s="1"/>
  <c r="B71" i="16"/>
  <c r="D71" i="16"/>
  <c r="F71" i="16" s="1"/>
  <c r="G71" i="16" s="1"/>
  <c r="C72" i="16" s="1"/>
  <c r="K7" i="16"/>
  <c r="N7" i="16" s="1"/>
  <c r="O7" i="16" s="1"/>
  <c r="J7" i="16"/>
  <c r="R75" i="16"/>
  <c r="T75" i="16"/>
  <c r="J72" i="16"/>
  <c r="L72" i="16"/>
  <c r="W6" i="16"/>
  <c r="C6" i="16"/>
  <c r="B6" i="16"/>
  <c r="L36" i="13"/>
  <c r="T8" i="13"/>
  <c r="L8" i="13"/>
  <c r="W114" i="16" l="1"/>
  <c r="L118" i="16"/>
  <c r="K118" i="16"/>
  <c r="J118" i="16"/>
  <c r="D119" i="16"/>
  <c r="C119" i="16"/>
  <c r="F119" i="16" s="1"/>
  <c r="G119" i="16" s="1"/>
  <c r="AB71" i="16"/>
  <c r="Z71" i="16"/>
  <c r="D72" i="16"/>
  <c r="B72" i="16"/>
  <c r="K8" i="16"/>
  <c r="N8" i="16" s="1"/>
  <c r="O8" i="16" s="1"/>
  <c r="L8" i="16"/>
  <c r="J8" i="16"/>
  <c r="V75" i="16"/>
  <c r="W75" i="16" s="1"/>
  <c r="S76" i="16" s="1"/>
  <c r="N72" i="16"/>
  <c r="O72" i="16" s="1"/>
  <c r="K73" i="16" s="1"/>
  <c r="R7" i="16"/>
  <c r="S7" i="16"/>
  <c r="T7" i="16"/>
  <c r="F6" i="16"/>
  <c r="G6" i="16" s="1"/>
  <c r="D7" i="16" s="1"/>
  <c r="L37" i="13"/>
  <c r="T9" i="13"/>
  <c r="L9" i="13"/>
  <c r="T115" i="16" l="1"/>
  <c r="S115" i="16"/>
  <c r="R115" i="16"/>
  <c r="N118" i="16"/>
  <c r="O118" i="16" s="1"/>
  <c r="K119" i="16" s="1"/>
  <c r="C120" i="16"/>
  <c r="B120" i="16"/>
  <c r="D120" i="16"/>
  <c r="F120" i="16" s="1"/>
  <c r="G120" i="16" s="1"/>
  <c r="AD71" i="16"/>
  <c r="AE71" i="16" s="1"/>
  <c r="AA72" i="16" s="1"/>
  <c r="F72" i="16"/>
  <c r="G72" i="16" s="1"/>
  <c r="J9" i="16"/>
  <c r="L9" i="16"/>
  <c r="K9" i="16"/>
  <c r="R76" i="16"/>
  <c r="T76" i="16"/>
  <c r="J73" i="16"/>
  <c r="L73" i="16"/>
  <c r="V7" i="16"/>
  <c r="C7" i="16"/>
  <c r="F7" i="16" s="1"/>
  <c r="G7" i="16" s="1"/>
  <c r="D8" i="16" s="1"/>
  <c r="B7" i="16"/>
  <c r="L38" i="13"/>
  <c r="T10" i="13"/>
  <c r="L10" i="13"/>
  <c r="V115" i="16" l="1"/>
  <c r="J119" i="16"/>
  <c r="L119" i="16"/>
  <c r="N119" i="16" s="1"/>
  <c r="O119" i="16" s="1"/>
  <c r="C121" i="16"/>
  <c r="D121" i="16"/>
  <c r="B121" i="16"/>
  <c r="Z72" i="16"/>
  <c r="AB72" i="16"/>
  <c r="D73" i="16"/>
  <c r="C73" i="16"/>
  <c r="F73" i="16" s="1"/>
  <c r="G73" i="16" s="1"/>
  <c r="C74" i="16" s="1"/>
  <c r="B73" i="16"/>
  <c r="N9" i="16"/>
  <c r="O9" i="16" s="1"/>
  <c r="L10" i="16" s="1"/>
  <c r="V76" i="16"/>
  <c r="W76" i="16" s="1"/>
  <c r="S77" i="16" s="1"/>
  <c r="N73" i="16"/>
  <c r="O73" i="16" s="1"/>
  <c r="K74" i="16" s="1"/>
  <c r="W7" i="16"/>
  <c r="B8" i="16"/>
  <c r="C8" i="16"/>
  <c r="L39" i="13"/>
  <c r="T11" i="13"/>
  <c r="L11" i="13"/>
  <c r="W115" i="16" l="1"/>
  <c r="L120" i="16"/>
  <c r="J120" i="16"/>
  <c r="K120" i="16"/>
  <c r="N120" i="16" s="1"/>
  <c r="O120" i="16" s="1"/>
  <c r="F121" i="16"/>
  <c r="G121" i="16" s="1"/>
  <c r="B122" i="16" s="1"/>
  <c r="AD72" i="16"/>
  <c r="AE72" i="16" s="1"/>
  <c r="AA73" i="16" s="1"/>
  <c r="T8" i="16"/>
  <c r="B74" i="16"/>
  <c r="D74" i="16"/>
  <c r="J10" i="16"/>
  <c r="K10" i="16"/>
  <c r="N10" i="16" s="1"/>
  <c r="O10" i="16" s="1"/>
  <c r="L11" i="16" s="1"/>
  <c r="R77" i="16"/>
  <c r="T77" i="16"/>
  <c r="J74" i="16"/>
  <c r="L74" i="16"/>
  <c r="R8" i="16"/>
  <c r="S8" i="16"/>
  <c r="V8" i="16" s="1"/>
  <c r="F8" i="16"/>
  <c r="G8" i="16" s="1"/>
  <c r="L40" i="13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N65" i="13" s="1"/>
  <c r="T12" i="13"/>
  <c r="L12" i="13"/>
  <c r="R116" i="16" l="1"/>
  <c r="S116" i="16"/>
  <c r="T116" i="16"/>
  <c r="K121" i="16"/>
  <c r="N121" i="16" s="1"/>
  <c r="O121" i="16" s="1"/>
  <c r="J121" i="16"/>
  <c r="L121" i="16"/>
  <c r="D122" i="16"/>
  <c r="C122" i="16"/>
  <c r="F122" i="16"/>
  <c r="G122" i="16" s="1"/>
  <c r="AB73" i="16"/>
  <c r="Z73" i="16"/>
  <c r="F74" i="16"/>
  <c r="G74" i="16" s="1"/>
  <c r="C75" i="16" s="1"/>
  <c r="J11" i="16"/>
  <c r="K11" i="16"/>
  <c r="N11" i="16" s="1"/>
  <c r="O11" i="16" s="1"/>
  <c r="L12" i="16" s="1"/>
  <c r="V77" i="16"/>
  <c r="W77" i="16" s="1"/>
  <c r="S78" i="16" s="1"/>
  <c r="N74" i="16"/>
  <c r="O74" i="16" s="1"/>
  <c r="K75" i="16" s="1"/>
  <c r="W8" i="16"/>
  <c r="B9" i="16"/>
  <c r="D9" i="16"/>
  <c r="C9" i="16"/>
  <c r="T13" i="13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V23" i="13" s="1"/>
  <c r="L13" i="13"/>
  <c r="V116" i="16" l="1"/>
  <c r="J122" i="16"/>
  <c r="L122" i="16"/>
  <c r="K122" i="16"/>
  <c r="N122" i="16" s="1"/>
  <c r="O122" i="16" s="1"/>
  <c r="J123" i="16" s="1"/>
  <c r="D123" i="16"/>
  <c r="B123" i="16"/>
  <c r="C123" i="16"/>
  <c r="AD73" i="16"/>
  <c r="AE73" i="16" s="1"/>
  <c r="AA74" i="16" s="1"/>
  <c r="B75" i="16"/>
  <c r="D75" i="16"/>
  <c r="F75" i="16" s="1"/>
  <c r="G75" i="16" s="1"/>
  <c r="C76" i="16" s="1"/>
  <c r="J12" i="16"/>
  <c r="K12" i="16"/>
  <c r="N12" i="16" s="1"/>
  <c r="O12" i="16" s="1"/>
  <c r="J13" i="16" s="1"/>
  <c r="R78" i="16"/>
  <c r="T78" i="16"/>
  <c r="J75" i="16"/>
  <c r="L75" i="16"/>
  <c r="S9" i="16"/>
  <c r="V9" i="16" s="1"/>
  <c r="R9" i="16"/>
  <c r="F9" i="16"/>
  <c r="G9" i="16" s="1"/>
  <c r="D10" i="16" s="1"/>
  <c r="L14" i="13"/>
  <c r="W116" i="16" l="1"/>
  <c r="L123" i="16"/>
  <c r="K123" i="16"/>
  <c r="F123" i="16"/>
  <c r="G123" i="16" s="1"/>
  <c r="C124" i="16" s="1"/>
  <c r="D124" i="16"/>
  <c r="AB74" i="16"/>
  <c r="Z74" i="16"/>
  <c r="B76" i="16"/>
  <c r="D76" i="16"/>
  <c r="F76" i="16"/>
  <c r="G76" i="16" s="1"/>
  <c r="C77" i="16" s="1"/>
  <c r="AD4" i="16"/>
  <c r="AE4" i="16" s="1"/>
  <c r="AA5" i="16" s="1"/>
  <c r="K13" i="16"/>
  <c r="L13" i="16"/>
  <c r="V78" i="16"/>
  <c r="W78" i="16" s="1"/>
  <c r="S79" i="16" s="1"/>
  <c r="N75" i="16"/>
  <c r="O75" i="16" s="1"/>
  <c r="K76" i="16" s="1"/>
  <c r="W9" i="16"/>
  <c r="T10" i="16" s="1"/>
  <c r="C10" i="16"/>
  <c r="F10" i="16" s="1"/>
  <c r="G10" i="16" s="1"/>
  <c r="D11" i="16" s="1"/>
  <c r="B10" i="16"/>
  <c r="L15" i="13"/>
  <c r="S117" i="16" l="1"/>
  <c r="R117" i="16"/>
  <c r="T117" i="16"/>
  <c r="N123" i="16"/>
  <c r="O123" i="16" s="1"/>
  <c r="J124" i="16" s="1"/>
  <c r="B124" i="16"/>
  <c r="F124" i="16"/>
  <c r="G124" i="16" s="1"/>
  <c r="AD74" i="16"/>
  <c r="AE74" i="16" s="1"/>
  <c r="AA75" i="16" s="1"/>
  <c r="D77" i="16"/>
  <c r="B77" i="16"/>
  <c r="Z5" i="16"/>
  <c r="N13" i="16"/>
  <c r="O13" i="16" s="1"/>
  <c r="R79" i="16"/>
  <c r="T79" i="16"/>
  <c r="J76" i="16"/>
  <c r="L76" i="16"/>
  <c r="R10" i="16"/>
  <c r="S10" i="16"/>
  <c r="V10" i="16" s="1"/>
  <c r="B11" i="16"/>
  <c r="C11" i="16"/>
  <c r="F11" i="16" s="1"/>
  <c r="G11" i="16" s="1"/>
  <c r="D12" i="16" s="1"/>
  <c r="L16" i="13"/>
  <c r="V117" i="16" l="1"/>
  <c r="K124" i="16"/>
  <c r="N124" i="16" s="1"/>
  <c r="O124" i="16" s="1"/>
  <c r="L124" i="16"/>
  <c r="B125" i="16"/>
  <c r="C125" i="16"/>
  <c r="D125" i="16"/>
  <c r="Z75" i="16"/>
  <c r="AB75" i="16"/>
  <c r="F77" i="16"/>
  <c r="G77" i="16" s="1"/>
  <c r="K14" i="16"/>
  <c r="L14" i="16"/>
  <c r="AD5" i="16"/>
  <c r="AE5" i="16" s="1"/>
  <c r="J14" i="16"/>
  <c r="V79" i="16"/>
  <c r="W79" i="16" s="1"/>
  <c r="N76" i="16"/>
  <c r="O76" i="16" s="1"/>
  <c r="K77" i="16" s="1"/>
  <c r="W10" i="16"/>
  <c r="C12" i="16"/>
  <c r="F12" i="16" s="1"/>
  <c r="G12" i="16" s="1"/>
  <c r="D13" i="16" s="1"/>
  <c r="B12" i="16"/>
  <c r="L17" i="13"/>
  <c r="W117" i="16" l="1"/>
  <c r="F125" i="16"/>
  <c r="G125" i="16" s="1"/>
  <c r="AD75" i="16"/>
  <c r="AE75" i="16" s="1"/>
  <c r="R80" i="16"/>
  <c r="S80" i="16"/>
  <c r="D78" i="16"/>
  <c r="C78" i="16"/>
  <c r="B78" i="16"/>
  <c r="AA6" i="16"/>
  <c r="AB6" i="16"/>
  <c r="Z6" i="16"/>
  <c r="N14" i="16"/>
  <c r="O14" i="16" s="1"/>
  <c r="J125" i="16"/>
  <c r="K125" i="16"/>
  <c r="L125" i="16"/>
  <c r="T80" i="16"/>
  <c r="J77" i="16"/>
  <c r="L77" i="16"/>
  <c r="R11" i="16"/>
  <c r="S11" i="16"/>
  <c r="T11" i="16"/>
  <c r="B13" i="16"/>
  <c r="C13" i="16"/>
  <c r="F13" i="16" s="1"/>
  <c r="G13" i="16" s="1"/>
  <c r="L18" i="13"/>
  <c r="R118" i="16" l="1"/>
  <c r="S118" i="16"/>
  <c r="C126" i="16"/>
  <c r="B126" i="16"/>
  <c r="D126" i="16"/>
  <c r="AB76" i="16"/>
  <c r="AA76" i="16"/>
  <c r="Z76" i="16"/>
  <c r="F78" i="16"/>
  <c r="G78" i="16" s="1"/>
  <c r="C79" i="16" s="1"/>
  <c r="V11" i="16"/>
  <c r="V80" i="16"/>
  <c r="W80" i="16" s="1"/>
  <c r="S81" i="16" s="1"/>
  <c r="K15" i="16"/>
  <c r="N15" i="16" s="1"/>
  <c r="O15" i="16" s="1"/>
  <c r="L15" i="16"/>
  <c r="AD6" i="16"/>
  <c r="AE6" i="16" s="1"/>
  <c r="AB7" i="16" s="1"/>
  <c r="J15" i="16"/>
  <c r="N125" i="16"/>
  <c r="O125" i="16" s="1"/>
  <c r="N77" i="16"/>
  <c r="O77" i="16" s="1"/>
  <c r="K78" i="16" s="1"/>
  <c r="W11" i="16"/>
  <c r="D14" i="16"/>
  <c r="C14" i="16"/>
  <c r="B14" i="16"/>
  <c r="L19" i="13"/>
  <c r="V118" i="16" l="1"/>
  <c r="W118" i="16" s="1"/>
  <c r="F126" i="16"/>
  <c r="G126" i="16" s="1"/>
  <c r="B127" i="16" s="1"/>
  <c r="C127" i="16"/>
  <c r="AD76" i="16"/>
  <c r="AE76" i="16" s="1"/>
  <c r="AA77" i="16" s="1"/>
  <c r="D79" i="16"/>
  <c r="F79" i="16" s="1"/>
  <c r="G79" i="16" s="1"/>
  <c r="B79" i="16"/>
  <c r="T81" i="16"/>
  <c r="V81" i="16" s="1"/>
  <c r="W81" i="16" s="1"/>
  <c r="S82" i="16" s="1"/>
  <c r="R81" i="16"/>
  <c r="J16" i="16"/>
  <c r="AA7" i="16"/>
  <c r="Z7" i="16"/>
  <c r="K16" i="16"/>
  <c r="L16" i="16"/>
  <c r="K126" i="16"/>
  <c r="J126" i="16"/>
  <c r="L126" i="16"/>
  <c r="J78" i="16"/>
  <c r="L78" i="16"/>
  <c r="S12" i="16"/>
  <c r="R12" i="16"/>
  <c r="T12" i="16"/>
  <c r="F14" i="16"/>
  <c r="G14" i="16" s="1"/>
  <c r="D15" i="16" s="1"/>
  <c r="L20" i="13"/>
  <c r="S119" i="16" l="1"/>
  <c r="R119" i="16"/>
  <c r="T119" i="16"/>
  <c r="F127" i="16"/>
  <c r="G127" i="16" s="1"/>
  <c r="C128" i="16" s="1"/>
  <c r="D127" i="16"/>
  <c r="Z77" i="16"/>
  <c r="AB77" i="16"/>
  <c r="AD77" i="16"/>
  <c r="AE77" i="16" s="1"/>
  <c r="AA78" i="16" s="1"/>
  <c r="C80" i="16"/>
  <c r="B80" i="16"/>
  <c r="D80" i="16"/>
  <c r="F80" i="16" s="1"/>
  <c r="G80" i="16" s="1"/>
  <c r="C81" i="16" s="1"/>
  <c r="N16" i="16"/>
  <c r="O16" i="16" s="1"/>
  <c r="AD7" i="16"/>
  <c r="AE7" i="16" s="1"/>
  <c r="AB8" i="16" s="1"/>
  <c r="N126" i="16"/>
  <c r="O126" i="16" s="1"/>
  <c r="T82" i="16"/>
  <c r="V82" i="16" s="1"/>
  <c r="W82" i="16" s="1"/>
  <c r="S83" i="16" s="1"/>
  <c r="R82" i="16"/>
  <c r="N78" i="16"/>
  <c r="O78" i="16" s="1"/>
  <c r="K79" i="16" s="1"/>
  <c r="V12" i="16"/>
  <c r="B15" i="16"/>
  <c r="C15" i="16"/>
  <c r="F15" i="16" s="1"/>
  <c r="G15" i="16" s="1"/>
  <c r="L21" i="13"/>
  <c r="V119" i="16" l="1"/>
  <c r="W119" i="16" s="1"/>
  <c r="D128" i="16"/>
  <c r="F128" i="16" s="1"/>
  <c r="B128" i="16"/>
  <c r="Z78" i="16"/>
  <c r="AB78" i="16"/>
  <c r="AD78" i="16" s="1"/>
  <c r="AE78" i="16" s="1"/>
  <c r="AA79" i="16" s="1"/>
  <c r="F81" i="16"/>
  <c r="G81" i="16" s="1"/>
  <c r="C82" i="16" s="1"/>
  <c r="B81" i="16"/>
  <c r="D81" i="16"/>
  <c r="Z8" i="16"/>
  <c r="AA8" i="16"/>
  <c r="K17" i="16"/>
  <c r="L17" i="16"/>
  <c r="J17" i="16"/>
  <c r="K127" i="16"/>
  <c r="J127" i="16"/>
  <c r="L127" i="16"/>
  <c r="R83" i="16"/>
  <c r="T83" i="16"/>
  <c r="J79" i="16"/>
  <c r="L79" i="16"/>
  <c r="W12" i="16"/>
  <c r="B16" i="16"/>
  <c r="D16" i="16"/>
  <c r="C16" i="16"/>
  <c r="L22" i="13"/>
  <c r="R120" i="16" l="1"/>
  <c r="T120" i="16"/>
  <c r="S120" i="16"/>
  <c r="F129" i="16"/>
  <c r="G129" i="16" s="1"/>
  <c r="G128" i="16"/>
  <c r="B129" i="16" s="1"/>
  <c r="AB79" i="16"/>
  <c r="Z79" i="16"/>
  <c r="B82" i="16"/>
  <c r="D82" i="16"/>
  <c r="F82" i="16" s="1"/>
  <c r="G82" i="16" s="1"/>
  <c r="C83" i="16" s="1"/>
  <c r="N17" i="16"/>
  <c r="O17" i="16" s="1"/>
  <c r="AD8" i="16"/>
  <c r="AE8" i="16" s="1"/>
  <c r="AB9" i="16" s="1"/>
  <c r="N127" i="16"/>
  <c r="O127" i="16" s="1"/>
  <c r="V83" i="16"/>
  <c r="W83" i="16" s="1"/>
  <c r="N79" i="16"/>
  <c r="O79" i="16" s="1"/>
  <c r="R13" i="16"/>
  <c r="S13" i="16"/>
  <c r="T13" i="16"/>
  <c r="F16" i="16"/>
  <c r="G16" i="16" s="1"/>
  <c r="C17" i="16" s="1"/>
  <c r="B17" i="16"/>
  <c r="L23" i="13"/>
  <c r="V120" i="16" l="1"/>
  <c r="W120" i="16" s="1"/>
  <c r="R121" i="16"/>
  <c r="T121" i="16"/>
  <c r="S121" i="16"/>
  <c r="AD79" i="16"/>
  <c r="AE79" i="16" s="1"/>
  <c r="D83" i="16"/>
  <c r="F83" i="16" s="1"/>
  <c r="B83" i="16"/>
  <c r="R84" i="16"/>
  <c r="S84" i="16"/>
  <c r="T84" i="16"/>
  <c r="L80" i="16"/>
  <c r="K80" i="16"/>
  <c r="K18" i="16"/>
  <c r="L18" i="16"/>
  <c r="J18" i="16"/>
  <c r="AA9" i="16"/>
  <c r="Z9" i="16"/>
  <c r="K128" i="16"/>
  <c r="J128" i="16"/>
  <c r="L128" i="16"/>
  <c r="V84" i="16"/>
  <c r="W84" i="16" s="1"/>
  <c r="J80" i="16"/>
  <c r="V13" i="16"/>
  <c r="D17" i="16"/>
  <c r="F17" i="16"/>
  <c r="G17" i="16" s="1"/>
  <c r="B18" i="16" s="1"/>
  <c r="V121" i="16" l="1"/>
  <c r="W121" i="16" s="1"/>
  <c r="Z80" i="16"/>
  <c r="AA80" i="16"/>
  <c r="AB80" i="16"/>
  <c r="R85" i="16"/>
  <c r="S85" i="16"/>
  <c r="N80" i="16"/>
  <c r="O80" i="16" s="1"/>
  <c r="K81" i="16" s="1"/>
  <c r="AD9" i="16"/>
  <c r="AE9" i="16" s="1"/>
  <c r="AA10" i="16"/>
  <c r="N18" i="16"/>
  <c r="O18" i="16" s="1"/>
  <c r="N128" i="16"/>
  <c r="T85" i="16"/>
  <c r="G83" i="16"/>
  <c r="C84" i="16" s="1"/>
  <c r="W13" i="16"/>
  <c r="C18" i="16"/>
  <c r="D18" i="16"/>
  <c r="S122" i="16" l="1"/>
  <c r="R122" i="16"/>
  <c r="O128" i="16"/>
  <c r="J129" i="16" s="1"/>
  <c r="N129" i="16"/>
  <c r="AD80" i="16"/>
  <c r="AE80" i="16" s="1"/>
  <c r="AA81" i="16" s="1"/>
  <c r="L81" i="16"/>
  <c r="J81" i="16"/>
  <c r="Z10" i="16"/>
  <c r="AB10" i="16"/>
  <c r="K19" i="16"/>
  <c r="L19" i="16"/>
  <c r="AD10" i="16"/>
  <c r="AE10" i="16" s="1"/>
  <c r="AB11" i="16" s="1"/>
  <c r="J19" i="16"/>
  <c r="V85" i="16"/>
  <c r="N81" i="16"/>
  <c r="O81" i="16" s="1"/>
  <c r="K82" i="16" s="1"/>
  <c r="D84" i="16"/>
  <c r="B84" i="16"/>
  <c r="R14" i="16"/>
  <c r="S14" i="16"/>
  <c r="T14" i="16"/>
  <c r="F18" i="16"/>
  <c r="G18" i="16" s="1"/>
  <c r="D19" i="16" s="1"/>
  <c r="V122" i="16" l="1"/>
  <c r="W122" i="16" s="1"/>
  <c r="O129" i="16"/>
  <c r="AB81" i="16"/>
  <c r="Z81" i="16"/>
  <c r="W85" i="16"/>
  <c r="R86" i="16" s="1"/>
  <c r="V86" i="16"/>
  <c r="AA11" i="16"/>
  <c r="Z11" i="16"/>
  <c r="N19" i="16"/>
  <c r="O19" i="16" s="1"/>
  <c r="L82" i="16"/>
  <c r="N82" i="16" s="1"/>
  <c r="O82" i="16" s="1"/>
  <c r="K83" i="16" s="1"/>
  <c r="J82" i="16"/>
  <c r="F84" i="16"/>
  <c r="G84" i="16" s="1"/>
  <c r="C85" i="16" s="1"/>
  <c r="V14" i="16"/>
  <c r="C19" i="16"/>
  <c r="F19" i="16" s="1"/>
  <c r="G19" i="16" s="1"/>
  <c r="B20" i="16" s="1"/>
  <c r="B19" i="16"/>
  <c r="T123" i="16" l="1"/>
  <c r="S123" i="16"/>
  <c r="R123" i="16"/>
  <c r="AD81" i="16"/>
  <c r="AE81" i="16" s="1"/>
  <c r="AA82" i="16" s="1"/>
  <c r="W86" i="16"/>
  <c r="K20" i="16"/>
  <c r="N20" i="16" s="1"/>
  <c r="O20" i="16" s="1"/>
  <c r="L20" i="16"/>
  <c r="J20" i="16"/>
  <c r="AD11" i="16"/>
  <c r="AE11" i="16" s="1"/>
  <c r="AB12" i="16" s="1"/>
  <c r="J83" i="16"/>
  <c r="L83" i="16"/>
  <c r="B85" i="16"/>
  <c r="D85" i="16"/>
  <c r="W14" i="16"/>
  <c r="D20" i="16"/>
  <c r="C20" i="16"/>
  <c r="V123" i="16" l="1"/>
  <c r="W123" i="16" s="1"/>
  <c r="Z82" i="16"/>
  <c r="AB82" i="16"/>
  <c r="AD82" i="16" s="1"/>
  <c r="AE82" i="16" s="1"/>
  <c r="AA83" i="16" s="1"/>
  <c r="K21" i="16"/>
  <c r="J21" i="16"/>
  <c r="AA12" i="16"/>
  <c r="Z12" i="16"/>
  <c r="N83" i="16"/>
  <c r="O83" i="16" s="1"/>
  <c r="K84" i="16" s="1"/>
  <c r="F85" i="16"/>
  <c r="F86" i="16" s="1"/>
  <c r="S15" i="16"/>
  <c r="R15" i="16"/>
  <c r="T15" i="16"/>
  <c r="F20" i="16"/>
  <c r="G20" i="16" s="1"/>
  <c r="D21" i="16" s="1"/>
  <c r="S124" i="16" l="1"/>
  <c r="R124" i="16"/>
  <c r="T124" i="16"/>
  <c r="V124" i="16" s="1"/>
  <c r="W124" i="16" s="1"/>
  <c r="AB83" i="16"/>
  <c r="AD83" i="16" s="1"/>
  <c r="AE83" i="16" s="1"/>
  <c r="AA84" i="16" s="1"/>
  <c r="Z83" i="16"/>
  <c r="AD12" i="16"/>
  <c r="AE12" i="16" s="1"/>
  <c r="AB13" i="16" s="1"/>
  <c r="N21" i="16"/>
  <c r="J84" i="16"/>
  <c r="L84" i="16"/>
  <c r="G85" i="16"/>
  <c r="B86" i="16" s="1"/>
  <c r="G86" i="16" s="1"/>
  <c r="V15" i="16"/>
  <c r="B21" i="16"/>
  <c r="C21" i="16"/>
  <c r="F21" i="16" s="1"/>
  <c r="G21" i="16" s="1"/>
  <c r="T125" i="16" l="1"/>
  <c r="S125" i="16"/>
  <c r="R125" i="16"/>
  <c r="Z84" i="16"/>
  <c r="AB84" i="16"/>
  <c r="O21" i="16"/>
  <c r="L22" i="16" s="1"/>
  <c r="Z13" i="16"/>
  <c r="AA13" i="16"/>
  <c r="AD13" i="16" s="1"/>
  <c r="AE13" i="16" s="1"/>
  <c r="AB14" i="16" s="1"/>
  <c r="N84" i="16"/>
  <c r="O84" i="16" s="1"/>
  <c r="K85" i="16" s="1"/>
  <c r="W15" i="16"/>
  <c r="B22" i="16"/>
  <c r="C22" i="16"/>
  <c r="D22" i="16"/>
  <c r="V125" i="16" l="1"/>
  <c r="W125" i="16" s="1"/>
  <c r="AD84" i="16"/>
  <c r="AE84" i="16" s="1"/>
  <c r="AA85" i="16" s="1"/>
  <c r="J22" i="16"/>
  <c r="K22" i="16"/>
  <c r="N22" i="16" s="1"/>
  <c r="Z14" i="16"/>
  <c r="AA14" i="16"/>
  <c r="J85" i="16"/>
  <c r="L85" i="16"/>
  <c r="R16" i="16"/>
  <c r="S16" i="16"/>
  <c r="T16" i="16"/>
  <c r="F22" i="16"/>
  <c r="G22" i="16" s="1"/>
  <c r="R126" i="16" l="1"/>
  <c r="S126" i="16"/>
  <c r="T126" i="16"/>
  <c r="Z85" i="16"/>
  <c r="AB85" i="16"/>
  <c r="O22" i="16"/>
  <c r="AD14" i="16"/>
  <c r="AE14" i="16" s="1"/>
  <c r="AB15" i="16" s="1"/>
  <c r="N85" i="16"/>
  <c r="V16" i="16"/>
  <c r="V126" i="16" l="1"/>
  <c r="W126" i="16" s="1"/>
  <c r="AD85" i="16"/>
  <c r="J23" i="16"/>
  <c r="K23" i="16"/>
  <c r="L23" i="16"/>
  <c r="O85" i="16"/>
  <c r="J86" i="16" s="1"/>
  <c r="N86" i="16"/>
  <c r="Z15" i="16"/>
  <c r="AA15" i="16"/>
  <c r="W16" i="16"/>
  <c r="T127" i="16" l="1"/>
  <c r="S127" i="16"/>
  <c r="R127" i="16"/>
  <c r="AE85" i="16"/>
  <c r="Z86" i="16" s="1"/>
  <c r="AD86" i="16"/>
  <c r="N23" i="16"/>
  <c r="O86" i="16"/>
  <c r="AD15" i="16"/>
  <c r="AE15" i="16" s="1"/>
  <c r="R17" i="16"/>
  <c r="S17" i="16"/>
  <c r="T17" i="16"/>
  <c r="V127" i="16" l="1"/>
  <c r="W127" i="16" s="1"/>
  <c r="R128" i="16" s="1"/>
  <c r="AE86" i="16"/>
  <c r="O23" i="16"/>
  <c r="AA16" i="16"/>
  <c r="AB16" i="16"/>
  <c r="Z16" i="16"/>
  <c r="AD16" i="16"/>
  <c r="AE16" i="16" s="1"/>
  <c r="AB17" i="16" s="1"/>
  <c r="V17" i="16"/>
  <c r="T128" i="16" l="1"/>
  <c r="S128" i="16"/>
  <c r="L24" i="16"/>
  <c r="J24" i="16"/>
  <c r="K24" i="16"/>
  <c r="AA17" i="16"/>
  <c r="Z17" i="16"/>
  <c r="W17" i="16"/>
  <c r="V128" i="16" l="1"/>
  <c r="N24" i="16"/>
  <c r="AD17" i="16"/>
  <c r="AE17" i="16" s="1"/>
  <c r="AB18" i="16" s="1"/>
  <c r="R18" i="16"/>
  <c r="S18" i="16"/>
  <c r="T18" i="16"/>
  <c r="W128" i="16" l="1"/>
  <c r="R129" i="16" s="1"/>
  <c r="V129" i="16"/>
  <c r="O24" i="16"/>
  <c r="Z18" i="16"/>
  <c r="AA18" i="16"/>
  <c r="V18" i="16"/>
  <c r="W129" i="16" l="1"/>
  <c r="L25" i="16"/>
  <c r="J25" i="16"/>
  <c r="K25" i="16"/>
  <c r="AD18" i="16"/>
  <c r="AE18" i="16" s="1"/>
  <c r="AB19" i="16" s="1"/>
  <c r="W18" i="16"/>
  <c r="N25" i="16" l="1"/>
  <c r="Z19" i="16"/>
  <c r="AA19" i="16"/>
  <c r="S19" i="16"/>
  <c r="R19" i="16"/>
  <c r="T19" i="16"/>
  <c r="O25" i="16" l="1"/>
  <c r="V19" i="16"/>
  <c r="W19" i="16" s="1"/>
  <c r="AD19" i="16"/>
  <c r="AE19" i="16" s="1"/>
  <c r="AB20" i="16" s="1"/>
  <c r="T20" i="16"/>
  <c r="S20" i="16"/>
  <c r="R20" i="16"/>
  <c r="K26" i="16" l="1"/>
  <c r="N26" i="16" s="1"/>
  <c r="O26" i="16" s="1"/>
  <c r="L26" i="16"/>
  <c r="J26" i="16"/>
  <c r="AA20" i="16"/>
  <c r="AD20" i="16" s="1"/>
  <c r="AE20" i="16" s="1"/>
  <c r="AB21" i="16" s="1"/>
  <c r="Z20" i="16"/>
  <c r="V20" i="16"/>
  <c r="K27" i="16" l="1"/>
  <c r="L27" i="16"/>
  <c r="J27" i="16"/>
  <c r="AA21" i="16"/>
  <c r="AD21" i="16" s="1"/>
  <c r="AE21" i="16" s="1"/>
  <c r="AB22" i="16" s="1"/>
  <c r="Z21" i="16"/>
  <c r="W20" i="16"/>
  <c r="N27" i="16" l="1"/>
  <c r="O27" i="16" s="1"/>
  <c r="AA22" i="16"/>
  <c r="Z22" i="16"/>
  <c r="R21" i="16"/>
  <c r="S21" i="16"/>
  <c r="T21" i="16"/>
  <c r="L28" i="16" l="1"/>
  <c r="K28" i="16"/>
  <c r="J28" i="16"/>
  <c r="AD22" i="16"/>
  <c r="AE22" i="16" s="1"/>
  <c r="V21" i="16"/>
  <c r="N28" i="16" l="1"/>
  <c r="O28" i="16" s="1"/>
  <c r="AA23" i="16"/>
  <c r="AB23" i="16"/>
  <c r="Z23" i="16"/>
  <c r="AD23" i="16"/>
  <c r="AE23" i="16" s="1"/>
  <c r="W21" i="16"/>
  <c r="L29" i="16" l="1"/>
  <c r="J29" i="16"/>
  <c r="K29" i="16"/>
  <c r="Z24" i="16"/>
  <c r="AA24" i="16"/>
  <c r="S22" i="16"/>
  <c r="V22" i="16" s="1"/>
  <c r="R22" i="16"/>
  <c r="T22" i="16"/>
  <c r="N29" i="16" l="1"/>
  <c r="O29" i="16" s="1"/>
  <c r="AD24" i="16"/>
  <c r="AE24" i="16" s="1"/>
  <c r="AB25" i="16" s="1"/>
  <c r="W22" i="16"/>
  <c r="T23" i="16" s="1"/>
  <c r="K30" i="16" l="1"/>
  <c r="L30" i="16"/>
  <c r="J30" i="16"/>
  <c r="AA25" i="16"/>
  <c r="Z25" i="16"/>
  <c r="R23" i="16"/>
  <c r="S23" i="16"/>
  <c r="V23" i="16" s="1"/>
  <c r="N30" i="16" l="1"/>
  <c r="O30" i="16" s="1"/>
  <c r="AD25" i="16"/>
  <c r="AE25" i="16" s="1"/>
  <c r="AB26" i="16" s="1"/>
  <c r="W23" i="16"/>
  <c r="J31" i="16" l="1"/>
  <c r="L31" i="16"/>
  <c r="K31" i="16"/>
  <c r="N31" i="16" s="1"/>
  <c r="O31" i="16" s="1"/>
  <c r="Z26" i="16"/>
  <c r="AA26" i="16"/>
  <c r="R24" i="16"/>
  <c r="S24" i="16"/>
  <c r="V24" i="16" s="1"/>
  <c r="K32" i="16" l="1"/>
  <c r="L32" i="16"/>
  <c r="J32" i="16"/>
  <c r="AD26" i="16"/>
  <c r="AE26" i="16" s="1"/>
  <c r="AB27" i="16" s="1"/>
  <c r="W24" i="16"/>
  <c r="N32" i="16" l="1"/>
  <c r="O32" i="16" s="1"/>
  <c r="Z27" i="16"/>
  <c r="AA27" i="16"/>
  <c r="R25" i="16"/>
  <c r="S25" i="16"/>
  <c r="T25" i="16"/>
  <c r="K33" i="16" l="1"/>
  <c r="N33" i="16" s="1"/>
  <c r="O33" i="16" s="1"/>
  <c r="L33" i="16"/>
  <c r="J33" i="16"/>
  <c r="AD27" i="16"/>
  <c r="AE27" i="16" s="1"/>
  <c r="AB28" i="16" s="1"/>
  <c r="V25" i="16"/>
  <c r="K34" i="16" l="1"/>
  <c r="N34" i="16" s="1"/>
  <c r="O34" i="16" s="1"/>
  <c r="L34" i="16"/>
  <c r="J34" i="16"/>
  <c r="Z28" i="16"/>
  <c r="AA28" i="16"/>
  <c r="AD28" i="16" s="1"/>
  <c r="AE28" i="16" s="1"/>
  <c r="AB29" i="16" s="1"/>
  <c r="W25" i="16"/>
  <c r="L35" i="16" l="1"/>
  <c r="J35" i="16"/>
  <c r="K35" i="16"/>
  <c r="N35" i="16" s="1"/>
  <c r="O35" i="16" s="1"/>
  <c r="Z29" i="16"/>
  <c r="AA29" i="16"/>
  <c r="R26" i="16"/>
  <c r="S26" i="16"/>
  <c r="T26" i="16"/>
  <c r="L36" i="16" l="1"/>
  <c r="J36" i="16"/>
  <c r="K36" i="16"/>
  <c r="N36" i="16" s="1"/>
  <c r="O36" i="16" s="1"/>
  <c r="AD29" i="16"/>
  <c r="AE29" i="16" s="1"/>
  <c r="V26" i="16"/>
  <c r="K37" i="16" l="1"/>
  <c r="L37" i="16"/>
  <c r="J37" i="16"/>
  <c r="Z30" i="16"/>
  <c r="AB30" i="16"/>
  <c r="AA30" i="16"/>
  <c r="W26" i="16"/>
  <c r="N37" i="16" l="1"/>
  <c r="O37" i="16" s="1"/>
  <c r="AD30" i="16"/>
  <c r="AE30" i="16" s="1"/>
  <c r="AB31" i="16" s="1"/>
  <c r="R27" i="16"/>
  <c r="S27" i="16"/>
  <c r="K38" i="16" l="1"/>
  <c r="J38" i="16"/>
  <c r="L38" i="16"/>
  <c r="Z31" i="16"/>
  <c r="AA31" i="16"/>
  <c r="V27" i="16"/>
  <c r="N38" i="16" l="1"/>
  <c r="O38" i="16" s="1"/>
  <c r="AD31" i="16"/>
  <c r="AE31" i="16" s="1"/>
  <c r="AB32" i="16" s="1"/>
  <c r="W27" i="16"/>
  <c r="K39" i="16" l="1"/>
  <c r="J39" i="16"/>
  <c r="L39" i="16"/>
  <c r="Z32" i="16"/>
  <c r="AA32" i="16"/>
  <c r="R28" i="16"/>
  <c r="S28" i="16"/>
  <c r="T28" i="16"/>
  <c r="N39" i="16" l="1"/>
  <c r="O39" i="16" s="1"/>
  <c r="V28" i="16"/>
  <c r="W28" i="16" s="1"/>
  <c r="J40" i="16" l="1"/>
  <c r="K40" i="16"/>
  <c r="L40" i="16"/>
  <c r="AD32" i="16"/>
  <c r="AE32" i="16" s="1"/>
  <c r="AB33" i="16" s="1"/>
  <c r="S29" i="16"/>
  <c r="V29" i="16" s="1"/>
  <c r="R29" i="16"/>
  <c r="N40" i="16" l="1"/>
  <c r="O40" i="16" s="1"/>
  <c r="Z33" i="16"/>
  <c r="AA33" i="16"/>
  <c r="W29" i="16"/>
  <c r="L41" i="16" l="1"/>
  <c r="J41" i="16"/>
  <c r="K41" i="16"/>
  <c r="N41" i="16" s="1"/>
  <c r="O41" i="16"/>
  <c r="R30" i="16"/>
  <c r="S30" i="16"/>
  <c r="T30" i="16"/>
  <c r="K42" i="16" l="1"/>
  <c r="N42" i="16" s="1"/>
  <c r="L42" i="16"/>
  <c r="J42" i="16"/>
  <c r="AD33" i="16"/>
  <c r="AE33" i="16" s="1"/>
  <c r="AB34" i="16" s="1"/>
  <c r="V30" i="16"/>
  <c r="O42" i="16" l="1"/>
  <c r="J43" i="16" s="1"/>
  <c r="N43" i="16"/>
  <c r="O43" i="16" s="1"/>
  <c r="Z34" i="16"/>
  <c r="AA34" i="16"/>
  <c r="AD34" i="16" s="1"/>
  <c r="AE34" i="16" s="1"/>
  <c r="AB35" i="16" s="1"/>
  <c r="W30" i="16"/>
  <c r="Z35" i="16" l="1"/>
  <c r="AA35" i="16"/>
  <c r="AD35" i="16" s="1"/>
  <c r="R31" i="16"/>
  <c r="S31" i="16"/>
  <c r="T31" i="16"/>
  <c r="V31" i="16" l="1"/>
  <c r="W31" i="16" s="1"/>
  <c r="AE35" i="16"/>
  <c r="AA36" i="16" l="1"/>
  <c r="AD36" i="16" s="1"/>
  <c r="AE36" i="16" s="1"/>
  <c r="AB36" i="16"/>
  <c r="Z36" i="16"/>
  <c r="R32" i="16"/>
  <c r="S32" i="16"/>
  <c r="T32" i="16"/>
  <c r="Z37" i="16" l="1"/>
  <c r="AA37" i="16"/>
  <c r="AB37" i="16"/>
  <c r="V32" i="16"/>
  <c r="AD37" i="16" l="1"/>
  <c r="AE37" i="16" s="1"/>
  <c r="Z38" i="16"/>
  <c r="W32" i="16"/>
  <c r="AB38" i="16" l="1"/>
  <c r="AA38" i="16"/>
  <c r="R33" i="16"/>
  <c r="S33" i="16"/>
  <c r="AD38" i="16" l="1"/>
  <c r="AE38" i="16" s="1"/>
  <c r="V33" i="16"/>
  <c r="AB39" i="16" l="1"/>
  <c r="AA39" i="16"/>
  <c r="AD39" i="16" s="1"/>
  <c r="AE39" i="16" s="1"/>
  <c r="Z39" i="16"/>
  <c r="W33" i="16"/>
  <c r="AA40" i="16" l="1"/>
  <c r="AB40" i="16"/>
  <c r="Z40" i="16"/>
  <c r="S34" i="16"/>
  <c r="R34" i="16"/>
  <c r="T34" i="16"/>
  <c r="AD40" i="16" l="1"/>
  <c r="AE40" i="16" s="1"/>
  <c r="Z41" i="16"/>
  <c r="AB41" i="16"/>
  <c r="AA41" i="16"/>
  <c r="V34" i="16"/>
  <c r="AD41" i="16" l="1"/>
  <c r="W34" i="16"/>
  <c r="AE41" i="16" l="1"/>
  <c r="S35" i="16"/>
  <c r="R35" i="16"/>
  <c r="T35" i="16"/>
  <c r="Z42" i="16" l="1"/>
  <c r="AB42" i="16"/>
  <c r="AA42" i="16"/>
  <c r="V35" i="16"/>
  <c r="AD42" i="16" l="1"/>
  <c r="W35" i="16"/>
  <c r="AE42" i="16" l="1"/>
  <c r="Z43" i="16" s="1"/>
  <c r="AD43" i="16"/>
  <c r="S36" i="16"/>
  <c r="R36" i="16"/>
  <c r="T36" i="16"/>
  <c r="V36" i="16" l="1"/>
  <c r="W36" i="16" l="1"/>
  <c r="S37" i="16" l="1"/>
  <c r="R37" i="16"/>
  <c r="T37" i="16"/>
  <c r="V37" i="16" l="1"/>
  <c r="W37" i="16" l="1"/>
  <c r="S38" i="16" l="1"/>
  <c r="R38" i="16"/>
  <c r="T38" i="16"/>
  <c r="V38" i="16" l="1"/>
  <c r="W38" i="16" l="1"/>
  <c r="R39" i="16" l="1"/>
  <c r="S39" i="16"/>
  <c r="T39" i="16"/>
  <c r="V39" i="16" l="1"/>
  <c r="W39" i="16" s="1"/>
  <c r="R40" i="16" l="1"/>
  <c r="S40" i="16"/>
  <c r="T40" i="16"/>
  <c r="V40" i="16" l="1"/>
  <c r="W40" i="16" l="1"/>
  <c r="T41" i="16" s="1"/>
  <c r="S41" i="16" l="1"/>
  <c r="V41" i="16" s="1"/>
  <c r="R41" i="16"/>
  <c r="W41" i="16" l="1"/>
  <c r="S42" i="16" l="1"/>
  <c r="R42" i="16"/>
  <c r="T42" i="16"/>
  <c r="V42" i="16" l="1"/>
  <c r="W42" i="16" l="1"/>
  <c r="R43" i="16" s="1"/>
  <c r="V43" i="16"/>
  <c r="W43" i="16" l="1"/>
</calcChain>
</file>

<file path=xl/sharedStrings.xml><?xml version="1.0" encoding="utf-8"?>
<sst xmlns="http://schemas.openxmlformats.org/spreadsheetml/2006/main" count="315" uniqueCount="44">
  <si>
    <t>A</t>
  </si>
  <si>
    <t>B</t>
  </si>
  <si>
    <t>X</t>
  </si>
  <si>
    <t>N</t>
  </si>
  <si>
    <t>X-1/2</t>
  </si>
  <si>
    <t>/N</t>
  </si>
  <si>
    <t>(x-1/2)*/N</t>
  </si>
  <si>
    <t>z</t>
  </si>
  <si>
    <t>X-</t>
  </si>
  <si>
    <t>Sum</t>
  </si>
  <si>
    <t>Fxi</t>
  </si>
  <si>
    <t>n</t>
  </si>
  <si>
    <t>Fei</t>
  </si>
  <si>
    <t>x0</t>
  </si>
  <si>
    <t>a1</t>
  </si>
  <si>
    <t>a2</t>
  </si>
  <si>
    <t>a3</t>
  </si>
  <si>
    <t>a4</t>
  </si>
  <si>
    <t>a5</t>
  </si>
  <si>
    <t>a6</t>
  </si>
  <si>
    <t>a7</t>
  </si>
  <si>
    <t>a8</t>
  </si>
  <si>
    <t>#1</t>
  </si>
  <si>
    <t>#3</t>
  </si>
  <si>
    <t>#5</t>
  </si>
  <si>
    <t>#6</t>
  </si>
  <si>
    <t>#4</t>
  </si>
  <si>
    <t>#2</t>
  </si>
  <si>
    <t>f(xi)</t>
  </si>
  <si>
    <t>F(xi)</t>
  </si>
  <si>
    <t>lamda</t>
  </si>
  <si>
    <t>R</t>
  </si>
  <si>
    <t>K</t>
  </si>
  <si>
    <t>Suma(K)</t>
  </si>
  <si>
    <t>#0</t>
  </si>
  <si>
    <t>Prom</t>
  </si>
  <si>
    <t>#7</t>
  </si>
  <si>
    <t>#9</t>
  </si>
  <si>
    <t>#10</t>
  </si>
  <si>
    <t>#8</t>
  </si>
  <si>
    <t>$</t>
  </si>
  <si>
    <t>VoP</t>
  </si>
  <si>
    <t>M</t>
  </si>
  <si>
    <t>Vueltas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</si>
</sst>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00"/>
    <numFmt numFmtId="165" formatCode="00000"/>
    <numFmt numFmtId="166" formatCode="_-* #,##0.00000_-;\-* #,##0.00000_-;_-* &quot;-&quot;??_-;_-@_-"/>
    <numFmt numFmtId="167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askerville Old Face"/>
      <family val="1"/>
    </font>
    <font>
      <b/>
      <sz val="11"/>
      <color theme="8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3" borderId="0" xfId="0" applyFill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3" borderId="0" xfId="0" applyNumberFormat="1" applyFill="1"/>
    <xf numFmtId="0" fontId="0" fillId="5" borderId="0" xfId="0" applyNumberFormat="1" applyFill="1"/>
    <xf numFmtId="0" fontId="0" fillId="0" borderId="0" xfId="0" applyAlignment="1">
      <alignment horizontal="center" vertical="center"/>
    </xf>
    <xf numFmtId="166" fontId="0" fillId="6" borderId="0" xfId="1" applyNumberFormat="1" applyFont="1" applyFill="1" applyAlignment="1">
      <alignment horizontal="center" vertical="center"/>
    </xf>
    <xf numFmtId="166" fontId="0" fillId="2" borderId="0" xfId="1" applyNumberFormat="1" applyFont="1" applyFill="1" applyAlignment="1">
      <alignment horizontal="center" vertical="center"/>
    </xf>
    <xf numFmtId="165" fontId="2" fillId="6" borderId="0" xfId="1" applyNumberFormat="1" applyFont="1" applyFill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2" fillId="8" borderId="0" xfId="1" applyNumberFormat="1" applyFont="1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0" fillId="7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7" fontId="3" fillId="4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9" borderId="0" xfId="1" applyNumberFormat="1" applyFont="1" applyFill="1" applyBorder="1" applyAlignment="1">
      <alignment horizontal="center" vertical="center"/>
    </xf>
    <xf numFmtId="0" fontId="0" fillId="9" borderId="0" xfId="0" applyNumberForma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0" fillId="0" borderId="0" xfId="0" applyNumberFormat="1" applyBorder="1"/>
    <xf numFmtId="0" fontId="3" fillId="4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2" fillId="8" borderId="0" xfId="0" applyNumberFormat="1" applyFont="1" applyFill="1" applyBorder="1" applyAlignment="1">
      <alignment horizontal="center"/>
    </xf>
    <xf numFmtId="0" fontId="2" fillId="8" borderId="1" xfId="0" applyNumberFormat="1" applyFont="1" applyFill="1" applyBorder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4" fillId="3" borderId="0" xfId="0" applyNumberFormat="1" applyFont="1" applyFill="1" applyAlignment="1">
      <alignment horizontal="center"/>
    </xf>
    <xf numFmtId="0" fontId="5" fillId="3" borderId="0" xfId="0" applyNumberFormat="1" applyFont="1" applyFill="1" applyAlignment="1">
      <alignment horizontal="center"/>
    </xf>
    <xf numFmtId="9" fontId="4" fillId="3" borderId="0" xfId="2" applyFont="1" applyFill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6" fillId="9" borderId="0" xfId="0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A37"/>
  </sheetPr>
  <dimension ref="A1:U203"/>
  <sheetViews>
    <sheetView topLeftCell="C23" zoomScaleNormal="100" workbookViewId="0">
      <selection activeCell="S35" sqref="S35"/>
    </sheetView>
  </sheetViews>
  <sheetFormatPr baseColWidth="10" defaultRowHeight="15" x14ac:dyDescent="0.25"/>
  <cols>
    <col min="1" max="21" width="9.85546875" style="8" customWidth="1"/>
  </cols>
  <sheetData>
    <row r="1" spans="1:21" x14ac:dyDescent="0.25">
      <c r="A1" s="9">
        <f t="shared" ref="A1:J1" si="0">L1/100000</f>
        <v>3.9910000000000001E-2</v>
      </c>
      <c r="B1" s="10">
        <f t="shared" si="0"/>
        <v>0.10460999999999999</v>
      </c>
      <c r="C1" s="9">
        <f t="shared" si="0"/>
        <v>0.93715999999999999</v>
      </c>
      <c r="D1" s="10">
        <f t="shared" si="0"/>
        <v>0.16894000000000001</v>
      </c>
      <c r="E1" s="9">
        <f t="shared" si="0"/>
        <v>0.98953000000000002</v>
      </c>
      <c r="F1" s="10">
        <f t="shared" si="0"/>
        <v>0.73231000000000002</v>
      </c>
      <c r="G1" s="9">
        <f t="shared" si="0"/>
        <v>0.39528000000000002</v>
      </c>
      <c r="H1" s="10">
        <f t="shared" si="0"/>
        <v>0.72484000000000004</v>
      </c>
      <c r="I1" s="9">
        <f t="shared" si="0"/>
        <v>0.82474000000000003</v>
      </c>
      <c r="J1" s="10">
        <f t="shared" si="0"/>
        <v>0.25592999999999999</v>
      </c>
      <c r="K1" s="8">
        <v>1</v>
      </c>
      <c r="L1" s="11">
        <v>3991</v>
      </c>
      <c r="M1" s="12">
        <v>10461</v>
      </c>
      <c r="N1" s="11">
        <v>93716</v>
      </c>
      <c r="O1" s="12">
        <v>16894</v>
      </c>
      <c r="P1" s="11">
        <v>98953</v>
      </c>
      <c r="Q1" s="12">
        <v>73231</v>
      </c>
      <c r="R1" s="11">
        <v>39528</v>
      </c>
      <c r="S1" s="12">
        <v>72484</v>
      </c>
      <c r="T1" s="11">
        <v>82474</v>
      </c>
      <c r="U1" s="12">
        <v>25593</v>
      </c>
    </row>
    <row r="2" spans="1:21" x14ac:dyDescent="0.25">
      <c r="A2" s="9">
        <f t="shared" ref="A2:A10" si="1">L2/100000</f>
        <v>0.38555</v>
      </c>
      <c r="B2" s="10">
        <f>M2/100000</f>
        <v>0.95553999999999994</v>
      </c>
      <c r="C2" s="9">
        <f t="shared" ref="C2:C10" si="2">N2/100000</f>
        <v>0.32885999999999999</v>
      </c>
      <c r="D2" s="10">
        <f>O2/100000</f>
        <v>0.5978</v>
      </c>
      <c r="E2" s="9">
        <f t="shared" ref="E2:E10" si="3">P2/100000</f>
        <v>9.9580000000000002E-2</v>
      </c>
      <c r="F2" s="10">
        <f>Q2/100000</f>
        <v>0.18065000000000001</v>
      </c>
      <c r="G2" s="9">
        <f t="shared" ref="G2:G10" si="4">R2/100000</f>
        <v>0.81616</v>
      </c>
      <c r="H2" s="10">
        <f>S2/100000</f>
        <v>0.18711</v>
      </c>
      <c r="I2" s="9">
        <f t="shared" ref="I2:I9" si="5">T2/100000</f>
        <v>0.53342000000000001</v>
      </c>
      <c r="J2" s="10">
        <f>U2/100000</f>
        <v>0.44275999999999999</v>
      </c>
      <c r="K2" s="8">
        <v>1</v>
      </c>
      <c r="L2" s="11">
        <v>38555</v>
      </c>
      <c r="M2" s="12">
        <v>95554</v>
      </c>
      <c r="N2" s="11">
        <v>32886</v>
      </c>
      <c r="O2" s="12">
        <v>59780</v>
      </c>
      <c r="P2" s="11">
        <v>9958</v>
      </c>
      <c r="Q2" s="12">
        <v>18065</v>
      </c>
      <c r="R2" s="11">
        <v>81616</v>
      </c>
      <c r="S2" s="12">
        <v>18711</v>
      </c>
      <c r="T2" s="11">
        <v>53342</v>
      </c>
      <c r="U2" s="12">
        <v>44276</v>
      </c>
    </row>
    <row r="3" spans="1:21" x14ac:dyDescent="0.25">
      <c r="A3" s="9">
        <f t="shared" si="1"/>
        <v>0.17546</v>
      </c>
      <c r="B3" s="10">
        <f>M3/100000</f>
        <v>0.73704000000000003</v>
      </c>
      <c r="C3" s="9">
        <f t="shared" si="2"/>
        <v>0.92052</v>
      </c>
      <c r="D3" s="10">
        <f>O3/100000</f>
        <v>0.46215000000000001</v>
      </c>
      <c r="E3" s="9">
        <f t="shared" si="3"/>
        <v>0.15917000000000001</v>
      </c>
      <c r="F3" s="10">
        <f>Q3/100000</f>
        <v>6.2530000000000002E-2</v>
      </c>
      <c r="G3" s="9">
        <f t="shared" si="4"/>
        <v>7.5859999999999997E-2</v>
      </c>
      <c r="H3" s="10">
        <f>S3/100000</f>
        <v>0.16120000000000001</v>
      </c>
      <c r="I3" s="9">
        <f t="shared" si="5"/>
        <v>0.82640999999999998</v>
      </c>
      <c r="J3" s="10">
        <f>U3/100000</f>
        <v>0.22819999999999999</v>
      </c>
      <c r="K3" s="8">
        <v>1</v>
      </c>
      <c r="L3" s="11">
        <v>17546</v>
      </c>
      <c r="M3" s="12">
        <v>73704</v>
      </c>
      <c r="N3" s="11">
        <v>92052</v>
      </c>
      <c r="O3" s="12">
        <v>46215</v>
      </c>
      <c r="P3" s="11">
        <v>15917</v>
      </c>
      <c r="Q3" s="12">
        <v>6253</v>
      </c>
      <c r="R3" s="11">
        <v>7586</v>
      </c>
      <c r="S3" s="12">
        <v>16120</v>
      </c>
      <c r="T3" s="11">
        <v>82641</v>
      </c>
      <c r="U3" s="12">
        <v>22820</v>
      </c>
    </row>
    <row r="4" spans="1:21" x14ac:dyDescent="0.25">
      <c r="A4" s="9">
        <f t="shared" si="1"/>
        <v>0.32643</v>
      </c>
      <c r="B4" s="10">
        <f>M4/100000</f>
        <v>0.52861000000000002</v>
      </c>
      <c r="C4" s="9">
        <f t="shared" si="2"/>
        <v>0.95818999999999999</v>
      </c>
      <c r="D4" s="10">
        <f>O4/100000</f>
        <v>6.8309999999999996E-2</v>
      </c>
      <c r="E4" s="9">
        <f t="shared" si="3"/>
        <v>0.19639999999999999</v>
      </c>
      <c r="F4" s="10">
        <f>Q4/100000</f>
        <v>0.99412999999999996</v>
      </c>
      <c r="G4" s="9">
        <f t="shared" si="4"/>
        <v>0.90766999999999998</v>
      </c>
      <c r="H4" s="10">
        <f>S4/100000</f>
        <v>4.2349999999999999E-2</v>
      </c>
      <c r="I4" s="9">
        <f t="shared" si="5"/>
        <v>0.13574</v>
      </c>
      <c r="J4" s="10">
        <f>U4/100000</f>
        <v>0.17199999999999999</v>
      </c>
      <c r="K4" s="8">
        <v>1</v>
      </c>
      <c r="L4" s="11">
        <v>32643</v>
      </c>
      <c r="M4" s="12">
        <v>52861</v>
      </c>
      <c r="N4" s="11">
        <v>95819</v>
      </c>
      <c r="O4" s="12">
        <v>6831</v>
      </c>
      <c r="P4" s="11">
        <v>19640</v>
      </c>
      <c r="Q4" s="12">
        <v>99413</v>
      </c>
      <c r="R4" s="11">
        <v>90767</v>
      </c>
      <c r="S4" s="12">
        <v>4235</v>
      </c>
      <c r="T4" s="11">
        <v>13574</v>
      </c>
      <c r="U4" s="12">
        <v>17200</v>
      </c>
    </row>
    <row r="5" spans="1:21" x14ac:dyDescent="0.25">
      <c r="A5" s="9">
        <f t="shared" si="1"/>
        <v>0.69572000000000001</v>
      </c>
      <c r="B5" s="10">
        <f>M5/100000</f>
        <v>0.68776999999999999</v>
      </c>
      <c r="C5" s="9">
        <f t="shared" si="2"/>
        <v>0.39510000000000001</v>
      </c>
      <c r="D5" s="10">
        <f>O5/100000</f>
        <v>0.35904999999999998</v>
      </c>
      <c r="E5" s="9">
        <f t="shared" si="3"/>
        <v>0.85243999999999998</v>
      </c>
      <c r="F5" s="10">
        <f>Q5/100000</f>
        <v>0.35159000000000001</v>
      </c>
      <c r="G5" s="9">
        <f t="shared" si="4"/>
        <v>0.40188000000000001</v>
      </c>
      <c r="H5" s="10">
        <f>S5/100000</f>
        <v>0.28193000000000001</v>
      </c>
      <c r="I5" s="9">
        <f t="shared" si="5"/>
        <v>0.29593000000000003</v>
      </c>
      <c r="J5" s="10">
        <f>U5/100000</f>
        <v>0.88627</v>
      </c>
      <c r="K5" s="8">
        <v>1</v>
      </c>
      <c r="L5" s="11">
        <v>69572</v>
      </c>
      <c r="M5" s="12">
        <v>68777</v>
      </c>
      <c r="N5" s="11">
        <v>39510</v>
      </c>
      <c r="O5" s="12">
        <v>35905</v>
      </c>
      <c r="P5" s="11">
        <v>85244</v>
      </c>
      <c r="Q5" s="12">
        <v>35159</v>
      </c>
      <c r="R5" s="11">
        <v>40188</v>
      </c>
      <c r="S5" s="12">
        <v>28193</v>
      </c>
      <c r="T5" s="11">
        <v>29593</v>
      </c>
      <c r="U5" s="12">
        <v>88627</v>
      </c>
    </row>
    <row r="6" spans="1:21" x14ac:dyDescent="0.25">
      <c r="A6" s="10">
        <f t="shared" si="1"/>
        <v>0.24121999999999999</v>
      </c>
      <c r="B6" s="9">
        <f>M6/100000</f>
        <v>0.66591</v>
      </c>
      <c r="C6" s="10">
        <f t="shared" si="2"/>
        <v>0.27699000000000001</v>
      </c>
      <c r="D6" s="9">
        <f>O6/100000</f>
        <v>6.4939999999999998E-2</v>
      </c>
      <c r="E6" s="10">
        <f t="shared" si="3"/>
        <v>3.1519999999999999E-2</v>
      </c>
      <c r="F6" s="9">
        <f>Q6/100000</f>
        <v>0.19120999999999999</v>
      </c>
      <c r="G6" s="10">
        <f t="shared" si="4"/>
        <v>0.34414</v>
      </c>
      <c r="H6" s="9">
        <f>S6/100000</f>
        <v>0.82157000000000002</v>
      </c>
      <c r="I6" s="10">
        <f t="shared" si="5"/>
        <v>0.86887000000000003</v>
      </c>
      <c r="J6" s="9">
        <f>U6/100000</f>
        <v>0.55086999999999997</v>
      </c>
      <c r="K6" s="8">
        <v>2</v>
      </c>
      <c r="L6" s="12">
        <v>24122</v>
      </c>
      <c r="M6" s="11">
        <v>66591</v>
      </c>
      <c r="N6" s="12">
        <v>27699</v>
      </c>
      <c r="O6" s="11">
        <v>6494</v>
      </c>
      <c r="P6" s="12">
        <v>3152</v>
      </c>
      <c r="Q6" s="11">
        <v>19121</v>
      </c>
      <c r="R6" s="12">
        <v>34414</v>
      </c>
      <c r="S6" s="11">
        <v>82157</v>
      </c>
      <c r="T6" s="12">
        <v>86887</v>
      </c>
      <c r="U6" s="11">
        <v>55087</v>
      </c>
    </row>
    <row r="7" spans="1:21" x14ac:dyDescent="0.25">
      <c r="A7" s="10">
        <f t="shared" si="1"/>
        <v>0.61195999999999995</v>
      </c>
      <c r="B7" s="9">
        <f t="shared" ref="B7:B15" si="6">M7/100000</f>
        <v>0.30231000000000002</v>
      </c>
      <c r="C7" s="10">
        <f t="shared" si="2"/>
        <v>0.92962</v>
      </c>
      <c r="D7" s="9">
        <f t="shared" ref="D7:D15" si="7">O7/100000</f>
        <v>0.61773</v>
      </c>
      <c r="E7" s="10">
        <f t="shared" si="3"/>
        <v>0.22109000000000001</v>
      </c>
      <c r="F7" s="9">
        <f t="shared" ref="F7:F15" si="8">Q7/100000</f>
        <v>0.78508</v>
      </c>
      <c r="G7" s="10">
        <f t="shared" si="4"/>
        <v>0.63439000000000001</v>
      </c>
      <c r="H7" s="9">
        <f t="shared" ref="H7:H15" si="9">S7/100000</f>
        <v>0.75363000000000002</v>
      </c>
      <c r="I7" s="10">
        <f t="shared" si="5"/>
        <v>0.44989000000000001</v>
      </c>
      <c r="J7" s="9">
        <f t="shared" ref="J7:J15" si="10">U7/100000</f>
        <v>0.16822000000000001</v>
      </c>
      <c r="K7" s="8">
        <v>2</v>
      </c>
      <c r="L7" s="12">
        <v>61196</v>
      </c>
      <c r="M7" s="11">
        <v>30231</v>
      </c>
      <c r="N7" s="12">
        <v>92962</v>
      </c>
      <c r="O7" s="11">
        <v>61773</v>
      </c>
      <c r="P7" s="12">
        <v>22109</v>
      </c>
      <c r="Q7" s="11">
        <v>78508</v>
      </c>
      <c r="R7" s="12">
        <v>63439</v>
      </c>
      <c r="S7" s="11">
        <v>75363</v>
      </c>
      <c r="T7" s="12">
        <v>44989</v>
      </c>
      <c r="U7" s="11">
        <v>16822</v>
      </c>
    </row>
    <row r="8" spans="1:21" x14ac:dyDescent="0.25">
      <c r="A8" s="10">
        <f t="shared" si="1"/>
        <v>0.30531999999999998</v>
      </c>
      <c r="B8" s="9">
        <f t="shared" si="6"/>
        <v>0.21704000000000001</v>
      </c>
      <c r="C8" s="10">
        <f t="shared" si="2"/>
        <v>0.10274</v>
      </c>
      <c r="D8" s="9">
        <f t="shared" si="7"/>
        <v>0.12202</v>
      </c>
      <c r="E8" s="10">
        <f t="shared" si="3"/>
        <v>0.94205000000000005</v>
      </c>
      <c r="F8" s="9">
        <f t="shared" si="8"/>
        <v>0.20380000000000001</v>
      </c>
      <c r="G8" s="10">
        <f t="shared" si="4"/>
        <v>0.67049000000000003</v>
      </c>
      <c r="H8" s="9">
        <f t="shared" si="9"/>
        <v>9.0700000000000003E-2</v>
      </c>
      <c r="I8" s="10">
        <f t="shared" si="5"/>
        <v>0.93398999999999999</v>
      </c>
      <c r="J8" s="9">
        <f t="shared" si="10"/>
        <v>0.45546999999999999</v>
      </c>
      <c r="K8" s="8">
        <v>2</v>
      </c>
      <c r="L8" s="12">
        <v>30532</v>
      </c>
      <c r="M8" s="11">
        <v>21704</v>
      </c>
      <c r="N8" s="12">
        <v>10274</v>
      </c>
      <c r="O8" s="11">
        <v>12202</v>
      </c>
      <c r="P8" s="12">
        <v>94205</v>
      </c>
      <c r="Q8" s="11">
        <v>20380</v>
      </c>
      <c r="R8" s="12">
        <v>67049</v>
      </c>
      <c r="S8" s="11">
        <v>9070</v>
      </c>
      <c r="T8" s="12">
        <v>93399</v>
      </c>
      <c r="U8" s="11">
        <v>45547</v>
      </c>
    </row>
    <row r="9" spans="1:21" x14ac:dyDescent="0.25">
      <c r="A9" s="10">
        <f t="shared" si="1"/>
        <v>3.7879999999999997E-2</v>
      </c>
      <c r="B9" s="9">
        <f t="shared" si="6"/>
        <v>0.97599000000000002</v>
      </c>
      <c r="C9" s="10">
        <f t="shared" si="2"/>
        <v>0.75866999999999996</v>
      </c>
      <c r="D9" s="9">
        <f t="shared" si="7"/>
        <v>0.20716999999999999</v>
      </c>
      <c r="E9" s="10">
        <f t="shared" si="3"/>
        <v>0.82037000000000004</v>
      </c>
      <c r="F9" s="9">
        <f t="shared" si="8"/>
        <v>0.10267999999999999</v>
      </c>
      <c r="G9" s="10">
        <f t="shared" si="4"/>
        <v>0.79495000000000005</v>
      </c>
      <c r="H9" s="9">
        <f t="shared" si="9"/>
        <v>4.1459999999999997E-2</v>
      </c>
      <c r="I9" s="10">
        <f t="shared" si="5"/>
        <v>0.52161999999999997</v>
      </c>
      <c r="J9" s="9">
        <f t="shared" si="10"/>
        <v>0.90286</v>
      </c>
      <c r="K9" s="8">
        <v>2</v>
      </c>
      <c r="L9" s="12">
        <v>3788</v>
      </c>
      <c r="M9" s="11">
        <v>97599</v>
      </c>
      <c r="N9" s="12">
        <v>75867</v>
      </c>
      <c r="O9" s="11">
        <v>20717</v>
      </c>
      <c r="P9" s="12">
        <v>82037</v>
      </c>
      <c r="Q9" s="11">
        <v>10268</v>
      </c>
      <c r="R9" s="12">
        <v>79495</v>
      </c>
      <c r="S9" s="11">
        <v>4146</v>
      </c>
      <c r="T9" s="12">
        <v>52162</v>
      </c>
      <c r="U9" s="11">
        <v>90286</v>
      </c>
    </row>
    <row r="10" spans="1:21" x14ac:dyDescent="0.25">
      <c r="A10" s="10">
        <f t="shared" si="1"/>
        <v>0.48227999999999999</v>
      </c>
      <c r="B10" s="9">
        <f t="shared" si="6"/>
        <v>0.63378999999999996</v>
      </c>
      <c r="C10" s="10">
        <f t="shared" si="2"/>
        <v>0.85782999999999998</v>
      </c>
      <c r="D10" s="9">
        <f t="shared" si="7"/>
        <v>0.47619</v>
      </c>
      <c r="E10" s="10">
        <f t="shared" si="3"/>
        <v>0.87480999999999998</v>
      </c>
      <c r="F10" s="9">
        <f t="shared" si="8"/>
        <v>0.37219999999999998</v>
      </c>
      <c r="G10" s="10">
        <f t="shared" si="4"/>
        <v>0.91703999999999997</v>
      </c>
      <c r="H10" s="9">
        <f t="shared" si="9"/>
        <v>0.30552000000000001</v>
      </c>
      <c r="I10" s="10">
        <f>T10/100000</f>
        <v>4.7370000000000002E-2</v>
      </c>
      <c r="J10" s="9">
        <f t="shared" si="10"/>
        <v>0.21031</v>
      </c>
      <c r="K10" s="8">
        <v>2</v>
      </c>
      <c r="L10" s="12">
        <v>48228</v>
      </c>
      <c r="M10" s="11">
        <v>63379</v>
      </c>
      <c r="N10" s="12">
        <v>85783</v>
      </c>
      <c r="O10" s="11">
        <v>47619</v>
      </c>
      <c r="P10" s="12">
        <v>87481</v>
      </c>
      <c r="Q10" s="11">
        <v>37220</v>
      </c>
      <c r="R10" s="12">
        <v>91704</v>
      </c>
      <c r="S10" s="11">
        <v>30552</v>
      </c>
      <c r="T10" s="12">
        <v>4737</v>
      </c>
      <c r="U10" s="11">
        <v>21031</v>
      </c>
    </row>
    <row r="11" spans="1:21" x14ac:dyDescent="0.25">
      <c r="A11" s="9">
        <f>L11/100000</f>
        <v>0.88617999999999997</v>
      </c>
      <c r="B11" s="10">
        <f t="shared" si="6"/>
        <v>0.19161</v>
      </c>
      <c r="C11" s="9">
        <f>N11/100000</f>
        <v>0.41289999999999999</v>
      </c>
      <c r="D11" s="10">
        <f t="shared" si="7"/>
        <v>0.67312000000000005</v>
      </c>
      <c r="E11" s="9">
        <f>P11/100000</f>
        <v>0.71857000000000004</v>
      </c>
      <c r="F11" s="10">
        <f t="shared" si="8"/>
        <v>0.15956999999999999</v>
      </c>
      <c r="G11" s="9">
        <f>R11/100000</f>
        <v>0.48544999999999999</v>
      </c>
      <c r="H11" s="10">
        <f t="shared" si="9"/>
        <v>0.35247000000000001</v>
      </c>
      <c r="I11" s="9">
        <f>T11/100000</f>
        <v>0.18618999999999999</v>
      </c>
      <c r="J11" s="10">
        <f t="shared" si="10"/>
        <v>0.13674</v>
      </c>
      <c r="K11" s="8">
        <v>3</v>
      </c>
      <c r="L11" s="11">
        <v>88618</v>
      </c>
      <c r="M11" s="12">
        <v>19161</v>
      </c>
      <c r="N11" s="11">
        <v>41290</v>
      </c>
      <c r="O11" s="12">
        <v>67312</v>
      </c>
      <c r="P11" s="11">
        <v>71857</v>
      </c>
      <c r="Q11" s="12">
        <v>15957</v>
      </c>
      <c r="R11" s="11">
        <v>48545</v>
      </c>
      <c r="S11" s="12">
        <v>35247</v>
      </c>
      <c r="T11" s="11">
        <v>18619</v>
      </c>
      <c r="U11" s="12">
        <v>13674</v>
      </c>
    </row>
    <row r="12" spans="1:21" x14ac:dyDescent="0.25">
      <c r="A12" s="9">
        <f t="shared" ref="A12:A20" si="11">L12/100000</f>
        <v>0.71299000000000001</v>
      </c>
      <c r="B12" s="10">
        <f t="shared" si="6"/>
        <v>0.23852999999999999</v>
      </c>
      <c r="C12" s="9">
        <f t="shared" ref="C12:C20" si="12">N12/100000</f>
        <v>5.8700000000000002E-2</v>
      </c>
      <c r="D12" s="10">
        <f t="shared" si="7"/>
        <v>1.119E-2</v>
      </c>
      <c r="E12" s="9">
        <f t="shared" ref="E12:E20" si="13">P12/100000</f>
        <v>0.92784</v>
      </c>
      <c r="F12" s="10">
        <f t="shared" si="8"/>
        <v>0.26340000000000002</v>
      </c>
      <c r="G12" s="9">
        <f t="shared" ref="G12:G20" si="14">R12/100000</f>
        <v>0.75122</v>
      </c>
      <c r="H12" s="10">
        <f t="shared" si="9"/>
        <v>0.11724</v>
      </c>
      <c r="I12" s="9">
        <f t="shared" ref="I12:I20" si="15">T12/100000</f>
        <v>0.74626999999999999</v>
      </c>
      <c r="J12" s="10">
        <f t="shared" si="10"/>
        <v>0.73707</v>
      </c>
      <c r="K12" s="8">
        <v>3</v>
      </c>
      <c r="L12" s="11">
        <v>71299</v>
      </c>
      <c r="M12" s="12">
        <v>23853</v>
      </c>
      <c r="N12" s="11">
        <v>5870</v>
      </c>
      <c r="O12" s="12">
        <v>1119</v>
      </c>
      <c r="P12" s="11">
        <v>92784</v>
      </c>
      <c r="Q12" s="12">
        <v>26340</v>
      </c>
      <c r="R12" s="11">
        <v>75122</v>
      </c>
      <c r="S12" s="12">
        <v>11724</v>
      </c>
      <c r="T12" s="11">
        <v>74627</v>
      </c>
      <c r="U12" s="12">
        <v>73707</v>
      </c>
    </row>
    <row r="13" spans="1:21" x14ac:dyDescent="0.25">
      <c r="A13" s="9">
        <f t="shared" si="11"/>
        <v>0.27954000000000001</v>
      </c>
      <c r="B13" s="10">
        <f t="shared" si="6"/>
        <v>0.58908000000000005</v>
      </c>
      <c r="C13" s="9">
        <f t="shared" si="12"/>
        <v>0.82443999999999995</v>
      </c>
      <c r="D13" s="10">
        <f t="shared" si="7"/>
        <v>0.99004999999999999</v>
      </c>
      <c r="E13" s="9">
        <f t="shared" si="13"/>
        <v>4.9209999999999997E-2</v>
      </c>
      <c r="F13" s="10">
        <f t="shared" si="8"/>
        <v>0.73701000000000005</v>
      </c>
      <c r="G13" s="9">
        <f t="shared" si="14"/>
        <v>0.92903999999999998</v>
      </c>
      <c r="H13" s="10">
        <f t="shared" si="9"/>
        <v>0.13141</v>
      </c>
      <c r="I13" s="9">
        <f t="shared" si="15"/>
        <v>0.32391999999999999</v>
      </c>
      <c r="J13" s="10">
        <f t="shared" si="10"/>
        <v>1.9730000000000001E-2</v>
      </c>
      <c r="K13" s="8">
        <v>3</v>
      </c>
      <c r="L13" s="11">
        <v>27954</v>
      </c>
      <c r="M13" s="12">
        <v>58908</v>
      </c>
      <c r="N13" s="11">
        <v>82444</v>
      </c>
      <c r="O13" s="12">
        <v>99005</v>
      </c>
      <c r="P13" s="11">
        <v>4921</v>
      </c>
      <c r="Q13" s="12">
        <v>73701</v>
      </c>
      <c r="R13" s="11">
        <v>92904</v>
      </c>
      <c r="S13" s="12">
        <v>13141</v>
      </c>
      <c r="T13" s="11">
        <v>32392</v>
      </c>
      <c r="U13" s="12">
        <v>1973</v>
      </c>
    </row>
    <row r="14" spans="1:21" x14ac:dyDescent="0.25">
      <c r="A14" s="9">
        <f t="shared" si="11"/>
        <v>0.60863</v>
      </c>
      <c r="B14" s="10">
        <f t="shared" si="6"/>
        <v>5.1399999999999996E-3</v>
      </c>
      <c r="C14" s="9">
        <f t="shared" si="12"/>
        <v>0.20247000000000001</v>
      </c>
      <c r="D14" s="10">
        <f t="shared" si="7"/>
        <v>0.81759000000000004</v>
      </c>
      <c r="E14" s="9">
        <f t="shared" si="13"/>
        <v>0.45196999999999998</v>
      </c>
      <c r="F14" s="10">
        <f t="shared" si="8"/>
        <v>0.25331999999999999</v>
      </c>
      <c r="G14" s="9">
        <f t="shared" si="14"/>
        <v>0.68901999999999997</v>
      </c>
      <c r="H14" s="10">
        <f t="shared" si="9"/>
        <v>0.63741999999999999</v>
      </c>
      <c r="I14" s="9">
        <f t="shared" si="15"/>
        <v>0.78464</v>
      </c>
      <c r="J14" s="10">
        <f t="shared" si="10"/>
        <v>0.22500999999999999</v>
      </c>
      <c r="K14" s="8">
        <v>3</v>
      </c>
      <c r="L14" s="11">
        <v>60863</v>
      </c>
      <c r="M14" s="12">
        <v>514</v>
      </c>
      <c r="N14" s="11">
        <v>20247</v>
      </c>
      <c r="O14" s="12">
        <v>81759</v>
      </c>
      <c r="P14" s="11">
        <v>45197</v>
      </c>
      <c r="Q14" s="12">
        <v>25332</v>
      </c>
      <c r="R14" s="11">
        <v>68902</v>
      </c>
      <c r="S14" s="12">
        <v>63742</v>
      </c>
      <c r="T14" s="11">
        <v>78464</v>
      </c>
      <c r="U14" s="12">
        <v>22501</v>
      </c>
    </row>
    <row r="15" spans="1:21" x14ac:dyDescent="0.25">
      <c r="A15" s="9">
        <f t="shared" si="11"/>
        <v>0.33563999999999999</v>
      </c>
      <c r="B15" s="10">
        <f t="shared" si="6"/>
        <v>0.60780000000000001</v>
      </c>
      <c r="C15" s="9">
        <f t="shared" si="12"/>
        <v>0.48459999999999998</v>
      </c>
      <c r="D15" s="10">
        <f t="shared" si="7"/>
        <v>0.85555000000000003</v>
      </c>
      <c r="E15" s="9">
        <f t="shared" si="13"/>
        <v>0.15190999999999999</v>
      </c>
      <c r="F15" s="10">
        <f t="shared" si="8"/>
        <v>0.18781999999999999</v>
      </c>
      <c r="G15" s="9">
        <f t="shared" si="14"/>
        <v>0.94972000000000001</v>
      </c>
      <c r="H15" s="10">
        <f t="shared" si="9"/>
        <v>0.11598</v>
      </c>
      <c r="I15" s="9">
        <f t="shared" si="15"/>
        <v>0.62095</v>
      </c>
      <c r="J15" s="10">
        <f t="shared" si="10"/>
        <v>0.36786999999999997</v>
      </c>
      <c r="K15" s="8">
        <v>3</v>
      </c>
      <c r="L15" s="11">
        <v>33564</v>
      </c>
      <c r="M15" s="12">
        <v>60780</v>
      </c>
      <c r="N15" s="11">
        <v>48460</v>
      </c>
      <c r="O15" s="12">
        <v>85555</v>
      </c>
      <c r="P15" s="11">
        <v>15191</v>
      </c>
      <c r="Q15" s="12">
        <v>18782</v>
      </c>
      <c r="R15" s="11">
        <v>94972</v>
      </c>
      <c r="S15" s="12">
        <v>11598</v>
      </c>
      <c r="T15" s="11">
        <v>62095</v>
      </c>
      <c r="U15" s="12">
        <v>36787</v>
      </c>
    </row>
    <row r="16" spans="1:21" x14ac:dyDescent="0.25">
      <c r="A16" s="10">
        <f t="shared" si="11"/>
        <v>0.90898999999999996</v>
      </c>
      <c r="B16" s="9">
        <f>M16/100000</f>
        <v>0.75753999999999999</v>
      </c>
      <c r="C16" s="10">
        <f t="shared" si="12"/>
        <v>0.60833000000000004</v>
      </c>
      <c r="D16" s="9">
        <f>O16/100000</f>
        <v>0.25983000000000001</v>
      </c>
      <c r="E16" s="10">
        <f t="shared" si="13"/>
        <v>1.291E-2</v>
      </c>
      <c r="F16" s="9">
        <f>Q16/100000</f>
        <v>0.41349000000000002</v>
      </c>
      <c r="G16" s="10">
        <f t="shared" si="14"/>
        <v>0.19152</v>
      </c>
      <c r="H16" s="9">
        <f>S16/100000</f>
        <v>2.3000000000000001E-4</v>
      </c>
      <c r="I16" s="10">
        <f t="shared" si="15"/>
        <v>0.12302</v>
      </c>
      <c r="J16" s="9">
        <f>U16/100000</f>
        <v>0.80762999999999996</v>
      </c>
      <c r="K16" s="8">
        <v>4</v>
      </c>
      <c r="L16" s="12">
        <v>90899</v>
      </c>
      <c r="M16" s="11">
        <v>75754</v>
      </c>
      <c r="N16" s="12">
        <v>60833</v>
      </c>
      <c r="O16" s="11">
        <v>25983</v>
      </c>
      <c r="P16" s="12">
        <v>1291</v>
      </c>
      <c r="Q16" s="11">
        <v>41349</v>
      </c>
      <c r="R16" s="12">
        <v>19152</v>
      </c>
      <c r="S16" s="11">
        <v>23</v>
      </c>
      <c r="T16" s="12">
        <v>12302</v>
      </c>
      <c r="U16" s="11">
        <v>80763</v>
      </c>
    </row>
    <row r="17" spans="1:21" x14ac:dyDescent="0.25">
      <c r="A17" s="10">
        <f t="shared" si="11"/>
        <v>0.78032999999999997</v>
      </c>
      <c r="B17" s="9">
        <f t="shared" ref="B17:B25" si="16">M17/100000</f>
        <v>0.70267000000000002</v>
      </c>
      <c r="C17" s="10">
        <f t="shared" si="12"/>
        <v>0.43529000000000001</v>
      </c>
      <c r="D17" s="9">
        <f t="shared" ref="D17:D25" si="17">O17/100000</f>
        <v>0.96318000000000004</v>
      </c>
      <c r="E17" s="10">
        <f t="shared" si="13"/>
        <v>0.38384000000000001</v>
      </c>
      <c r="F17" s="9">
        <f t="shared" ref="F17:F25" si="18">Q17/100000</f>
        <v>0.74761</v>
      </c>
      <c r="G17" s="10">
        <f t="shared" si="14"/>
        <v>0.36024</v>
      </c>
      <c r="H17" s="9">
        <f t="shared" ref="H17:H25" si="19">S17/100000</f>
        <v>8.6700000000000006E-3</v>
      </c>
      <c r="I17" s="10">
        <f t="shared" si="15"/>
        <v>0.76378000000000001</v>
      </c>
      <c r="J17" s="9">
        <f t="shared" ref="J17:J25" si="20">U17/100000</f>
        <v>0.41604999999999998</v>
      </c>
      <c r="K17" s="8">
        <v>4</v>
      </c>
      <c r="L17" s="12">
        <v>78033</v>
      </c>
      <c r="M17" s="11">
        <v>70267</v>
      </c>
      <c r="N17" s="12">
        <v>43529</v>
      </c>
      <c r="O17" s="11">
        <v>96318</v>
      </c>
      <c r="P17" s="12">
        <v>38384</v>
      </c>
      <c r="Q17" s="11">
        <v>74761</v>
      </c>
      <c r="R17" s="12">
        <v>36024</v>
      </c>
      <c r="S17" s="11">
        <v>867</v>
      </c>
      <c r="T17" s="12">
        <v>76378</v>
      </c>
      <c r="U17" s="11">
        <v>41605</v>
      </c>
    </row>
    <row r="18" spans="1:21" x14ac:dyDescent="0.25">
      <c r="A18" s="10">
        <f t="shared" si="11"/>
        <v>0.55986000000000002</v>
      </c>
      <c r="B18" s="9">
        <f t="shared" si="16"/>
        <v>0.66485000000000005</v>
      </c>
      <c r="C18" s="10">
        <f t="shared" si="12"/>
        <v>0.88722000000000001</v>
      </c>
      <c r="D18" s="9">
        <f t="shared" si="17"/>
        <v>0.56735999999999998</v>
      </c>
      <c r="E18" s="10">
        <f t="shared" si="13"/>
        <v>0.66164000000000001</v>
      </c>
      <c r="F18" s="9">
        <f t="shared" si="18"/>
        <v>0.49431000000000003</v>
      </c>
      <c r="G18" s="10">
        <f t="shared" si="14"/>
        <v>0.94457999999999998</v>
      </c>
      <c r="H18" s="9">
        <f t="shared" si="19"/>
        <v>0.74283999999999994</v>
      </c>
      <c r="I18" s="10">
        <f t="shared" si="15"/>
        <v>5.0410000000000003E-2</v>
      </c>
      <c r="J18" s="9">
        <f t="shared" si="20"/>
        <v>0.49807000000000001</v>
      </c>
      <c r="K18" s="8">
        <v>4</v>
      </c>
      <c r="L18" s="12">
        <v>55986</v>
      </c>
      <c r="M18" s="11">
        <v>66485</v>
      </c>
      <c r="N18" s="12">
        <v>88722</v>
      </c>
      <c r="O18" s="11">
        <v>56736</v>
      </c>
      <c r="P18" s="12">
        <v>66164</v>
      </c>
      <c r="Q18" s="11">
        <v>49431</v>
      </c>
      <c r="R18" s="12">
        <v>94458</v>
      </c>
      <c r="S18" s="11">
        <v>74284</v>
      </c>
      <c r="T18" s="12">
        <v>5041</v>
      </c>
      <c r="U18" s="11">
        <v>49807</v>
      </c>
    </row>
    <row r="19" spans="1:21" x14ac:dyDescent="0.25">
      <c r="A19" s="10">
        <f t="shared" si="11"/>
        <v>0.67539000000000005</v>
      </c>
      <c r="B19" s="9">
        <f t="shared" si="16"/>
        <v>8.8230000000000003E-2</v>
      </c>
      <c r="C19" s="10">
        <f t="shared" si="12"/>
        <v>0.94813000000000003</v>
      </c>
      <c r="D19" s="9">
        <f t="shared" si="17"/>
        <v>0.31900000000000001</v>
      </c>
      <c r="E19" s="10">
        <f t="shared" si="13"/>
        <v>0.54154999999999998</v>
      </c>
      <c r="F19" s="9">
        <f t="shared" si="18"/>
        <v>0.83435999999999999</v>
      </c>
      <c r="G19" s="10">
        <f t="shared" si="14"/>
        <v>0.54157999999999995</v>
      </c>
      <c r="H19" s="9">
        <f t="shared" si="19"/>
        <v>0.34243000000000001</v>
      </c>
      <c r="I19" s="10">
        <f t="shared" si="15"/>
        <v>0.46977999999999998</v>
      </c>
      <c r="J19" s="9">
        <f t="shared" si="20"/>
        <v>0.35482000000000002</v>
      </c>
      <c r="K19" s="8">
        <v>4</v>
      </c>
      <c r="L19" s="12">
        <v>67539</v>
      </c>
      <c r="M19" s="11">
        <v>8823</v>
      </c>
      <c r="N19" s="12">
        <v>94813</v>
      </c>
      <c r="O19" s="11">
        <v>31900</v>
      </c>
      <c r="P19" s="12">
        <v>54155</v>
      </c>
      <c r="Q19" s="11">
        <v>83436</v>
      </c>
      <c r="R19" s="12">
        <v>54158</v>
      </c>
      <c r="S19" s="11">
        <v>34243</v>
      </c>
      <c r="T19" s="12">
        <v>46978</v>
      </c>
      <c r="U19" s="11">
        <v>35482</v>
      </c>
    </row>
    <row r="20" spans="1:21" x14ac:dyDescent="0.25">
      <c r="A20" s="10">
        <f t="shared" si="11"/>
        <v>0.16818</v>
      </c>
      <c r="B20" s="9">
        <f t="shared" si="16"/>
        <v>0.60311000000000003</v>
      </c>
      <c r="C20" s="10">
        <f t="shared" si="12"/>
        <v>0.74456999999999995</v>
      </c>
      <c r="D20" s="9">
        <f t="shared" si="17"/>
        <v>0.90561000000000003</v>
      </c>
      <c r="E20" s="10">
        <f t="shared" si="13"/>
        <v>0.72848000000000002</v>
      </c>
      <c r="F20" s="9">
        <f t="shared" si="18"/>
        <v>0.11834</v>
      </c>
      <c r="G20" s="10">
        <f t="shared" si="14"/>
        <v>0.75051000000000001</v>
      </c>
      <c r="H20" s="9">
        <f t="shared" si="19"/>
        <v>0.93028999999999995</v>
      </c>
      <c r="I20" s="10">
        <f t="shared" si="15"/>
        <v>0.47665000000000002</v>
      </c>
      <c r="J20" s="9">
        <f t="shared" si="20"/>
        <v>0.64381999999999995</v>
      </c>
      <c r="K20" s="8">
        <v>4</v>
      </c>
      <c r="L20" s="12">
        <v>16818</v>
      </c>
      <c r="M20" s="11">
        <v>60311</v>
      </c>
      <c r="N20" s="12">
        <v>74457</v>
      </c>
      <c r="O20" s="11">
        <v>90561</v>
      </c>
      <c r="P20" s="12">
        <v>72848</v>
      </c>
      <c r="Q20" s="11">
        <v>11834</v>
      </c>
      <c r="R20" s="12">
        <v>75051</v>
      </c>
      <c r="S20" s="11">
        <v>93029</v>
      </c>
      <c r="T20" s="12">
        <v>47665</v>
      </c>
      <c r="U20" s="11">
        <v>64382</v>
      </c>
    </row>
    <row r="21" spans="1:21" x14ac:dyDescent="0.25">
      <c r="A21" s="9">
        <f>L21/100000</f>
        <v>0.34677000000000002</v>
      </c>
      <c r="B21" s="10">
        <f t="shared" si="16"/>
        <v>0.58299999999999996</v>
      </c>
      <c r="C21" s="9">
        <f>N21/100000</f>
        <v>0.74909999999999999</v>
      </c>
      <c r="D21" s="10">
        <f t="shared" si="17"/>
        <v>0.64344999999999997</v>
      </c>
      <c r="E21" s="9">
        <f>P21/100000</f>
        <v>0.19325000000000001</v>
      </c>
      <c r="F21" s="10">
        <f t="shared" si="18"/>
        <v>0.81549000000000005</v>
      </c>
      <c r="G21" s="9">
        <f>R21/100000</f>
        <v>0.60365000000000002</v>
      </c>
      <c r="H21" s="10">
        <f t="shared" si="19"/>
        <v>0.94652999999999998</v>
      </c>
      <c r="I21" s="9">
        <f>T21/100000</f>
        <v>0.35075000000000001</v>
      </c>
      <c r="J21" s="10">
        <f t="shared" si="20"/>
        <v>0.33949000000000001</v>
      </c>
      <c r="K21" s="8">
        <v>5</v>
      </c>
      <c r="L21" s="11">
        <v>34677</v>
      </c>
      <c r="M21" s="12">
        <v>58300</v>
      </c>
      <c r="N21" s="11">
        <v>74910</v>
      </c>
      <c r="O21" s="12">
        <v>64345</v>
      </c>
      <c r="P21" s="11">
        <v>19325</v>
      </c>
      <c r="Q21" s="12">
        <v>81549</v>
      </c>
      <c r="R21" s="11">
        <v>60365</v>
      </c>
      <c r="S21" s="12">
        <v>94653</v>
      </c>
      <c r="T21" s="11">
        <v>35075</v>
      </c>
      <c r="U21" s="12">
        <v>33949</v>
      </c>
    </row>
    <row r="22" spans="1:21" x14ac:dyDescent="0.25">
      <c r="A22" s="9">
        <f t="shared" ref="A22:A30" si="21">L22/100000</f>
        <v>0.45305000000000001</v>
      </c>
      <c r="B22" s="10">
        <f t="shared" si="16"/>
        <v>7.5209999999999999E-2</v>
      </c>
      <c r="C22" s="9">
        <f t="shared" ref="C22:C30" si="22">N22/100000</f>
        <v>0.61317999999999995</v>
      </c>
      <c r="D22" s="10">
        <f t="shared" si="17"/>
        <v>0.31855</v>
      </c>
      <c r="E22" s="9">
        <f t="shared" ref="E22:E30" si="23">P22/100000</f>
        <v>0.14413000000000001</v>
      </c>
      <c r="F22" s="10">
        <f t="shared" si="18"/>
        <v>0.70950999999999997</v>
      </c>
      <c r="G22" s="9">
        <f t="shared" ref="G22:G30" si="24">R22/100000</f>
        <v>0.83799000000000001</v>
      </c>
      <c r="H22" s="10">
        <f t="shared" si="19"/>
        <v>0.42402000000000001</v>
      </c>
      <c r="I22" s="9">
        <f t="shared" ref="I22:I30" si="25">T22/100000</f>
        <v>0.56623000000000001</v>
      </c>
      <c r="J22" s="10">
        <f t="shared" si="20"/>
        <v>0.34442</v>
      </c>
      <c r="K22" s="8">
        <v>5</v>
      </c>
      <c r="L22" s="11">
        <v>45305</v>
      </c>
      <c r="M22" s="12">
        <v>7521</v>
      </c>
      <c r="N22" s="11">
        <v>61318</v>
      </c>
      <c r="O22" s="12">
        <v>31855</v>
      </c>
      <c r="P22" s="11">
        <v>14413</v>
      </c>
      <c r="Q22" s="12">
        <v>70951</v>
      </c>
      <c r="R22" s="11">
        <v>83799</v>
      </c>
      <c r="S22" s="12">
        <v>42402</v>
      </c>
      <c r="T22" s="11">
        <v>56623</v>
      </c>
      <c r="U22" s="12">
        <v>34442</v>
      </c>
    </row>
    <row r="23" spans="1:21" x14ac:dyDescent="0.25">
      <c r="A23" s="9">
        <f t="shared" si="21"/>
        <v>0.59746999999999995</v>
      </c>
      <c r="B23" s="10">
        <f t="shared" si="16"/>
        <v>0.67276999999999998</v>
      </c>
      <c r="C23" s="9">
        <f t="shared" si="22"/>
        <v>0.76502999999999999</v>
      </c>
      <c r="D23" s="10">
        <f t="shared" si="17"/>
        <v>0.34512999999999999</v>
      </c>
      <c r="E23" s="9">
        <f t="shared" si="23"/>
        <v>0.39662999999999998</v>
      </c>
      <c r="F23" s="10">
        <f t="shared" si="18"/>
        <v>0.77544000000000002</v>
      </c>
      <c r="G23" s="9">
        <f t="shared" si="24"/>
        <v>0.3296</v>
      </c>
      <c r="H23" s="10">
        <f t="shared" si="19"/>
        <v>7.4050000000000005E-2</v>
      </c>
      <c r="I23" s="9">
        <f t="shared" si="25"/>
        <v>0.36409000000000002</v>
      </c>
      <c r="J23" s="10">
        <f t="shared" si="20"/>
        <v>0.83231999999999995</v>
      </c>
      <c r="K23" s="8">
        <v>5</v>
      </c>
      <c r="L23" s="11">
        <v>59747</v>
      </c>
      <c r="M23" s="12">
        <v>67277</v>
      </c>
      <c r="N23" s="11">
        <v>76503</v>
      </c>
      <c r="O23" s="12">
        <v>34513</v>
      </c>
      <c r="P23" s="11">
        <v>39663</v>
      </c>
      <c r="Q23" s="12">
        <v>77544</v>
      </c>
      <c r="R23" s="11">
        <v>32960</v>
      </c>
      <c r="S23" s="12">
        <v>7405</v>
      </c>
      <c r="T23" s="11">
        <v>36409</v>
      </c>
      <c r="U23" s="12">
        <v>83232</v>
      </c>
    </row>
    <row r="24" spans="1:21" x14ac:dyDescent="0.25">
      <c r="A24" s="9">
        <f t="shared" si="21"/>
        <v>0.16520000000000001</v>
      </c>
      <c r="B24" s="10">
        <f t="shared" si="16"/>
        <v>0.68676000000000004</v>
      </c>
      <c r="C24" s="9">
        <f t="shared" si="22"/>
        <v>0.11654</v>
      </c>
      <c r="D24" s="10">
        <f t="shared" si="17"/>
        <v>0.99892999999999998</v>
      </c>
      <c r="E24" s="9">
        <f t="shared" si="23"/>
        <v>2.1309999999999999E-2</v>
      </c>
      <c r="F24" s="10">
        <f t="shared" si="18"/>
        <v>0.68161000000000005</v>
      </c>
      <c r="G24" s="9">
        <f t="shared" si="24"/>
        <v>0.19322</v>
      </c>
      <c r="H24" s="10">
        <f t="shared" si="19"/>
        <v>0.53844999999999998</v>
      </c>
      <c r="I24" s="9">
        <f t="shared" si="25"/>
        <v>0.57620000000000005</v>
      </c>
      <c r="J24" s="10">
        <f t="shared" si="20"/>
        <v>0.52605999999999997</v>
      </c>
      <c r="K24" s="8">
        <v>5</v>
      </c>
      <c r="L24" s="11">
        <v>16520</v>
      </c>
      <c r="M24" s="12">
        <v>68676</v>
      </c>
      <c r="N24" s="11">
        <v>11654</v>
      </c>
      <c r="O24" s="12">
        <v>99893</v>
      </c>
      <c r="P24" s="11">
        <v>2131</v>
      </c>
      <c r="Q24" s="12">
        <v>68161</v>
      </c>
      <c r="R24" s="11">
        <v>19322</v>
      </c>
      <c r="S24" s="12">
        <v>53845</v>
      </c>
      <c r="T24" s="11">
        <v>57620</v>
      </c>
      <c r="U24" s="12">
        <v>52606</v>
      </c>
    </row>
    <row r="25" spans="1:21" x14ac:dyDescent="0.25">
      <c r="A25" s="9">
        <f t="shared" si="21"/>
        <v>0.68652000000000002</v>
      </c>
      <c r="B25" s="10">
        <f t="shared" si="16"/>
        <v>0.27376</v>
      </c>
      <c r="C25" s="9">
        <f t="shared" si="22"/>
        <v>0.92852000000000001</v>
      </c>
      <c r="D25" s="10">
        <f t="shared" si="17"/>
        <v>0.55866000000000005</v>
      </c>
      <c r="E25" s="9">
        <f t="shared" si="23"/>
        <v>0.88448000000000004</v>
      </c>
      <c r="F25" s="10">
        <f t="shared" si="18"/>
        <v>3.5839999999999997E-2</v>
      </c>
      <c r="G25" s="9">
        <f t="shared" si="24"/>
        <v>0.11219999999999999</v>
      </c>
      <c r="H25" s="10">
        <f t="shared" si="19"/>
        <v>0.94747000000000003</v>
      </c>
      <c r="I25" s="9">
        <f t="shared" si="25"/>
        <v>7.399E-2</v>
      </c>
      <c r="J25" s="10">
        <f t="shared" si="20"/>
        <v>0.37408000000000002</v>
      </c>
      <c r="K25" s="8">
        <v>5</v>
      </c>
      <c r="L25" s="11">
        <v>68652</v>
      </c>
      <c r="M25" s="12">
        <v>27376</v>
      </c>
      <c r="N25" s="11">
        <v>92852</v>
      </c>
      <c r="O25" s="12">
        <v>55866</v>
      </c>
      <c r="P25" s="11">
        <v>88448</v>
      </c>
      <c r="Q25" s="12">
        <v>3584</v>
      </c>
      <c r="R25" s="11">
        <v>11220</v>
      </c>
      <c r="S25" s="12">
        <v>94747</v>
      </c>
      <c r="T25" s="11">
        <v>7399</v>
      </c>
      <c r="U25" s="12">
        <v>37408</v>
      </c>
    </row>
    <row r="26" spans="1:21" x14ac:dyDescent="0.25">
      <c r="A26" s="10">
        <f t="shared" si="21"/>
        <v>0.79374999999999996</v>
      </c>
      <c r="B26" s="9">
        <f>M26/100000</f>
        <v>0.95220000000000005</v>
      </c>
      <c r="C26" s="10">
        <f t="shared" si="22"/>
        <v>1.159E-2</v>
      </c>
      <c r="D26" s="9">
        <f>O26/100000</f>
        <v>0.63266999999999995</v>
      </c>
      <c r="E26" s="10">
        <f t="shared" si="23"/>
        <v>0.10621999999999999</v>
      </c>
      <c r="F26" s="9">
        <f>Q26/100000</f>
        <v>0.43391000000000002</v>
      </c>
      <c r="G26" s="10">
        <f t="shared" si="24"/>
        <v>0.31751000000000001</v>
      </c>
      <c r="H26" s="9">
        <f>S26/100000</f>
        <v>0.5726</v>
      </c>
      <c r="I26" s="10">
        <f t="shared" si="25"/>
        <v>0.68979999999999997</v>
      </c>
      <c r="J26" s="9">
        <f>U26/100000</f>
        <v>5.339E-2</v>
      </c>
      <c r="K26" s="8">
        <v>6</v>
      </c>
      <c r="L26" s="12">
        <v>79375</v>
      </c>
      <c r="M26" s="11">
        <v>95220</v>
      </c>
      <c r="N26" s="12">
        <v>1159</v>
      </c>
      <c r="O26" s="11">
        <v>63267</v>
      </c>
      <c r="P26" s="12">
        <v>10622</v>
      </c>
      <c r="Q26" s="11">
        <v>43391</v>
      </c>
      <c r="R26" s="12">
        <v>31751</v>
      </c>
      <c r="S26" s="11">
        <v>57260</v>
      </c>
      <c r="T26" s="12">
        <v>68980</v>
      </c>
      <c r="U26" s="11">
        <v>5339</v>
      </c>
    </row>
    <row r="27" spans="1:21" x14ac:dyDescent="0.25">
      <c r="A27" s="10">
        <f t="shared" si="21"/>
        <v>0.33521000000000001</v>
      </c>
      <c r="B27" s="9">
        <f t="shared" ref="B27:B35" si="26">M27/100000</f>
        <v>0.36664999999999998</v>
      </c>
      <c r="C27" s="10">
        <f t="shared" si="22"/>
        <v>0.55823</v>
      </c>
      <c r="D27" s="9">
        <f t="shared" ref="D27:D35" si="27">O27/100000</f>
        <v>0.47641</v>
      </c>
      <c r="E27" s="10">
        <f t="shared" si="23"/>
        <v>0.86224999999999996</v>
      </c>
      <c r="F27" s="9">
        <f t="shared" ref="F27:F35" si="28">Q27/100000</f>
        <v>0.31703999999999999</v>
      </c>
      <c r="G27" s="10">
        <f t="shared" si="24"/>
        <v>0.88492000000000004</v>
      </c>
      <c r="H27" s="9">
        <f t="shared" ref="H27:H35" si="29">S27/100000</f>
        <v>0.99382000000000004</v>
      </c>
      <c r="I27" s="10">
        <f t="shared" si="25"/>
        <v>0.14454</v>
      </c>
      <c r="J27" s="9">
        <f t="shared" ref="J27:J35" si="30">U27/100000</f>
        <v>4.5039999999999997E-2</v>
      </c>
      <c r="K27" s="8">
        <v>6</v>
      </c>
      <c r="L27" s="12">
        <v>33521</v>
      </c>
      <c r="M27" s="11">
        <v>36665</v>
      </c>
      <c r="N27" s="12">
        <v>55823</v>
      </c>
      <c r="O27" s="11">
        <v>47641</v>
      </c>
      <c r="P27" s="12">
        <v>86225</v>
      </c>
      <c r="Q27" s="11">
        <v>31704</v>
      </c>
      <c r="R27" s="12">
        <v>88492</v>
      </c>
      <c r="S27" s="11">
        <v>99382</v>
      </c>
      <c r="T27" s="12">
        <v>14454</v>
      </c>
      <c r="U27" s="11">
        <v>4504</v>
      </c>
    </row>
    <row r="28" spans="1:21" x14ac:dyDescent="0.25">
      <c r="A28" s="10">
        <f t="shared" si="21"/>
        <v>0.59589000000000003</v>
      </c>
      <c r="B28" s="9">
        <f t="shared" si="26"/>
        <v>0.49067</v>
      </c>
      <c r="C28" s="10">
        <f t="shared" si="22"/>
        <v>0.66820999999999997</v>
      </c>
      <c r="D28" s="9">
        <f t="shared" si="27"/>
        <v>0.41575000000000001</v>
      </c>
      <c r="E28" s="10">
        <f t="shared" si="23"/>
        <v>0.49767</v>
      </c>
      <c r="F28" s="9">
        <f t="shared" si="28"/>
        <v>4.0370000000000003E-2</v>
      </c>
      <c r="G28" s="10">
        <f t="shared" si="24"/>
        <v>0.40933999999999998</v>
      </c>
      <c r="H28" s="9">
        <f t="shared" si="29"/>
        <v>0.47743999999999998</v>
      </c>
      <c r="I28" s="10">
        <f t="shared" si="25"/>
        <v>7.4810000000000001E-2</v>
      </c>
      <c r="J28" s="9">
        <f t="shared" si="30"/>
        <v>0.83828000000000003</v>
      </c>
      <c r="K28" s="8">
        <v>6</v>
      </c>
      <c r="L28" s="12">
        <v>59589</v>
      </c>
      <c r="M28" s="11">
        <v>49067</v>
      </c>
      <c r="N28" s="12">
        <v>66821</v>
      </c>
      <c r="O28" s="11">
        <v>41575</v>
      </c>
      <c r="P28" s="12">
        <v>49767</v>
      </c>
      <c r="Q28" s="11">
        <v>4037</v>
      </c>
      <c r="R28" s="12">
        <v>40934</v>
      </c>
      <c r="S28" s="11">
        <v>47744</v>
      </c>
      <c r="T28" s="12">
        <v>7481</v>
      </c>
      <c r="U28" s="11">
        <v>83828</v>
      </c>
    </row>
    <row r="29" spans="1:21" x14ac:dyDescent="0.25">
      <c r="A29" s="10">
        <f t="shared" si="21"/>
        <v>0.20554</v>
      </c>
      <c r="B29" s="9">
        <f t="shared" si="26"/>
        <v>0.92408999999999997</v>
      </c>
      <c r="C29" s="10">
        <f t="shared" si="22"/>
        <v>0.96277000000000001</v>
      </c>
      <c r="D29" s="9">
        <f t="shared" si="27"/>
        <v>0.48257</v>
      </c>
      <c r="E29" s="10">
        <f t="shared" si="23"/>
        <v>0.50815999999999995</v>
      </c>
      <c r="F29" s="9">
        <f t="shared" si="28"/>
        <v>0.97616000000000003</v>
      </c>
      <c r="G29" s="10">
        <f t="shared" si="24"/>
        <v>0.22888</v>
      </c>
      <c r="H29" s="9">
        <f t="shared" si="29"/>
        <v>0.48892999999999998</v>
      </c>
      <c r="I29" s="10">
        <f t="shared" si="25"/>
        <v>0.27499000000000001</v>
      </c>
      <c r="J29" s="9">
        <f t="shared" si="30"/>
        <v>0.98748000000000002</v>
      </c>
      <c r="K29" s="8">
        <v>6</v>
      </c>
      <c r="L29" s="12">
        <v>20554</v>
      </c>
      <c r="M29" s="11">
        <v>92409</v>
      </c>
      <c r="N29" s="12">
        <v>96277</v>
      </c>
      <c r="O29" s="11">
        <v>48257</v>
      </c>
      <c r="P29" s="12">
        <v>50816</v>
      </c>
      <c r="Q29" s="11">
        <v>97616</v>
      </c>
      <c r="R29" s="12">
        <v>22888</v>
      </c>
      <c r="S29" s="11">
        <v>48893</v>
      </c>
      <c r="T29" s="12">
        <v>27499</v>
      </c>
      <c r="U29" s="11">
        <v>98748</v>
      </c>
    </row>
    <row r="30" spans="1:21" x14ac:dyDescent="0.25">
      <c r="A30" s="10">
        <f t="shared" si="21"/>
        <v>0.59404000000000001</v>
      </c>
      <c r="B30" s="9">
        <f t="shared" si="26"/>
        <v>0.72058999999999995</v>
      </c>
      <c r="C30" s="10">
        <f t="shared" si="22"/>
        <v>0.43947000000000003</v>
      </c>
      <c r="D30" s="9">
        <f t="shared" si="27"/>
        <v>0.51080000000000003</v>
      </c>
      <c r="E30" s="10">
        <f t="shared" si="23"/>
        <v>0.43852000000000002</v>
      </c>
      <c r="F30" s="9">
        <f t="shared" si="28"/>
        <v>0.59692999999999996</v>
      </c>
      <c r="G30" s="10">
        <f t="shared" si="24"/>
        <v>0.78212000000000004</v>
      </c>
      <c r="H30" s="9">
        <f t="shared" si="29"/>
        <v>0.16993</v>
      </c>
      <c r="I30" s="10">
        <f t="shared" si="25"/>
        <v>0.45901999999999998</v>
      </c>
      <c r="J30" s="9">
        <f t="shared" si="30"/>
        <v>0.91386000000000001</v>
      </c>
      <c r="K30" s="8">
        <v>6</v>
      </c>
      <c r="L30" s="12">
        <v>59404</v>
      </c>
      <c r="M30" s="11">
        <v>72059</v>
      </c>
      <c r="N30" s="12">
        <v>43947</v>
      </c>
      <c r="O30" s="11">
        <v>51080</v>
      </c>
      <c r="P30" s="12">
        <v>43852</v>
      </c>
      <c r="Q30" s="11">
        <v>59693</v>
      </c>
      <c r="R30" s="12">
        <v>78212</v>
      </c>
      <c r="S30" s="11">
        <v>16993</v>
      </c>
      <c r="T30" s="12">
        <v>45902</v>
      </c>
      <c r="U30" s="11">
        <v>91386</v>
      </c>
    </row>
    <row r="31" spans="1:21" x14ac:dyDescent="0.25">
      <c r="A31" s="9">
        <f>L31/100000</f>
        <v>0.42614000000000002</v>
      </c>
      <c r="B31" s="10">
        <f t="shared" si="26"/>
        <v>0.20297000000000001</v>
      </c>
      <c r="C31" s="9">
        <f>N31/100000</f>
        <v>1.9179999999999999E-2</v>
      </c>
      <c r="D31" s="10">
        <f t="shared" si="27"/>
        <v>0.28316000000000002</v>
      </c>
      <c r="E31" s="9">
        <f>P31/100000</f>
        <v>0.25163000000000002</v>
      </c>
      <c r="F31" s="10">
        <f t="shared" si="28"/>
        <v>1.8890000000000001E-2</v>
      </c>
      <c r="G31" s="9">
        <f>R31/100000</f>
        <v>0.70013999999999998</v>
      </c>
      <c r="H31" s="10">
        <f t="shared" si="29"/>
        <v>0.15021000000000001</v>
      </c>
      <c r="I31" s="9">
        <f>T31/100000</f>
        <v>0.68971000000000005</v>
      </c>
      <c r="J31" s="10">
        <f t="shared" si="30"/>
        <v>0.11403000000000001</v>
      </c>
      <c r="K31" s="8">
        <v>7</v>
      </c>
      <c r="L31" s="11">
        <v>42614</v>
      </c>
      <c r="M31" s="12">
        <v>20297</v>
      </c>
      <c r="N31" s="11">
        <v>1918</v>
      </c>
      <c r="O31" s="12">
        <v>28316</v>
      </c>
      <c r="P31" s="11">
        <v>25163</v>
      </c>
      <c r="Q31" s="12">
        <v>1889</v>
      </c>
      <c r="R31" s="11">
        <v>70014</v>
      </c>
      <c r="S31" s="12">
        <v>15021</v>
      </c>
      <c r="T31" s="11">
        <v>68971</v>
      </c>
      <c r="U31" s="12">
        <v>11403</v>
      </c>
    </row>
    <row r="32" spans="1:21" x14ac:dyDescent="0.25">
      <c r="A32" s="9">
        <f t="shared" ref="A32:A40" si="31">L32/100000</f>
        <v>0.34993999999999997</v>
      </c>
      <c r="B32" s="10">
        <f t="shared" si="26"/>
        <v>0.41374</v>
      </c>
      <c r="C32" s="9">
        <f t="shared" ref="C32:C40" si="32">N32/100000</f>
        <v>0.70071000000000006</v>
      </c>
      <c r="D32" s="10">
        <f t="shared" si="27"/>
        <v>0.14735999999999999</v>
      </c>
      <c r="E32" s="9">
        <f t="shared" ref="E32:E40" si="33">P32/100000</f>
        <v>0.65261000000000002</v>
      </c>
      <c r="F32" s="10">
        <f t="shared" si="28"/>
        <v>7.6289999999999997E-2</v>
      </c>
      <c r="G32" s="9">
        <f t="shared" ref="G32:G40" si="34">R32/100000</f>
        <v>0.37239</v>
      </c>
      <c r="H32" s="10">
        <f t="shared" si="29"/>
        <v>0.33295000000000002</v>
      </c>
      <c r="I32" s="9">
        <f t="shared" ref="I32:I40" si="35">T32/100000</f>
        <v>0.18476999999999999</v>
      </c>
      <c r="J32" s="10">
        <f t="shared" si="30"/>
        <v>0.65622000000000003</v>
      </c>
      <c r="K32" s="8">
        <v>7</v>
      </c>
      <c r="L32" s="11">
        <v>34994</v>
      </c>
      <c r="M32" s="12">
        <v>41374</v>
      </c>
      <c r="N32" s="11">
        <v>70071</v>
      </c>
      <c r="O32" s="12">
        <v>14736</v>
      </c>
      <c r="P32" s="11">
        <v>65261</v>
      </c>
      <c r="Q32" s="12">
        <v>7629</v>
      </c>
      <c r="R32" s="11">
        <v>37239</v>
      </c>
      <c r="S32" s="12">
        <v>33295</v>
      </c>
      <c r="T32" s="11">
        <v>18477</v>
      </c>
      <c r="U32" s="12">
        <v>65622</v>
      </c>
    </row>
    <row r="33" spans="1:21" x14ac:dyDescent="0.25">
      <c r="A33" s="9">
        <f t="shared" si="31"/>
        <v>0.99385000000000001</v>
      </c>
      <c r="B33" s="10">
        <f t="shared" si="26"/>
        <v>0.41599999999999998</v>
      </c>
      <c r="C33" s="9">
        <f t="shared" si="32"/>
        <v>0.11133</v>
      </c>
      <c r="D33" s="10">
        <f t="shared" si="27"/>
        <v>7.5859999999999997E-2</v>
      </c>
      <c r="E33" s="9">
        <f t="shared" si="33"/>
        <v>0.36814999999999998</v>
      </c>
      <c r="F33" s="10">
        <f t="shared" si="28"/>
        <v>7.6289999999999997E-2</v>
      </c>
      <c r="G33" s="9">
        <f t="shared" si="34"/>
        <v>0.15637000000000001</v>
      </c>
      <c r="H33" s="10">
        <f t="shared" si="29"/>
        <v>0.37508999999999998</v>
      </c>
      <c r="I33" s="9">
        <f t="shared" si="35"/>
        <v>0.14707000000000001</v>
      </c>
      <c r="J33" s="10">
        <f t="shared" si="30"/>
        <v>0.93996999999999997</v>
      </c>
      <c r="K33" s="8">
        <v>7</v>
      </c>
      <c r="L33" s="11">
        <v>99385</v>
      </c>
      <c r="M33" s="12">
        <v>41600</v>
      </c>
      <c r="N33" s="11">
        <v>11133</v>
      </c>
      <c r="O33" s="12">
        <v>7586</v>
      </c>
      <c r="P33" s="11">
        <v>36815</v>
      </c>
      <c r="Q33" s="12">
        <v>7629</v>
      </c>
      <c r="R33" s="11">
        <v>15637</v>
      </c>
      <c r="S33" s="12">
        <v>37509</v>
      </c>
      <c r="T33" s="11">
        <v>14707</v>
      </c>
      <c r="U33" s="12">
        <v>93997</v>
      </c>
    </row>
    <row r="34" spans="1:21" x14ac:dyDescent="0.25">
      <c r="A34" s="9">
        <f t="shared" si="31"/>
        <v>0.66496999999999995</v>
      </c>
      <c r="B34" s="10">
        <f t="shared" si="26"/>
        <v>0.68645999999999996</v>
      </c>
      <c r="C34" s="9">
        <f t="shared" si="32"/>
        <v>0.78137999999999996</v>
      </c>
      <c r="D34" s="10">
        <f t="shared" si="27"/>
        <v>0.66559000000000001</v>
      </c>
      <c r="E34" s="9">
        <f t="shared" si="33"/>
        <v>0.64397000000000004</v>
      </c>
      <c r="F34" s="10">
        <f t="shared" si="28"/>
        <v>0.11692</v>
      </c>
      <c r="G34" s="9">
        <f t="shared" si="34"/>
        <v>5.3269999999999998E-2</v>
      </c>
      <c r="H34" s="10">
        <f t="shared" si="29"/>
        <v>0.82162000000000002</v>
      </c>
      <c r="I34" s="9">
        <f t="shared" si="35"/>
        <v>0.83745000000000003</v>
      </c>
      <c r="J34" s="10">
        <f t="shared" si="30"/>
        <v>0.22567000000000001</v>
      </c>
      <c r="K34" s="8">
        <v>7</v>
      </c>
      <c r="L34" s="11">
        <v>66497</v>
      </c>
      <c r="M34" s="12">
        <v>68646</v>
      </c>
      <c r="N34" s="11">
        <v>78138</v>
      </c>
      <c r="O34" s="12">
        <v>66559</v>
      </c>
      <c r="P34" s="11">
        <v>64397</v>
      </c>
      <c r="Q34" s="12">
        <v>11692</v>
      </c>
      <c r="R34" s="11">
        <v>5327</v>
      </c>
      <c r="S34" s="12">
        <v>82162</v>
      </c>
      <c r="T34" s="11">
        <v>83745</v>
      </c>
      <c r="U34" s="12">
        <v>22567</v>
      </c>
    </row>
    <row r="35" spans="1:21" x14ac:dyDescent="0.25">
      <c r="A35" s="9">
        <f t="shared" si="31"/>
        <v>0.48509000000000002</v>
      </c>
      <c r="B35" s="10">
        <f t="shared" si="26"/>
        <v>0.23929</v>
      </c>
      <c r="C35" s="9">
        <f t="shared" si="32"/>
        <v>0.27482000000000001</v>
      </c>
      <c r="D35" s="10">
        <f t="shared" si="27"/>
        <v>0.45476</v>
      </c>
      <c r="E35" s="9">
        <f t="shared" si="33"/>
        <v>4.5150000000000003E-2</v>
      </c>
      <c r="F35" s="10">
        <f t="shared" si="28"/>
        <v>0.25624000000000002</v>
      </c>
      <c r="G35" s="9">
        <f t="shared" si="34"/>
        <v>0.95096000000000003</v>
      </c>
      <c r="H35" s="10">
        <f t="shared" si="29"/>
        <v>0.67945</v>
      </c>
      <c r="I35" s="9">
        <f t="shared" si="35"/>
        <v>0.16930000000000001</v>
      </c>
      <c r="J35" s="10">
        <f t="shared" si="30"/>
        <v>0.33361000000000002</v>
      </c>
      <c r="K35" s="8">
        <v>7</v>
      </c>
      <c r="L35" s="11">
        <v>48509</v>
      </c>
      <c r="M35" s="12">
        <v>23929</v>
      </c>
      <c r="N35" s="11">
        <v>27482</v>
      </c>
      <c r="O35" s="12">
        <v>45476</v>
      </c>
      <c r="P35" s="11">
        <v>4515</v>
      </c>
      <c r="Q35" s="12">
        <v>25624</v>
      </c>
      <c r="R35" s="11">
        <v>95096</v>
      </c>
      <c r="S35" s="12">
        <v>67945</v>
      </c>
      <c r="T35" s="11">
        <v>16930</v>
      </c>
      <c r="U35" s="12">
        <v>33361</v>
      </c>
    </row>
    <row r="36" spans="1:21" x14ac:dyDescent="0.25">
      <c r="A36" s="10">
        <f t="shared" si="31"/>
        <v>0.1547</v>
      </c>
      <c r="B36" s="9">
        <f>M36/100000</f>
        <v>0.48354999999999998</v>
      </c>
      <c r="C36" s="10">
        <f t="shared" si="32"/>
        <v>0.88551000000000002</v>
      </c>
      <c r="D36" s="9">
        <f>O36/100000</f>
        <v>0.22595999999999999</v>
      </c>
      <c r="E36" s="10">
        <f t="shared" si="33"/>
        <v>0.83760999999999997</v>
      </c>
      <c r="F36" s="9">
        <f>Q36/100000</f>
        <v>0.60872999999999999</v>
      </c>
      <c r="G36" s="10">
        <f t="shared" si="34"/>
        <v>0.43253000000000003</v>
      </c>
      <c r="H36" s="9">
        <f>S36/100000</f>
        <v>0.84145000000000003</v>
      </c>
      <c r="I36" s="10">
        <f t="shared" si="35"/>
        <v>0.20368</v>
      </c>
      <c r="J36" s="9">
        <f>U36/100000</f>
        <v>7.1260000000000004E-2</v>
      </c>
      <c r="K36" s="8">
        <v>8</v>
      </c>
      <c r="L36" s="12">
        <v>15470</v>
      </c>
      <c r="M36" s="11">
        <v>48355</v>
      </c>
      <c r="N36" s="12">
        <v>88551</v>
      </c>
      <c r="O36" s="11">
        <v>22596</v>
      </c>
      <c r="P36" s="12">
        <v>83761</v>
      </c>
      <c r="Q36" s="11">
        <v>60873</v>
      </c>
      <c r="R36" s="12">
        <v>43253</v>
      </c>
      <c r="S36" s="11">
        <v>84145</v>
      </c>
      <c r="T36" s="12">
        <v>20368</v>
      </c>
      <c r="U36" s="11">
        <v>7126</v>
      </c>
    </row>
    <row r="37" spans="1:21" x14ac:dyDescent="0.25">
      <c r="A37" s="10">
        <f t="shared" si="31"/>
        <v>0.20094000000000001</v>
      </c>
      <c r="B37" s="9">
        <f>M37/100000</f>
        <v>0.98977000000000004</v>
      </c>
      <c r="C37" s="10">
        <f t="shared" si="32"/>
        <v>0.74843000000000004</v>
      </c>
      <c r="D37" s="9">
        <f>O37/100000</f>
        <v>0.93413000000000002</v>
      </c>
      <c r="E37" s="10">
        <f t="shared" si="33"/>
        <v>0.14387</v>
      </c>
      <c r="F37" s="9">
        <f>Q37/100000</f>
        <v>6.3450000000000006E-2</v>
      </c>
      <c r="G37" s="10">
        <f t="shared" si="34"/>
        <v>0.80854000000000004</v>
      </c>
      <c r="H37" s="9">
        <f>S37/100000</f>
        <v>0.90278999999999998</v>
      </c>
      <c r="I37" s="10">
        <f t="shared" si="35"/>
        <v>0.41195999999999999</v>
      </c>
      <c r="J37" s="9">
        <f>U37/100000</f>
        <v>3.7479999999999999E-2</v>
      </c>
      <c r="K37" s="8">
        <v>8</v>
      </c>
      <c r="L37" s="12">
        <v>20094</v>
      </c>
      <c r="M37" s="11">
        <v>98977</v>
      </c>
      <c r="N37" s="12">
        <v>74843</v>
      </c>
      <c r="O37" s="11">
        <v>93413</v>
      </c>
      <c r="P37" s="12">
        <v>14387</v>
      </c>
      <c r="Q37" s="11">
        <v>6345</v>
      </c>
      <c r="R37" s="12">
        <v>80854</v>
      </c>
      <c r="S37" s="11">
        <v>90279</v>
      </c>
      <c r="T37" s="12">
        <v>41196</v>
      </c>
      <c r="U37" s="11">
        <v>3748</v>
      </c>
    </row>
    <row r="38" spans="1:21" x14ac:dyDescent="0.25">
      <c r="A38" s="10">
        <f t="shared" si="31"/>
        <v>0.73787999999999998</v>
      </c>
      <c r="B38" s="9">
        <f>M38/100000</f>
        <v>6.5329999999999999E-2</v>
      </c>
      <c r="C38" s="10">
        <f t="shared" si="32"/>
        <v>0.28597</v>
      </c>
      <c r="D38" s="9">
        <f>O38/100000</f>
        <v>0.20405000000000001</v>
      </c>
      <c r="E38" s="10">
        <f t="shared" si="33"/>
        <v>0.14387</v>
      </c>
      <c r="F38" s="9">
        <f>Q38/100000</f>
        <v>6.3450000000000006E-2</v>
      </c>
      <c r="G38" s="10">
        <f t="shared" si="34"/>
        <v>0.80854000000000004</v>
      </c>
      <c r="H38" s="9">
        <f>S38/100000</f>
        <v>0.77073999999999998</v>
      </c>
      <c r="I38" s="10">
        <f t="shared" si="35"/>
        <v>0.66918999999999995</v>
      </c>
      <c r="J38" s="9">
        <f>U38/100000</f>
        <v>0.31678000000000001</v>
      </c>
      <c r="K38" s="8">
        <v>8</v>
      </c>
      <c r="L38" s="12">
        <v>73788</v>
      </c>
      <c r="M38" s="11">
        <v>6533</v>
      </c>
      <c r="N38" s="12">
        <v>28597</v>
      </c>
      <c r="O38" s="11">
        <v>20405</v>
      </c>
      <c r="P38" s="12">
        <v>14387</v>
      </c>
      <c r="Q38" s="11">
        <v>6345</v>
      </c>
      <c r="R38" s="12">
        <v>80854</v>
      </c>
      <c r="S38" s="11">
        <v>77074</v>
      </c>
      <c r="T38" s="12">
        <v>66919</v>
      </c>
      <c r="U38" s="11">
        <v>31678</v>
      </c>
    </row>
    <row r="39" spans="1:21" x14ac:dyDescent="0.25">
      <c r="A39" s="10">
        <f t="shared" si="31"/>
        <v>0.60529999999999995</v>
      </c>
      <c r="B39" s="9">
        <f>M39/100000</f>
        <v>0.45128000000000001</v>
      </c>
      <c r="C39" s="10">
        <f t="shared" si="32"/>
        <v>0.74021999999999999</v>
      </c>
      <c r="D39" s="9">
        <f>O39/100000</f>
        <v>0.84616999999999998</v>
      </c>
      <c r="E39" s="10">
        <f t="shared" si="33"/>
        <v>0.72472000000000003</v>
      </c>
      <c r="F39" s="9">
        <f>Q39/100000</f>
        <v>8.0000000000000007E-5</v>
      </c>
      <c r="G39" s="10">
        <f t="shared" si="34"/>
        <v>0.80889999999999995</v>
      </c>
      <c r="H39" s="9">
        <f>S39/100000</f>
        <v>0.18002000000000001</v>
      </c>
      <c r="I39" s="10">
        <f t="shared" si="35"/>
        <v>0.35352</v>
      </c>
      <c r="J39" s="9">
        <f>U39/100000</f>
        <v>0.54130999999999996</v>
      </c>
      <c r="K39" s="8">
        <v>8</v>
      </c>
      <c r="L39" s="12">
        <v>60530</v>
      </c>
      <c r="M39" s="11">
        <v>45128</v>
      </c>
      <c r="N39" s="12">
        <v>74022</v>
      </c>
      <c r="O39" s="11">
        <v>84617</v>
      </c>
      <c r="P39" s="12">
        <v>72472</v>
      </c>
      <c r="Q39" s="11">
        <v>8</v>
      </c>
      <c r="R39" s="12">
        <v>80890</v>
      </c>
      <c r="S39" s="11">
        <v>18002</v>
      </c>
      <c r="T39" s="12">
        <v>35352</v>
      </c>
      <c r="U39" s="11">
        <v>54131</v>
      </c>
    </row>
    <row r="40" spans="1:21" x14ac:dyDescent="0.25">
      <c r="A40" s="10">
        <f t="shared" si="31"/>
        <v>0.44372</v>
      </c>
      <c r="B40" s="9">
        <f>M40/100000</f>
        <v>0.15486</v>
      </c>
      <c r="C40" s="10">
        <f t="shared" si="32"/>
        <v>0.65741000000000005</v>
      </c>
      <c r="D40" s="9">
        <f>O40/100000</f>
        <v>0.14013999999999999</v>
      </c>
      <c r="E40" s="10">
        <f t="shared" si="33"/>
        <v>5.466E-2</v>
      </c>
      <c r="F40" s="9">
        <f>Q40/100000</f>
        <v>0.55306</v>
      </c>
      <c r="G40" s="10">
        <f t="shared" si="34"/>
        <v>0.93128</v>
      </c>
      <c r="H40" s="9">
        <f>S40/100000</f>
        <v>0.18464</v>
      </c>
      <c r="I40" s="10">
        <f t="shared" si="35"/>
        <v>0.79981999999999998</v>
      </c>
      <c r="J40" s="9">
        <f>U40/100000</f>
        <v>0.68415999999999999</v>
      </c>
      <c r="K40" s="8">
        <v>8</v>
      </c>
      <c r="L40" s="12">
        <v>44372</v>
      </c>
      <c r="M40" s="11">
        <v>15486</v>
      </c>
      <c r="N40" s="12">
        <v>65741</v>
      </c>
      <c r="O40" s="11">
        <v>14014</v>
      </c>
      <c r="P40" s="12">
        <v>5466</v>
      </c>
      <c r="Q40" s="11">
        <v>55306</v>
      </c>
      <c r="R40" s="12">
        <v>93128</v>
      </c>
      <c r="S40" s="11">
        <v>18464</v>
      </c>
      <c r="T40" s="12">
        <v>79982</v>
      </c>
      <c r="U40" s="11">
        <v>68416</v>
      </c>
    </row>
    <row r="41" spans="1:21" x14ac:dyDescent="0.25">
      <c r="A41" s="8">
        <v>1</v>
      </c>
      <c r="B41" s="8">
        <v>2</v>
      </c>
      <c r="C41" s="8">
        <v>3</v>
      </c>
      <c r="D41" s="8">
        <v>4</v>
      </c>
      <c r="E41" s="8">
        <v>5</v>
      </c>
      <c r="F41" s="8">
        <v>6</v>
      </c>
      <c r="G41" s="8">
        <v>7</v>
      </c>
      <c r="H41" s="8">
        <v>8</v>
      </c>
      <c r="I41" s="8">
        <v>9</v>
      </c>
      <c r="J41" s="8">
        <v>10</v>
      </c>
    </row>
    <row r="44" spans="1:21" x14ac:dyDescent="0.25">
      <c r="A44" s="8">
        <v>1</v>
      </c>
      <c r="B44" s="8">
        <f>INT((A44-1)/D$44)</f>
        <v>0</v>
      </c>
      <c r="D44" s="8">
        <v>40</v>
      </c>
    </row>
    <row r="45" spans="1:21" x14ac:dyDescent="0.25">
      <c r="A45" s="8">
        <v>2</v>
      </c>
      <c r="B45" s="8">
        <f t="shared" ref="B45:B108" si="36">INT((A45-1)/D$44)</f>
        <v>0</v>
      </c>
    </row>
    <row r="46" spans="1:21" x14ac:dyDescent="0.25">
      <c r="A46" s="8">
        <v>3</v>
      </c>
      <c r="B46" s="8">
        <f t="shared" si="36"/>
        <v>0</v>
      </c>
    </row>
    <row r="47" spans="1:21" x14ac:dyDescent="0.25">
      <c r="A47" s="8">
        <v>4</v>
      </c>
      <c r="B47" s="8">
        <f t="shared" si="36"/>
        <v>0</v>
      </c>
    </row>
    <row r="48" spans="1:21" x14ac:dyDescent="0.25">
      <c r="A48" s="8">
        <v>5</v>
      </c>
      <c r="B48" s="8">
        <f t="shared" si="36"/>
        <v>0</v>
      </c>
    </row>
    <row r="49" spans="1:2" x14ac:dyDescent="0.25">
      <c r="A49" s="8">
        <v>6</v>
      </c>
      <c r="B49" s="8">
        <f t="shared" si="36"/>
        <v>0</v>
      </c>
    </row>
    <row r="50" spans="1:2" x14ac:dyDescent="0.25">
      <c r="A50" s="8">
        <v>7</v>
      </c>
      <c r="B50" s="8">
        <f t="shared" si="36"/>
        <v>0</v>
      </c>
    </row>
    <row r="51" spans="1:2" x14ac:dyDescent="0.25">
      <c r="A51" s="8">
        <v>8</v>
      </c>
      <c r="B51" s="8">
        <f t="shared" si="36"/>
        <v>0</v>
      </c>
    </row>
    <row r="52" spans="1:2" x14ac:dyDescent="0.25">
      <c r="A52" s="8">
        <v>9</v>
      </c>
      <c r="B52" s="8">
        <f t="shared" si="36"/>
        <v>0</v>
      </c>
    </row>
    <row r="53" spans="1:2" x14ac:dyDescent="0.25">
      <c r="A53" s="8">
        <v>10</v>
      </c>
      <c r="B53" s="8">
        <f t="shared" si="36"/>
        <v>0</v>
      </c>
    </row>
    <row r="54" spans="1:2" x14ac:dyDescent="0.25">
      <c r="A54" s="8">
        <v>11</v>
      </c>
      <c r="B54" s="8">
        <f t="shared" si="36"/>
        <v>0</v>
      </c>
    </row>
    <row r="55" spans="1:2" x14ac:dyDescent="0.25">
      <c r="A55" s="8">
        <v>12</v>
      </c>
      <c r="B55" s="8">
        <f t="shared" si="36"/>
        <v>0</v>
      </c>
    </row>
    <row r="56" spans="1:2" x14ac:dyDescent="0.25">
      <c r="A56" s="8">
        <v>13</v>
      </c>
      <c r="B56" s="8">
        <f t="shared" si="36"/>
        <v>0</v>
      </c>
    </row>
    <row r="57" spans="1:2" x14ac:dyDescent="0.25">
      <c r="A57" s="8">
        <v>14</v>
      </c>
      <c r="B57" s="8">
        <f t="shared" si="36"/>
        <v>0</v>
      </c>
    </row>
    <row r="58" spans="1:2" x14ac:dyDescent="0.25">
      <c r="A58" s="8">
        <v>15</v>
      </c>
      <c r="B58" s="8">
        <f t="shared" si="36"/>
        <v>0</v>
      </c>
    </row>
    <row r="59" spans="1:2" x14ac:dyDescent="0.25">
      <c r="A59" s="8">
        <v>16</v>
      </c>
      <c r="B59" s="8">
        <f t="shared" si="36"/>
        <v>0</v>
      </c>
    </row>
    <row r="60" spans="1:2" x14ac:dyDescent="0.25">
      <c r="A60" s="8">
        <v>17</v>
      </c>
      <c r="B60" s="8">
        <f t="shared" si="36"/>
        <v>0</v>
      </c>
    </row>
    <row r="61" spans="1:2" x14ac:dyDescent="0.25">
      <c r="A61" s="8">
        <v>18</v>
      </c>
      <c r="B61" s="8">
        <f t="shared" si="36"/>
        <v>0</v>
      </c>
    </row>
    <row r="62" spans="1:2" x14ac:dyDescent="0.25">
      <c r="A62" s="8">
        <v>19</v>
      </c>
      <c r="B62" s="8">
        <f t="shared" si="36"/>
        <v>0</v>
      </c>
    </row>
    <row r="63" spans="1:2" x14ac:dyDescent="0.25">
      <c r="A63" s="8">
        <v>20</v>
      </c>
      <c r="B63" s="8">
        <f t="shared" si="36"/>
        <v>0</v>
      </c>
    </row>
    <row r="64" spans="1:2" x14ac:dyDescent="0.25">
      <c r="A64" s="8">
        <v>21</v>
      </c>
      <c r="B64" s="8">
        <f t="shared" si="36"/>
        <v>0</v>
      </c>
    </row>
    <row r="65" spans="1:2" x14ac:dyDescent="0.25">
      <c r="A65" s="8">
        <v>22</v>
      </c>
      <c r="B65" s="8">
        <f t="shared" si="36"/>
        <v>0</v>
      </c>
    </row>
    <row r="66" spans="1:2" x14ac:dyDescent="0.25">
      <c r="A66" s="8">
        <v>23</v>
      </c>
      <c r="B66" s="8">
        <f t="shared" si="36"/>
        <v>0</v>
      </c>
    </row>
    <row r="67" spans="1:2" x14ac:dyDescent="0.25">
      <c r="A67" s="8">
        <v>24</v>
      </c>
      <c r="B67" s="8">
        <f t="shared" si="36"/>
        <v>0</v>
      </c>
    </row>
    <row r="68" spans="1:2" x14ac:dyDescent="0.25">
      <c r="A68" s="8">
        <v>25</v>
      </c>
      <c r="B68" s="8">
        <f t="shared" si="36"/>
        <v>0</v>
      </c>
    </row>
    <row r="69" spans="1:2" x14ac:dyDescent="0.25">
      <c r="A69" s="8">
        <v>26</v>
      </c>
      <c r="B69" s="8">
        <f t="shared" si="36"/>
        <v>0</v>
      </c>
    </row>
    <row r="70" spans="1:2" x14ac:dyDescent="0.25">
      <c r="A70" s="8">
        <v>27</v>
      </c>
      <c r="B70" s="8">
        <f t="shared" si="36"/>
        <v>0</v>
      </c>
    </row>
    <row r="71" spans="1:2" x14ac:dyDescent="0.25">
      <c r="A71" s="8">
        <v>28</v>
      </c>
      <c r="B71" s="8">
        <f t="shared" si="36"/>
        <v>0</v>
      </c>
    </row>
    <row r="72" spans="1:2" x14ac:dyDescent="0.25">
      <c r="A72" s="8">
        <v>29</v>
      </c>
      <c r="B72" s="8">
        <f t="shared" si="36"/>
        <v>0</v>
      </c>
    </row>
    <row r="73" spans="1:2" x14ac:dyDescent="0.25">
      <c r="A73" s="8">
        <v>30</v>
      </c>
      <c r="B73" s="8">
        <f t="shared" si="36"/>
        <v>0</v>
      </c>
    </row>
    <row r="74" spans="1:2" x14ac:dyDescent="0.25">
      <c r="A74" s="8">
        <v>31</v>
      </c>
      <c r="B74" s="8">
        <f t="shared" si="36"/>
        <v>0</v>
      </c>
    </row>
    <row r="75" spans="1:2" x14ac:dyDescent="0.25">
      <c r="A75" s="8">
        <v>32</v>
      </c>
      <c r="B75" s="8">
        <f t="shared" si="36"/>
        <v>0</v>
      </c>
    </row>
    <row r="76" spans="1:2" x14ac:dyDescent="0.25">
      <c r="A76" s="8">
        <v>33</v>
      </c>
      <c r="B76" s="8">
        <f t="shared" si="36"/>
        <v>0</v>
      </c>
    </row>
    <row r="77" spans="1:2" x14ac:dyDescent="0.25">
      <c r="A77" s="8">
        <v>34</v>
      </c>
      <c r="B77" s="8">
        <f t="shared" si="36"/>
        <v>0</v>
      </c>
    </row>
    <row r="78" spans="1:2" x14ac:dyDescent="0.25">
      <c r="A78" s="8">
        <v>35</v>
      </c>
      <c r="B78" s="8">
        <f t="shared" si="36"/>
        <v>0</v>
      </c>
    </row>
    <row r="79" spans="1:2" x14ac:dyDescent="0.25">
      <c r="A79" s="8">
        <v>36</v>
      </c>
      <c r="B79" s="8">
        <f t="shared" si="36"/>
        <v>0</v>
      </c>
    </row>
    <row r="80" spans="1:2" x14ac:dyDescent="0.25">
      <c r="A80" s="8">
        <v>37</v>
      </c>
      <c r="B80" s="8">
        <f t="shared" si="36"/>
        <v>0</v>
      </c>
    </row>
    <row r="81" spans="1:2" x14ac:dyDescent="0.25">
      <c r="A81" s="8">
        <v>38</v>
      </c>
      <c r="B81" s="8">
        <f t="shared" si="36"/>
        <v>0</v>
      </c>
    </row>
    <row r="82" spans="1:2" x14ac:dyDescent="0.25">
      <c r="A82" s="8">
        <v>39</v>
      </c>
      <c r="B82" s="8">
        <f t="shared" si="36"/>
        <v>0</v>
      </c>
    </row>
    <row r="83" spans="1:2" x14ac:dyDescent="0.25">
      <c r="A83" s="8">
        <v>40</v>
      </c>
      <c r="B83" s="8">
        <f t="shared" si="36"/>
        <v>0</v>
      </c>
    </row>
    <row r="84" spans="1:2" x14ac:dyDescent="0.25">
      <c r="A84" s="8">
        <v>41</v>
      </c>
      <c r="B84" s="8">
        <f t="shared" si="36"/>
        <v>1</v>
      </c>
    </row>
    <row r="85" spans="1:2" x14ac:dyDescent="0.25">
      <c r="A85" s="8">
        <v>42</v>
      </c>
      <c r="B85" s="8">
        <f t="shared" si="36"/>
        <v>1</v>
      </c>
    </row>
    <row r="86" spans="1:2" x14ac:dyDescent="0.25">
      <c r="A86" s="8">
        <v>43</v>
      </c>
      <c r="B86" s="8">
        <f t="shared" si="36"/>
        <v>1</v>
      </c>
    </row>
    <row r="87" spans="1:2" x14ac:dyDescent="0.25">
      <c r="A87" s="8">
        <v>44</v>
      </c>
      <c r="B87" s="8">
        <f t="shared" si="36"/>
        <v>1</v>
      </c>
    </row>
    <row r="88" spans="1:2" x14ac:dyDescent="0.25">
      <c r="A88" s="8">
        <v>45</v>
      </c>
      <c r="B88" s="8">
        <f t="shared" si="36"/>
        <v>1</v>
      </c>
    </row>
    <row r="89" spans="1:2" x14ac:dyDescent="0.25">
      <c r="A89" s="8">
        <v>46</v>
      </c>
      <c r="B89" s="8">
        <f t="shared" si="36"/>
        <v>1</v>
      </c>
    </row>
    <row r="90" spans="1:2" x14ac:dyDescent="0.25">
      <c r="A90" s="8">
        <v>47</v>
      </c>
      <c r="B90" s="8">
        <f t="shared" si="36"/>
        <v>1</v>
      </c>
    </row>
    <row r="91" spans="1:2" x14ac:dyDescent="0.25">
      <c r="A91" s="8">
        <v>48</v>
      </c>
      <c r="B91" s="8">
        <f t="shared" si="36"/>
        <v>1</v>
      </c>
    </row>
    <row r="92" spans="1:2" x14ac:dyDescent="0.25">
      <c r="A92" s="8">
        <v>49</v>
      </c>
      <c r="B92" s="8">
        <f t="shared" si="36"/>
        <v>1</v>
      </c>
    </row>
    <row r="93" spans="1:2" x14ac:dyDescent="0.25">
      <c r="A93" s="8">
        <v>50</v>
      </c>
      <c r="B93" s="8">
        <f t="shared" si="36"/>
        <v>1</v>
      </c>
    </row>
    <row r="94" spans="1:2" x14ac:dyDescent="0.25">
      <c r="A94" s="8">
        <v>51</v>
      </c>
      <c r="B94" s="8">
        <f t="shared" si="36"/>
        <v>1</v>
      </c>
    </row>
    <row r="95" spans="1:2" x14ac:dyDescent="0.25">
      <c r="A95" s="8">
        <v>52</v>
      </c>
      <c r="B95" s="8">
        <f t="shared" si="36"/>
        <v>1</v>
      </c>
    </row>
    <row r="96" spans="1:2" x14ac:dyDescent="0.25">
      <c r="A96" s="8">
        <v>53</v>
      </c>
      <c r="B96" s="8">
        <f t="shared" si="36"/>
        <v>1</v>
      </c>
    </row>
    <row r="97" spans="1:2" x14ac:dyDescent="0.25">
      <c r="A97" s="8">
        <v>54</v>
      </c>
      <c r="B97" s="8">
        <f t="shared" si="36"/>
        <v>1</v>
      </c>
    </row>
    <row r="98" spans="1:2" x14ac:dyDescent="0.25">
      <c r="A98" s="8">
        <v>55</v>
      </c>
      <c r="B98" s="8">
        <f t="shared" si="36"/>
        <v>1</v>
      </c>
    </row>
    <row r="99" spans="1:2" x14ac:dyDescent="0.25">
      <c r="A99" s="8">
        <v>56</v>
      </c>
      <c r="B99" s="8">
        <f t="shared" si="36"/>
        <v>1</v>
      </c>
    </row>
    <row r="100" spans="1:2" x14ac:dyDescent="0.25">
      <c r="A100" s="8">
        <v>57</v>
      </c>
      <c r="B100" s="8">
        <f t="shared" si="36"/>
        <v>1</v>
      </c>
    </row>
    <row r="101" spans="1:2" x14ac:dyDescent="0.25">
      <c r="A101" s="8">
        <v>58</v>
      </c>
      <c r="B101" s="8">
        <f t="shared" si="36"/>
        <v>1</v>
      </c>
    </row>
    <row r="102" spans="1:2" x14ac:dyDescent="0.25">
      <c r="A102" s="8">
        <v>59</v>
      </c>
      <c r="B102" s="8">
        <f t="shared" si="36"/>
        <v>1</v>
      </c>
    </row>
    <row r="103" spans="1:2" x14ac:dyDescent="0.25">
      <c r="A103" s="8">
        <v>60</v>
      </c>
      <c r="B103" s="8">
        <f t="shared" si="36"/>
        <v>1</v>
      </c>
    </row>
    <row r="104" spans="1:2" x14ac:dyDescent="0.25">
      <c r="A104" s="8">
        <v>61</v>
      </c>
      <c r="B104" s="8">
        <f t="shared" si="36"/>
        <v>1</v>
      </c>
    </row>
    <row r="105" spans="1:2" x14ac:dyDescent="0.25">
      <c r="A105" s="8">
        <v>62</v>
      </c>
      <c r="B105" s="8">
        <f t="shared" si="36"/>
        <v>1</v>
      </c>
    </row>
    <row r="106" spans="1:2" x14ac:dyDescent="0.25">
      <c r="A106" s="8">
        <v>63</v>
      </c>
      <c r="B106" s="8">
        <f t="shared" si="36"/>
        <v>1</v>
      </c>
    </row>
    <row r="107" spans="1:2" x14ac:dyDescent="0.25">
      <c r="A107" s="8">
        <v>64</v>
      </c>
      <c r="B107" s="8">
        <f t="shared" si="36"/>
        <v>1</v>
      </c>
    </row>
    <row r="108" spans="1:2" x14ac:dyDescent="0.25">
      <c r="A108" s="8">
        <v>65</v>
      </c>
      <c r="B108" s="8">
        <f t="shared" si="36"/>
        <v>1</v>
      </c>
    </row>
    <row r="109" spans="1:2" x14ac:dyDescent="0.25">
      <c r="A109" s="8">
        <v>66</v>
      </c>
      <c r="B109" s="8">
        <f t="shared" ref="B109:B172" si="37">INT((A109-1)/D$44)</f>
        <v>1</v>
      </c>
    </row>
    <row r="110" spans="1:2" x14ac:dyDescent="0.25">
      <c r="A110" s="8">
        <v>67</v>
      </c>
      <c r="B110" s="8">
        <f t="shared" si="37"/>
        <v>1</v>
      </c>
    </row>
    <row r="111" spans="1:2" x14ac:dyDescent="0.25">
      <c r="A111" s="8">
        <v>68</v>
      </c>
      <c r="B111" s="8">
        <f t="shared" si="37"/>
        <v>1</v>
      </c>
    </row>
    <row r="112" spans="1:2" x14ac:dyDescent="0.25">
      <c r="A112" s="8">
        <v>69</v>
      </c>
      <c r="B112" s="8">
        <f t="shared" si="37"/>
        <v>1</v>
      </c>
    </row>
    <row r="113" spans="1:2" x14ac:dyDescent="0.25">
      <c r="A113" s="8">
        <v>70</v>
      </c>
      <c r="B113" s="8">
        <f t="shared" si="37"/>
        <v>1</v>
      </c>
    </row>
    <row r="114" spans="1:2" x14ac:dyDescent="0.25">
      <c r="A114" s="8">
        <v>71</v>
      </c>
      <c r="B114" s="8">
        <f t="shared" si="37"/>
        <v>1</v>
      </c>
    </row>
    <row r="115" spans="1:2" x14ac:dyDescent="0.25">
      <c r="A115" s="8">
        <v>72</v>
      </c>
      <c r="B115" s="8">
        <f t="shared" si="37"/>
        <v>1</v>
      </c>
    </row>
    <row r="116" spans="1:2" x14ac:dyDescent="0.25">
      <c r="A116" s="8">
        <v>73</v>
      </c>
      <c r="B116" s="8">
        <f t="shared" si="37"/>
        <v>1</v>
      </c>
    </row>
    <row r="117" spans="1:2" x14ac:dyDescent="0.25">
      <c r="A117" s="8">
        <v>74</v>
      </c>
      <c r="B117" s="8">
        <f t="shared" si="37"/>
        <v>1</v>
      </c>
    </row>
    <row r="118" spans="1:2" x14ac:dyDescent="0.25">
      <c r="A118" s="8">
        <v>75</v>
      </c>
      <c r="B118" s="8">
        <f t="shared" si="37"/>
        <v>1</v>
      </c>
    </row>
    <row r="119" spans="1:2" x14ac:dyDescent="0.25">
      <c r="A119" s="8">
        <v>76</v>
      </c>
      <c r="B119" s="8">
        <f t="shared" si="37"/>
        <v>1</v>
      </c>
    </row>
    <row r="120" spans="1:2" x14ac:dyDescent="0.25">
      <c r="A120" s="8">
        <v>77</v>
      </c>
      <c r="B120" s="8">
        <f t="shared" si="37"/>
        <v>1</v>
      </c>
    </row>
    <row r="121" spans="1:2" x14ac:dyDescent="0.25">
      <c r="A121" s="8">
        <v>78</v>
      </c>
      <c r="B121" s="8">
        <f t="shared" si="37"/>
        <v>1</v>
      </c>
    </row>
    <row r="122" spans="1:2" x14ac:dyDescent="0.25">
      <c r="A122" s="8">
        <v>79</v>
      </c>
      <c r="B122" s="8">
        <f t="shared" si="37"/>
        <v>1</v>
      </c>
    </row>
    <row r="123" spans="1:2" x14ac:dyDescent="0.25">
      <c r="A123" s="8">
        <v>80</v>
      </c>
      <c r="B123" s="8">
        <f t="shared" si="37"/>
        <v>1</v>
      </c>
    </row>
    <row r="124" spans="1:2" x14ac:dyDescent="0.25">
      <c r="A124" s="8">
        <v>81</v>
      </c>
      <c r="B124" s="8">
        <f t="shared" si="37"/>
        <v>2</v>
      </c>
    </row>
    <row r="125" spans="1:2" x14ac:dyDescent="0.25">
      <c r="A125" s="8">
        <v>82</v>
      </c>
      <c r="B125" s="8">
        <f t="shared" si="37"/>
        <v>2</v>
      </c>
    </row>
    <row r="126" spans="1:2" x14ac:dyDescent="0.25">
      <c r="A126" s="8">
        <v>83</v>
      </c>
      <c r="B126" s="8">
        <f t="shared" si="37"/>
        <v>2</v>
      </c>
    </row>
    <row r="127" spans="1:2" x14ac:dyDescent="0.25">
      <c r="A127" s="8">
        <v>84</v>
      </c>
      <c r="B127" s="8">
        <f t="shared" si="37"/>
        <v>2</v>
      </c>
    </row>
    <row r="128" spans="1:2" x14ac:dyDescent="0.25">
      <c r="A128" s="8">
        <v>85</v>
      </c>
      <c r="B128" s="8">
        <f t="shared" si="37"/>
        <v>2</v>
      </c>
    </row>
    <row r="129" spans="1:2" x14ac:dyDescent="0.25">
      <c r="A129" s="8">
        <v>86</v>
      </c>
      <c r="B129" s="8">
        <f t="shared" si="37"/>
        <v>2</v>
      </c>
    </row>
    <row r="130" spans="1:2" x14ac:dyDescent="0.25">
      <c r="A130" s="8">
        <v>87</v>
      </c>
      <c r="B130" s="8">
        <f t="shared" si="37"/>
        <v>2</v>
      </c>
    </row>
    <row r="131" spans="1:2" x14ac:dyDescent="0.25">
      <c r="A131" s="8">
        <v>88</v>
      </c>
      <c r="B131" s="8">
        <f t="shared" si="37"/>
        <v>2</v>
      </c>
    </row>
    <row r="132" spans="1:2" x14ac:dyDescent="0.25">
      <c r="A132" s="8">
        <v>89</v>
      </c>
      <c r="B132" s="8">
        <f t="shared" si="37"/>
        <v>2</v>
      </c>
    </row>
    <row r="133" spans="1:2" x14ac:dyDescent="0.25">
      <c r="A133" s="8">
        <v>90</v>
      </c>
      <c r="B133" s="8">
        <f t="shared" si="37"/>
        <v>2</v>
      </c>
    </row>
    <row r="134" spans="1:2" x14ac:dyDescent="0.25">
      <c r="A134" s="8">
        <v>91</v>
      </c>
      <c r="B134" s="8">
        <f t="shared" si="37"/>
        <v>2</v>
      </c>
    </row>
    <row r="135" spans="1:2" x14ac:dyDescent="0.25">
      <c r="A135" s="8">
        <v>92</v>
      </c>
      <c r="B135" s="8">
        <f t="shared" si="37"/>
        <v>2</v>
      </c>
    </row>
    <row r="136" spans="1:2" x14ac:dyDescent="0.25">
      <c r="A136" s="8">
        <v>93</v>
      </c>
      <c r="B136" s="8">
        <f t="shared" si="37"/>
        <v>2</v>
      </c>
    </row>
    <row r="137" spans="1:2" x14ac:dyDescent="0.25">
      <c r="A137" s="8">
        <v>94</v>
      </c>
      <c r="B137" s="8">
        <f t="shared" si="37"/>
        <v>2</v>
      </c>
    </row>
    <row r="138" spans="1:2" x14ac:dyDescent="0.25">
      <c r="A138" s="8">
        <v>95</v>
      </c>
      <c r="B138" s="8">
        <f t="shared" si="37"/>
        <v>2</v>
      </c>
    </row>
    <row r="139" spans="1:2" x14ac:dyDescent="0.25">
      <c r="A139" s="8">
        <v>96</v>
      </c>
      <c r="B139" s="8">
        <f t="shared" si="37"/>
        <v>2</v>
      </c>
    </row>
    <row r="140" spans="1:2" x14ac:dyDescent="0.25">
      <c r="A140" s="8">
        <v>97</v>
      </c>
      <c r="B140" s="8">
        <f t="shared" si="37"/>
        <v>2</v>
      </c>
    </row>
    <row r="141" spans="1:2" x14ac:dyDescent="0.25">
      <c r="A141" s="8">
        <v>98</v>
      </c>
      <c r="B141" s="8">
        <f t="shared" si="37"/>
        <v>2</v>
      </c>
    </row>
    <row r="142" spans="1:2" x14ac:dyDescent="0.25">
      <c r="A142" s="8">
        <v>99</v>
      </c>
      <c r="B142" s="8">
        <f t="shared" si="37"/>
        <v>2</v>
      </c>
    </row>
    <row r="143" spans="1:2" x14ac:dyDescent="0.25">
      <c r="A143" s="8">
        <v>100</v>
      </c>
      <c r="B143" s="8">
        <f t="shared" si="37"/>
        <v>2</v>
      </c>
    </row>
    <row r="144" spans="1:2" x14ac:dyDescent="0.25">
      <c r="A144" s="8">
        <v>101</v>
      </c>
      <c r="B144" s="8">
        <f t="shared" si="37"/>
        <v>2</v>
      </c>
    </row>
    <row r="145" spans="1:2" x14ac:dyDescent="0.25">
      <c r="A145" s="8">
        <v>102</v>
      </c>
      <c r="B145" s="8">
        <f t="shared" si="37"/>
        <v>2</v>
      </c>
    </row>
    <row r="146" spans="1:2" x14ac:dyDescent="0.25">
      <c r="A146" s="8">
        <v>103</v>
      </c>
      <c r="B146" s="8">
        <f t="shared" si="37"/>
        <v>2</v>
      </c>
    </row>
    <row r="147" spans="1:2" x14ac:dyDescent="0.25">
      <c r="A147" s="8">
        <v>104</v>
      </c>
      <c r="B147" s="8">
        <f t="shared" si="37"/>
        <v>2</v>
      </c>
    </row>
    <row r="148" spans="1:2" x14ac:dyDescent="0.25">
      <c r="A148" s="8">
        <v>105</v>
      </c>
      <c r="B148" s="8">
        <f t="shared" si="37"/>
        <v>2</v>
      </c>
    </row>
    <row r="149" spans="1:2" x14ac:dyDescent="0.25">
      <c r="A149" s="8">
        <v>106</v>
      </c>
      <c r="B149" s="8">
        <f t="shared" si="37"/>
        <v>2</v>
      </c>
    </row>
    <row r="150" spans="1:2" x14ac:dyDescent="0.25">
      <c r="A150" s="8">
        <v>107</v>
      </c>
      <c r="B150" s="8">
        <f t="shared" si="37"/>
        <v>2</v>
      </c>
    </row>
    <row r="151" spans="1:2" x14ac:dyDescent="0.25">
      <c r="A151" s="8">
        <v>108</v>
      </c>
      <c r="B151" s="8">
        <f t="shared" si="37"/>
        <v>2</v>
      </c>
    </row>
    <row r="152" spans="1:2" x14ac:dyDescent="0.25">
      <c r="A152" s="8">
        <v>109</v>
      </c>
      <c r="B152" s="8">
        <f t="shared" si="37"/>
        <v>2</v>
      </c>
    </row>
    <row r="153" spans="1:2" x14ac:dyDescent="0.25">
      <c r="A153" s="8">
        <v>110</v>
      </c>
      <c r="B153" s="8">
        <f t="shared" si="37"/>
        <v>2</v>
      </c>
    </row>
    <row r="154" spans="1:2" x14ac:dyDescent="0.25">
      <c r="A154" s="8">
        <v>111</v>
      </c>
      <c r="B154" s="8">
        <f t="shared" si="37"/>
        <v>2</v>
      </c>
    </row>
    <row r="155" spans="1:2" x14ac:dyDescent="0.25">
      <c r="A155" s="8">
        <v>112</v>
      </c>
      <c r="B155" s="8">
        <f t="shared" si="37"/>
        <v>2</v>
      </c>
    </row>
    <row r="156" spans="1:2" x14ac:dyDescent="0.25">
      <c r="A156" s="8">
        <v>113</v>
      </c>
      <c r="B156" s="8">
        <f t="shared" si="37"/>
        <v>2</v>
      </c>
    </row>
    <row r="157" spans="1:2" x14ac:dyDescent="0.25">
      <c r="A157" s="8">
        <v>114</v>
      </c>
      <c r="B157" s="8">
        <f t="shared" si="37"/>
        <v>2</v>
      </c>
    </row>
    <row r="158" spans="1:2" x14ac:dyDescent="0.25">
      <c r="A158" s="8">
        <v>115</v>
      </c>
      <c r="B158" s="8">
        <f t="shared" si="37"/>
        <v>2</v>
      </c>
    </row>
    <row r="159" spans="1:2" x14ac:dyDescent="0.25">
      <c r="A159" s="8">
        <v>116</v>
      </c>
      <c r="B159" s="8">
        <f t="shared" si="37"/>
        <v>2</v>
      </c>
    </row>
    <row r="160" spans="1:2" x14ac:dyDescent="0.25">
      <c r="A160" s="8">
        <v>117</v>
      </c>
      <c r="B160" s="8">
        <f t="shared" si="37"/>
        <v>2</v>
      </c>
    </row>
    <row r="161" spans="1:2" x14ac:dyDescent="0.25">
      <c r="A161" s="8">
        <v>118</v>
      </c>
      <c r="B161" s="8">
        <f t="shared" si="37"/>
        <v>2</v>
      </c>
    </row>
    <row r="162" spans="1:2" x14ac:dyDescent="0.25">
      <c r="A162" s="8">
        <v>119</v>
      </c>
      <c r="B162" s="8">
        <f t="shared" si="37"/>
        <v>2</v>
      </c>
    </row>
    <row r="163" spans="1:2" x14ac:dyDescent="0.25">
      <c r="A163" s="8">
        <v>120</v>
      </c>
      <c r="B163" s="8">
        <f t="shared" si="37"/>
        <v>2</v>
      </c>
    </row>
    <row r="164" spans="1:2" x14ac:dyDescent="0.25">
      <c r="A164" s="8">
        <v>121</v>
      </c>
      <c r="B164" s="8">
        <f t="shared" si="37"/>
        <v>3</v>
      </c>
    </row>
    <row r="165" spans="1:2" x14ac:dyDescent="0.25">
      <c r="A165" s="8">
        <v>122</v>
      </c>
      <c r="B165" s="8">
        <f t="shared" si="37"/>
        <v>3</v>
      </c>
    </row>
    <row r="166" spans="1:2" x14ac:dyDescent="0.25">
      <c r="A166" s="8">
        <v>123</v>
      </c>
      <c r="B166" s="8">
        <f t="shared" si="37"/>
        <v>3</v>
      </c>
    </row>
    <row r="167" spans="1:2" x14ac:dyDescent="0.25">
      <c r="A167" s="8">
        <v>124</v>
      </c>
      <c r="B167" s="8">
        <f t="shared" si="37"/>
        <v>3</v>
      </c>
    </row>
    <row r="168" spans="1:2" x14ac:dyDescent="0.25">
      <c r="A168" s="8">
        <v>125</v>
      </c>
      <c r="B168" s="8">
        <f t="shared" si="37"/>
        <v>3</v>
      </c>
    </row>
    <row r="169" spans="1:2" x14ac:dyDescent="0.25">
      <c r="A169" s="8">
        <v>126</v>
      </c>
      <c r="B169" s="8">
        <f t="shared" si="37"/>
        <v>3</v>
      </c>
    </row>
    <row r="170" spans="1:2" x14ac:dyDescent="0.25">
      <c r="A170" s="8">
        <v>127</v>
      </c>
      <c r="B170" s="8">
        <f t="shared" si="37"/>
        <v>3</v>
      </c>
    </row>
    <row r="171" spans="1:2" x14ac:dyDescent="0.25">
      <c r="A171" s="8">
        <v>128</v>
      </c>
      <c r="B171" s="8">
        <f t="shared" si="37"/>
        <v>3</v>
      </c>
    </row>
    <row r="172" spans="1:2" x14ac:dyDescent="0.25">
      <c r="A172" s="8">
        <v>129</v>
      </c>
      <c r="B172" s="8">
        <f t="shared" si="37"/>
        <v>3</v>
      </c>
    </row>
    <row r="173" spans="1:2" x14ac:dyDescent="0.25">
      <c r="A173" s="8">
        <v>130</v>
      </c>
      <c r="B173" s="8">
        <f t="shared" ref="B173:B203" si="38">INT((A173-1)/D$44)</f>
        <v>3</v>
      </c>
    </row>
    <row r="174" spans="1:2" x14ac:dyDescent="0.25">
      <c r="A174" s="8">
        <v>131</v>
      </c>
      <c r="B174" s="8">
        <f t="shared" si="38"/>
        <v>3</v>
      </c>
    </row>
    <row r="175" spans="1:2" x14ac:dyDescent="0.25">
      <c r="A175" s="8">
        <v>132</v>
      </c>
      <c r="B175" s="8">
        <f t="shared" si="38"/>
        <v>3</v>
      </c>
    </row>
    <row r="176" spans="1:2" x14ac:dyDescent="0.25">
      <c r="A176" s="8">
        <v>133</v>
      </c>
      <c r="B176" s="8">
        <f t="shared" si="38"/>
        <v>3</v>
      </c>
    </row>
    <row r="177" spans="1:2" x14ac:dyDescent="0.25">
      <c r="A177" s="8">
        <v>134</v>
      </c>
      <c r="B177" s="8">
        <f t="shared" si="38"/>
        <v>3</v>
      </c>
    </row>
    <row r="178" spans="1:2" x14ac:dyDescent="0.25">
      <c r="A178" s="8">
        <v>135</v>
      </c>
      <c r="B178" s="8">
        <f t="shared" si="38"/>
        <v>3</v>
      </c>
    </row>
    <row r="179" spans="1:2" x14ac:dyDescent="0.25">
      <c r="A179" s="8">
        <v>136</v>
      </c>
      <c r="B179" s="8">
        <f t="shared" si="38"/>
        <v>3</v>
      </c>
    </row>
    <row r="180" spans="1:2" x14ac:dyDescent="0.25">
      <c r="A180" s="8">
        <v>137</v>
      </c>
      <c r="B180" s="8">
        <f t="shared" si="38"/>
        <v>3</v>
      </c>
    </row>
    <row r="181" spans="1:2" x14ac:dyDescent="0.25">
      <c r="A181" s="8">
        <v>138</v>
      </c>
      <c r="B181" s="8">
        <f t="shared" si="38"/>
        <v>3</v>
      </c>
    </row>
    <row r="182" spans="1:2" x14ac:dyDescent="0.25">
      <c r="A182" s="8">
        <v>139</v>
      </c>
      <c r="B182" s="8">
        <f t="shared" si="38"/>
        <v>3</v>
      </c>
    </row>
    <row r="183" spans="1:2" x14ac:dyDescent="0.25">
      <c r="A183" s="8">
        <v>140</v>
      </c>
      <c r="B183" s="8">
        <f t="shared" si="38"/>
        <v>3</v>
      </c>
    </row>
    <row r="184" spans="1:2" x14ac:dyDescent="0.25">
      <c r="A184" s="8">
        <v>141</v>
      </c>
      <c r="B184" s="8">
        <f t="shared" si="38"/>
        <v>3</v>
      </c>
    </row>
    <row r="185" spans="1:2" x14ac:dyDescent="0.25">
      <c r="A185" s="8">
        <v>142</v>
      </c>
      <c r="B185" s="8">
        <f t="shared" si="38"/>
        <v>3</v>
      </c>
    </row>
    <row r="186" spans="1:2" x14ac:dyDescent="0.25">
      <c r="A186" s="8">
        <v>143</v>
      </c>
      <c r="B186" s="8">
        <f t="shared" si="38"/>
        <v>3</v>
      </c>
    </row>
    <row r="187" spans="1:2" x14ac:dyDescent="0.25">
      <c r="A187" s="8">
        <v>144</v>
      </c>
      <c r="B187" s="8">
        <f t="shared" si="38"/>
        <v>3</v>
      </c>
    </row>
    <row r="188" spans="1:2" x14ac:dyDescent="0.25">
      <c r="A188" s="8">
        <v>145</v>
      </c>
      <c r="B188" s="8">
        <f t="shared" si="38"/>
        <v>3</v>
      </c>
    </row>
    <row r="189" spans="1:2" x14ac:dyDescent="0.25">
      <c r="A189" s="8">
        <v>146</v>
      </c>
      <c r="B189" s="8">
        <f t="shared" si="38"/>
        <v>3</v>
      </c>
    </row>
    <row r="190" spans="1:2" x14ac:dyDescent="0.25">
      <c r="A190" s="8">
        <v>147</v>
      </c>
      <c r="B190" s="8">
        <f t="shared" si="38"/>
        <v>3</v>
      </c>
    </row>
    <row r="191" spans="1:2" x14ac:dyDescent="0.25">
      <c r="A191" s="8">
        <v>148</v>
      </c>
      <c r="B191" s="8">
        <f t="shared" si="38"/>
        <v>3</v>
      </c>
    </row>
    <row r="192" spans="1:2" x14ac:dyDescent="0.25">
      <c r="A192" s="8">
        <v>149</v>
      </c>
      <c r="B192" s="8">
        <f t="shared" si="38"/>
        <v>3</v>
      </c>
    </row>
    <row r="193" spans="1:2" x14ac:dyDescent="0.25">
      <c r="A193" s="8">
        <v>150</v>
      </c>
      <c r="B193" s="8">
        <f t="shared" si="38"/>
        <v>3</v>
      </c>
    </row>
    <row r="194" spans="1:2" x14ac:dyDescent="0.25">
      <c r="A194" s="8">
        <v>151</v>
      </c>
      <c r="B194" s="8">
        <f t="shared" si="38"/>
        <v>3</v>
      </c>
    </row>
    <row r="195" spans="1:2" x14ac:dyDescent="0.25">
      <c r="A195" s="8">
        <v>152</v>
      </c>
      <c r="B195" s="8">
        <f t="shared" si="38"/>
        <v>3</v>
      </c>
    </row>
    <row r="196" spans="1:2" x14ac:dyDescent="0.25">
      <c r="A196" s="8">
        <v>153</v>
      </c>
      <c r="B196" s="8">
        <f t="shared" si="38"/>
        <v>3</v>
      </c>
    </row>
    <row r="197" spans="1:2" x14ac:dyDescent="0.25">
      <c r="A197" s="8">
        <v>154</v>
      </c>
      <c r="B197" s="8">
        <f t="shared" si="38"/>
        <v>3</v>
      </c>
    </row>
    <row r="198" spans="1:2" x14ac:dyDescent="0.25">
      <c r="A198" s="8">
        <v>155</v>
      </c>
      <c r="B198" s="8">
        <f t="shared" si="38"/>
        <v>3</v>
      </c>
    </row>
    <row r="199" spans="1:2" x14ac:dyDescent="0.25">
      <c r="A199" s="8">
        <v>156</v>
      </c>
      <c r="B199" s="8">
        <f t="shared" si="38"/>
        <v>3</v>
      </c>
    </row>
    <row r="200" spans="1:2" x14ac:dyDescent="0.25">
      <c r="A200" s="8">
        <v>157</v>
      </c>
      <c r="B200" s="8">
        <f t="shared" si="38"/>
        <v>3</v>
      </c>
    </row>
    <row r="201" spans="1:2" x14ac:dyDescent="0.25">
      <c r="A201" s="8">
        <v>158</v>
      </c>
      <c r="B201" s="8">
        <f t="shared" si="38"/>
        <v>3</v>
      </c>
    </row>
    <row r="202" spans="1:2" x14ac:dyDescent="0.25">
      <c r="A202" s="8">
        <v>159</v>
      </c>
      <c r="B202" s="8">
        <f t="shared" si="38"/>
        <v>3</v>
      </c>
    </row>
    <row r="203" spans="1:2" x14ac:dyDescent="0.25">
      <c r="A203" s="8">
        <v>160</v>
      </c>
      <c r="B203" s="8">
        <f t="shared" si="38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A37"/>
  </sheetPr>
  <dimension ref="A1:S95"/>
  <sheetViews>
    <sheetView topLeftCell="Q91" zoomScale="180" zoomScaleNormal="180" workbookViewId="0">
      <selection activeCell="R104" sqref="R104"/>
    </sheetView>
  </sheetViews>
  <sheetFormatPr baseColWidth="10" defaultRowHeight="15" x14ac:dyDescent="0.25"/>
  <cols>
    <col min="1" max="1" width="12.42578125" bestFit="1" customWidth="1"/>
    <col min="3" max="4" width="11.85546875" bestFit="1" customWidth="1"/>
  </cols>
  <sheetData>
    <row r="1" spans="1:19" x14ac:dyDescent="0.25">
      <c r="A1" s="22" t="s">
        <v>34</v>
      </c>
      <c r="B1" s="19"/>
      <c r="C1" s="20"/>
      <c r="D1" s="20"/>
      <c r="E1" s="22" t="s">
        <v>27</v>
      </c>
      <c r="F1" s="19"/>
      <c r="G1" s="20"/>
      <c r="I1" s="22" t="s">
        <v>23</v>
      </c>
      <c r="J1" s="19"/>
      <c r="K1" s="20"/>
      <c r="M1" s="22" t="s">
        <v>26</v>
      </c>
      <c r="N1" s="19"/>
      <c r="O1" s="20"/>
      <c r="Q1" s="22" t="s">
        <v>24</v>
      </c>
      <c r="R1" s="19"/>
      <c r="S1" s="20"/>
    </row>
    <row r="2" spans="1:19" x14ac:dyDescent="0.25">
      <c r="A2" s="15" t="s">
        <v>30</v>
      </c>
      <c r="B2" s="15" t="s">
        <v>31</v>
      </c>
      <c r="C2" s="15" t="s">
        <v>32</v>
      </c>
      <c r="E2" s="15" t="s">
        <v>30</v>
      </c>
      <c r="F2" s="15" t="s">
        <v>31</v>
      </c>
      <c r="G2" s="15" t="s">
        <v>32</v>
      </c>
      <c r="I2" s="15" t="s">
        <v>30</v>
      </c>
      <c r="J2" s="15" t="s">
        <v>31</v>
      </c>
      <c r="K2" s="15" t="s">
        <v>32</v>
      </c>
      <c r="M2" s="15" t="s">
        <v>30</v>
      </c>
      <c r="N2" s="15" t="s">
        <v>31</v>
      </c>
      <c r="O2" s="15" t="s">
        <v>32</v>
      </c>
      <c r="Q2" s="15" t="s">
        <v>30</v>
      </c>
      <c r="R2" s="15" t="s">
        <v>31</v>
      </c>
      <c r="S2" s="15" t="s">
        <v>32</v>
      </c>
    </row>
    <row r="3" spans="1:19" x14ac:dyDescent="0.25">
      <c r="A3" s="13">
        <v>3</v>
      </c>
      <c r="B3" s="16">
        <v>0.31751000000000001</v>
      </c>
      <c r="C3" s="24">
        <f>ROUNDDOWN((-1/A$3)*LN(B3),5)</f>
        <v>0.38241000000000003</v>
      </c>
      <c r="E3" s="13">
        <v>4</v>
      </c>
      <c r="F3" s="16">
        <f>NAU!D26</f>
        <v>0.63266999999999995</v>
      </c>
      <c r="G3" s="24">
        <f t="shared" ref="G3:G17" si="0">ROUNDDOWN((-1/E$3)*LN(F3),5)</f>
        <v>0.11445</v>
      </c>
      <c r="I3" s="13">
        <v>5</v>
      </c>
      <c r="J3" s="16">
        <f>NAU!H6</f>
        <v>0.82157000000000002</v>
      </c>
      <c r="K3" s="24">
        <f t="shared" ref="K3:K22" si="1">ROUNDDOWN((-1/I$3)*LN(J3),5)</f>
        <v>3.9300000000000002E-2</v>
      </c>
      <c r="M3" s="13">
        <v>8</v>
      </c>
      <c r="N3" s="16">
        <f>NAU!E11</f>
        <v>0.71857000000000004</v>
      </c>
      <c r="O3" s="24">
        <f t="shared" ref="O3:O27" si="2">ROUNDDOWN((-1/M$3)*LN(N3),5)</f>
        <v>4.1309999999999999E-2</v>
      </c>
      <c r="Q3" s="13">
        <v>8</v>
      </c>
      <c r="R3" s="16">
        <f>NAU!I11</f>
        <v>0.18618999999999999</v>
      </c>
      <c r="S3" s="24">
        <f t="shared" ref="S3:S32" si="3">ROUNDDOWN((-1/Q$3)*LN(R3),5)</f>
        <v>0.21012</v>
      </c>
    </row>
    <row r="4" spans="1:19" x14ac:dyDescent="0.25">
      <c r="A4" s="26">
        <v>2</v>
      </c>
      <c r="B4" s="16">
        <v>0.88492000000000004</v>
      </c>
      <c r="C4" s="24">
        <f>ROUNDDOWN((-1/A$3)*LN(B4),5)</f>
        <v>4.0750000000000001E-2</v>
      </c>
      <c r="E4" s="26">
        <v>2</v>
      </c>
      <c r="F4" s="16">
        <f>NAU!D27</f>
        <v>0.47641</v>
      </c>
      <c r="G4" s="24">
        <f t="shared" si="0"/>
        <v>0.18536</v>
      </c>
      <c r="I4" s="26">
        <v>2</v>
      </c>
      <c r="J4" s="16">
        <f>NAU!H7</f>
        <v>0.75363000000000002</v>
      </c>
      <c r="K4" s="24">
        <f t="shared" si="1"/>
        <v>5.6570000000000002E-2</v>
      </c>
      <c r="M4" s="25">
        <v>2</v>
      </c>
      <c r="N4" s="16">
        <f>NAU!E12</f>
        <v>0.92784</v>
      </c>
      <c r="O4" s="24">
        <f t="shared" si="2"/>
        <v>9.3600000000000003E-3</v>
      </c>
      <c r="Q4" s="25">
        <v>2</v>
      </c>
      <c r="R4" s="16">
        <f>NAU!I12</f>
        <v>0.74626999999999999</v>
      </c>
      <c r="S4" s="24">
        <f t="shared" si="3"/>
        <v>3.6580000000000001E-2</v>
      </c>
    </row>
    <row r="5" spans="1:19" x14ac:dyDescent="0.25">
      <c r="A5" s="26">
        <v>3</v>
      </c>
      <c r="B5" s="16">
        <v>0.30934</v>
      </c>
      <c r="C5" s="24">
        <f>ROUNDDOWN((-1/A$3)*LN(B5),5)</f>
        <v>0.3911</v>
      </c>
      <c r="E5" s="26">
        <v>3</v>
      </c>
      <c r="F5" s="16">
        <f>NAU!D28</f>
        <v>0.41575000000000001</v>
      </c>
      <c r="G5" s="24">
        <f t="shared" si="0"/>
        <v>0.21940999999999999</v>
      </c>
      <c r="I5" s="26">
        <v>3</v>
      </c>
      <c r="J5" s="16">
        <f>NAU!H8</f>
        <v>9.0700000000000003E-2</v>
      </c>
      <c r="K5" s="24">
        <f t="shared" si="1"/>
        <v>0.48003000000000001</v>
      </c>
      <c r="M5" s="25">
        <v>3</v>
      </c>
      <c r="N5" s="16">
        <f>NAU!E13</f>
        <v>4.9209999999999997E-2</v>
      </c>
      <c r="O5" s="24">
        <f t="shared" si="2"/>
        <v>0.37645000000000001</v>
      </c>
      <c r="Q5" s="25">
        <v>3</v>
      </c>
      <c r="R5" s="16">
        <f>NAU!I13</f>
        <v>0.32391999999999999</v>
      </c>
      <c r="S5" s="24">
        <f t="shared" si="3"/>
        <v>0.1409</v>
      </c>
    </row>
    <row r="6" spans="1:19" x14ac:dyDescent="0.25">
      <c r="A6" s="26">
        <v>4</v>
      </c>
      <c r="B6" s="16">
        <v>0.22888</v>
      </c>
      <c r="C6" s="24">
        <f>ROUNDDOWN((-1/A$3)*LN(B6),5)</f>
        <v>0.49151</v>
      </c>
      <c r="E6" s="26">
        <v>4</v>
      </c>
      <c r="F6" s="16">
        <f>NAU!D29</f>
        <v>0.48257</v>
      </c>
      <c r="G6" s="24">
        <f t="shared" si="0"/>
        <v>0.18215000000000001</v>
      </c>
      <c r="I6" s="26">
        <v>4</v>
      </c>
      <c r="J6" s="16">
        <f>NAU!H9</f>
        <v>4.1459999999999997E-2</v>
      </c>
      <c r="K6" s="24">
        <f t="shared" si="1"/>
        <v>0.63660000000000005</v>
      </c>
      <c r="M6" s="25">
        <v>4</v>
      </c>
      <c r="N6" s="16">
        <f>NAU!E14</f>
        <v>0.45196999999999998</v>
      </c>
      <c r="O6" s="24">
        <f t="shared" si="2"/>
        <v>9.9260000000000001E-2</v>
      </c>
      <c r="Q6" s="25">
        <v>4</v>
      </c>
      <c r="R6" s="16">
        <f>NAU!I14</f>
        <v>0.78464</v>
      </c>
      <c r="S6" s="24">
        <f t="shared" si="3"/>
        <v>3.031E-2</v>
      </c>
    </row>
    <row r="7" spans="1:19" x14ac:dyDescent="0.25">
      <c r="A7" s="26">
        <v>5</v>
      </c>
      <c r="B7" s="16">
        <v>0.78212000000000004</v>
      </c>
      <c r="C7" s="24">
        <f>ROUNDDOWN((-1/A$3)*LN(B7),5)</f>
        <v>8.1909999999999997E-2</v>
      </c>
      <c r="E7" s="26">
        <v>5</v>
      </c>
      <c r="F7" s="16">
        <f>NAU!D30</f>
        <v>0.51080000000000003</v>
      </c>
      <c r="G7" s="24">
        <f t="shared" si="0"/>
        <v>0.16794000000000001</v>
      </c>
      <c r="I7" s="26">
        <v>5</v>
      </c>
      <c r="J7" s="16">
        <f>NAU!H10</f>
        <v>0.30552000000000001</v>
      </c>
      <c r="K7" s="24">
        <f t="shared" si="1"/>
        <v>0.23713999999999999</v>
      </c>
      <c r="M7" s="25">
        <v>5</v>
      </c>
      <c r="N7" s="16">
        <f>NAU!E15</f>
        <v>0.15190999999999999</v>
      </c>
      <c r="O7" s="24">
        <f t="shared" si="2"/>
        <v>0.23555000000000001</v>
      </c>
      <c r="Q7" s="25">
        <v>5</v>
      </c>
      <c r="R7" s="16">
        <f>NAU!I15</f>
        <v>0.62095</v>
      </c>
      <c r="S7" s="24">
        <f t="shared" si="3"/>
        <v>5.9560000000000002E-2</v>
      </c>
    </row>
    <row r="8" spans="1:19" x14ac:dyDescent="0.25">
      <c r="A8" s="15"/>
      <c r="B8" s="15" t="s">
        <v>9</v>
      </c>
      <c r="C8" s="15">
        <f>SUM(C3:C7)</f>
        <v>1.3876799999999998</v>
      </c>
      <c r="E8" s="26">
        <v>6</v>
      </c>
      <c r="F8" s="16">
        <f>NAU!D31</f>
        <v>0.28316000000000002</v>
      </c>
      <c r="G8" s="24">
        <f t="shared" si="0"/>
        <v>0.31542999999999999</v>
      </c>
      <c r="I8" s="26">
        <v>6</v>
      </c>
      <c r="J8" s="16">
        <f>NAU!H11</f>
        <v>0.35247000000000001</v>
      </c>
      <c r="K8" s="24">
        <f t="shared" si="1"/>
        <v>0.20855000000000001</v>
      </c>
      <c r="M8" s="25">
        <v>6</v>
      </c>
      <c r="N8" s="16">
        <f>NAU!E16</f>
        <v>1.291E-2</v>
      </c>
      <c r="O8" s="24">
        <f t="shared" si="2"/>
        <v>0.54371000000000003</v>
      </c>
      <c r="Q8" s="25">
        <v>6</v>
      </c>
      <c r="R8" s="16">
        <f>NAU!I16</f>
        <v>0.12302</v>
      </c>
      <c r="S8" s="24">
        <f t="shared" si="3"/>
        <v>0.26191999999999999</v>
      </c>
    </row>
    <row r="9" spans="1:19" x14ac:dyDescent="0.25">
      <c r="A9" s="15"/>
      <c r="B9" s="15" t="s">
        <v>35</v>
      </c>
      <c r="C9" s="15">
        <f>AVERAGE(C3:C7)</f>
        <v>0.27753599999999995</v>
      </c>
      <c r="E9" s="26">
        <v>7</v>
      </c>
      <c r="F9" s="16">
        <f>NAU!D32</f>
        <v>0.14735999999999999</v>
      </c>
      <c r="G9" s="24">
        <f t="shared" si="0"/>
        <v>0.47871000000000002</v>
      </c>
      <c r="I9" s="26">
        <v>7</v>
      </c>
      <c r="J9" s="16">
        <f>NAU!H12</f>
        <v>0.11724</v>
      </c>
      <c r="K9" s="24">
        <f t="shared" si="1"/>
        <v>0.42870000000000003</v>
      </c>
      <c r="M9" s="25">
        <v>7</v>
      </c>
      <c r="N9" s="16">
        <f>NAU!E17</f>
        <v>0.38384000000000001</v>
      </c>
      <c r="O9" s="24">
        <f t="shared" si="2"/>
        <v>0.11969</v>
      </c>
      <c r="Q9" s="25">
        <v>7</v>
      </c>
      <c r="R9" s="16">
        <f>NAU!I17</f>
        <v>0.76378000000000001</v>
      </c>
      <c r="S9" s="24">
        <f t="shared" si="3"/>
        <v>3.3680000000000002E-2</v>
      </c>
    </row>
    <row r="10" spans="1:19" x14ac:dyDescent="0.25">
      <c r="E10" s="26">
        <v>8</v>
      </c>
      <c r="F10" s="16">
        <f>NAU!D33</f>
        <v>7.5859999999999997E-2</v>
      </c>
      <c r="G10" s="24">
        <f t="shared" si="0"/>
        <v>0.64471000000000001</v>
      </c>
      <c r="I10" s="26">
        <v>8</v>
      </c>
      <c r="J10" s="16">
        <f>NAU!H13</f>
        <v>0.13141</v>
      </c>
      <c r="K10" s="24">
        <f t="shared" si="1"/>
        <v>0.40588000000000002</v>
      </c>
      <c r="M10" s="25">
        <v>8</v>
      </c>
      <c r="N10" s="16">
        <f>NAU!E18</f>
        <v>0.66164000000000001</v>
      </c>
      <c r="O10" s="24">
        <f t="shared" si="2"/>
        <v>5.1619999999999999E-2</v>
      </c>
      <c r="Q10" s="25">
        <v>8</v>
      </c>
      <c r="R10" s="16">
        <f>NAU!I18</f>
        <v>5.0410000000000003E-2</v>
      </c>
      <c r="S10" s="24">
        <f t="shared" si="3"/>
        <v>0.37343999999999999</v>
      </c>
    </row>
    <row r="11" spans="1:19" x14ac:dyDescent="0.25">
      <c r="A11" s="22" t="s">
        <v>22</v>
      </c>
      <c r="B11" s="19"/>
      <c r="C11" s="20"/>
      <c r="E11" s="26">
        <v>9</v>
      </c>
      <c r="F11" s="16">
        <f>NAU!D34</f>
        <v>0.66559000000000001</v>
      </c>
      <c r="G11" s="24">
        <f t="shared" si="0"/>
        <v>0.10177</v>
      </c>
      <c r="I11" s="26">
        <v>9</v>
      </c>
      <c r="J11" s="16">
        <f>NAU!H14</f>
        <v>0.63741999999999999</v>
      </c>
      <c r="K11" s="24">
        <f t="shared" si="1"/>
        <v>9.0060000000000001E-2</v>
      </c>
      <c r="M11" s="25">
        <v>9</v>
      </c>
      <c r="N11" s="16">
        <f>NAU!E19</f>
        <v>0.54154999999999998</v>
      </c>
      <c r="O11" s="24">
        <f t="shared" si="2"/>
        <v>7.6660000000000006E-2</v>
      </c>
      <c r="Q11" s="25">
        <v>9</v>
      </c>
      <c r="R11" s="16">
        <f>NAU!I19</f>
        <v>0.46977999999999998</v>
      </c>
      <c r="S11" s="24">
        <f t="shared" si="3"/>
        <v>9.443E-2</v>
      </c>
    </row>
    <row r="12" spans="1:19" x14ac:dyDescent="0.25">
      <c r="A12" s="15" t="s">
        <v>30</v>
      </c>
      <c r="B12" s="15" t="s">
        <v>31</v>
      </c>
      <c r="C12" s="15" t="s">
        <v>32</v>
      </c>
      <c r="E12" s="26">
        <v>10</v>
      </c>
      <c r="F12" s="16">
        <f>NAU!D35</f>
        <v>0.45476</v>
      </c>
      <c r="G12" s="24">
        <f t="shared" si="0"/>
        <v>0.19699</v>
      </c>
      <c r="I12" s="26">
        <v>10</v>
      </c>
      <c r="J12" s="16">
        <f>NAU!H15</f>
        <v>0.11598</v>
      </c>
      <c r="K12" s="24">
        <f t="shared" si="1"/>
        <v>0.43086000000000002</v>
      </c>
      <c r="M12" s="25">
        <v>10</v>
      </c>
      <c r="N12" s="16">
        <f>NAU!E20</f>
        <v>0.72848000000000002</v>
      </c>
      <c r="O12" s="24">
        <f t="shared" si="2"/>
        <v>3.959E-2</v>
      </c>
      <c r="Q12" s="25">
        <v>10</v>
      </c>
      <c r="R12" s="16">
        <f>NAU!I20</f>
        <v>0.47665000000000002</v>
      </c>
      <c r="S12" s="24">
        <f t="shared" si="3"/>
        <v>9.2619999999999994E-2</v>
      </c>
    </row>
    <row r="13" spans="1:19" x14ac:dyDescent="0.25">
      <c r="A13" s="13">
        <v>3</v>
      </c>
      <c r="B13" s="16">
        <f>NAU!H26</f>
        <v>0.5726</v>
      </c>
      <c r="C13" s="24">
        <f t="shared" ref="C13:C22" si="4">ROUNDDOWN((-1/A$13)*LN(B13),5)</f>
        <v>0.18584999999999999</v>
      </c>
      <c r="E13" s="26">
        <v>11</v>
      </c>
      <c r="F13" s="16">
        <f>NAU!D36</f>
        <v>0.22595999999999999</v>
      </c>
      <c r="G13" s="24">
        <f t="shared" si="0"/>
        <v>0.37184</v>
      </c>
      <c r="I13" s="26">
        <v>11</v>
      </c>
      <c r="J13" s="16">
        <f>NAU!H16</f>
        <v>2.3000000000000001E-4</v>
      </c>
      <c r="K13" s="24">
        <f t="shared" si="1"/>
        <v>1.6754800000000001</v>
      </c>
      <c r="M13" s="25">
        <v>11</v>
      </c>
      <c r="N13" s="16">
        <f>NAU!E21</f>
        <v>0.19325000000000001</v>
      </c>
      <c r="O13" s="24">
        <f t="shared" si="2"/>
        <v>0.20547000000000001</v>
      </c>
      <c r="Q13" s="25">
        <v>11</v>
      </c>
      <c r="R13" s="16">
        <f>NAU!I21</f>
        <v>0.35075000000000001</v>
      </c>
      <c r="S13" s="24">
        <f t="shared" si="3"/>
        <v>0.13095999999999999</v>
      </c>
    </row>
    <row r="14" spans="1:19" x14ac:dyDescent="0.25">
      <c r="A14" s="26">
        <v>2</v>
      </c>
      <c r="B14" s="16">
        <f>NAU!H27</f>
        <v>0.99382000000000004</v>
      </c>
      <c r="C14" s="24">
        <f t="shared" si="4"/>
        <v>2.0600000000000002E-3</v>
      </c>
      <c r="E14" s="26">
        <v>12</v>
      </c>
      <c r="F14" s="16">
        <f>NAU!D37</f>
        <v>0.93413000000000002</v>
      </c>
      <c r="G14" s="24">
        <f t="shared" si="0"/>
        <v>1.703E-2</v>
      </c>
      <c r="I14" s="26">
        <v>12</v>
      </c>
      <c r="J14" s="16">
        <f>NAU!H17</f>
        <v>8.6700000000000006E-3</v>
      </c>
      <c r="K14" s="24">
        <f t="shared" si="1"/>
        <v>0.94957000000000003</v>
      </c>
      <c r="M14" s="25">
        <v>12</v>
      </c>
      <c r="N14" s="16">
        <f>NAU!E22</f>
        <v>0.14413000000000001</v>
      </c>
      <c r="O14" s="24">
        <f t="shared" si="2"/>
        <v>0.24212</v>
      </c>
      <c r="Q14" s="25">
        <v>12</v>
      </c>
      <c r="R14" s="16">
        <f>NAU!I22</f>
        <v>0.56623000000000001</v>
      </c>
      <c r="S14" s="24">
        <f t="shared" si="3"/>
        <v>7.109E-2</v>
      </c>
    </row>
    <row r="15" spans="1:19" x14ac:dyDescent="0.25">
      <c r="A15" s="26">
        <v>3</v>
      </c>
      <c r="B15" s="16">
        <f>NAU!H28</f>
        <v>0.47743999999999998</v>
      </c>
      <c r="C15" s="24">
        <f t="shared" si="4"/>
        <v>0.24643000000000001</v>
      </c>
      <c r="E15" s="26">
        <v>13</v>
      </c>
      <c r="F15" s="16">
        <f>NAU!D38</f>
        <v>0.20405000000000001</v>
      </c>
      <c r="G15" s="24">
        <f t="shared" si="0"/>
        <v>0.39734000000000003</v>
      </c>
      <c r="I15" s="26">
        <v>13</v>
      </c>
      <c r="J15" s="16">
        <f>NAU!H18</f>
        <v>0.74283999999999994</v>
      </c>
      <c r="K15" s="24">
        <f t="shared" si="1"/>
        <v>5.9450000000000003E-2</v>
      </c>
      <c r="M15" s="25">
        <v>13</v>
      </c>
      <c r="N15" s="16">
        <f>NAU!E23</f>
        <v>0.39662999999999998</v>
      </c>
      <c r="O15" s="24">
        <f t="shared" si="2"/>
        <v>0.11559</v>
      </c>
      <c r="Q15" s="25">
        <v>13</v>
      </c>
      <c r="R15" s="16">
        <f>NAU!I23</f>
        <v>0.36409000000000002</v>
      </c>
      <c r="S15" s="24">
        <f t="shared" si="3"/>
        <v>0.12629000000000001</v>
      </c>
    </row>
    <row r="16" spans="1:19" x14ac:dyDescent="0.25">
      <c r="A16" s="26">
        <v>4</v>
      </c>
      <c r="B16" s="16">
        <f>NAU!H29</f>
        <v>0.48892999999999998</v>
      </c>
      <c r="C16" s="24">
        <f t="shared" si="4"/>
        <v>0.23851</v>
      </c>
      <c r="E16" s="26">
        <v>14</v>
      </c>
      <c r="F16" s="16">
        <f>NAU!D39</f>
        <v>0.84616999999999998</v>
      </c>
      <c r="G16" s="24">
        <f t="shared" si="0"/>
        <v>4.1750000000000002E-2</v>
      </c>
      <c r="I16" s="26">
        <v>14</v>
      </c>
      <c r="J16" s="16">
        <f>NAU!H19</f>
        <v>0.34243000000000001</v>
      </c>
      <c r="K16" s="24">
        <f t="shared" si="1"/>
        <v>0.21432999999999999</v>
      </c>
      <c r="M16" s="25">
        <v>14</v>
      </c>
      <c r="N16" s="16">
        <f>NAU!E24</f>
        <v>2.1309999999999999E-2</v>
      </c>
      <c r="O16" s="24">
        <f t="shared" si="2"/>
        <v>0.48107</v>
      </c>
      <c r="Q16" s="25">
        <v>14</v>
      </c>
      <c r="R16" s="16">
        <f>NAU!I24</f>
        <v>0.57620000000000005</v>
      </c>
      <c r="S16" s="24">
        <f t="shared" si="3"/>
        <v>6.8909999999999999E-2</v>
      </c>
    </row>
    <row r="17" spans="1:19" x14ac:dyDescent="0.25">
      <c r="A17" s="26">
        <v>5</v>
      </c>
      <c r="B17" s="16">
        <f>NAU!H30</f>
        <v>0.16993</v>
      </c>
      <c r="C17" s="24">
        <f t="shared" si="4"/>
        <v>0.59077999999999997</v>
      </c>
      <c r="E17" s="26">
        <v>15</v>
      </c>
      <c r="F17" s="16">
        <f>NAU!D40</f>
        <v>0.14013999999999999</v>
      </c>
      <c r="G17" s="24">
        <f t="shared" si="0"/>
        <v>0.49126999999999998</v>
      </c>
      <c r="I17" s="26">
        <v>15</v>
      </c>
      <c r="J17" s="16">
        <f>NAU!H20</f>
        <v>0.93028999999999995</v>
      </c>
      <c r="K17" s="24">
        <f t="shared" si="1"/>
        <v>1.4449999999999999E-2</v>
      </c>
      <c r="M17" s="25">
        <v>15</v>
      </c>
      <c r="N17" s="16">
        <f>NAU!E25</f>
        <v>0.88448000000000004</v>
      </c>
      <c r="O17" s="24">
        <f t="shared" si="2"/>
        <v>1.5339999999999999E-2</v>
      </c>
      <c r="Q17" s="25">
        <v>15</v>
      </c>
      <c r="R17" s="16">
        <f>NAU!I25</f>
        <v>7.399E-2</v>
      </c>
      <c r="S17" s="24">
        <f t="shared" si="3"/>
        <v>0.32546999999999998</v>
      </c>
    </row>
    <row r="18" spans="1:19" x14ac:dyDescent="0.25">
      <c r="A18" s="26">
        <v>6</v>
      </c>
      <c r="B18" s="16">
        <f>NAU!H31</f>
        <v>0.15021000000000001</v>
      </c>
      <c r="C18" s="24">
        <f t="shared" si="4"/>
        <v>0.63190000000000002</v>
      </c>
      <c r="E18" s="15"/>
      <c r="F18" s="15" t="s">
        <v>9</v>
      </c>
      <c r="G18" s="15">
        <f>SUM(G3:G17)</f>
        <v>3.9261500000000003</v>
      </c>
      <c r="I18" s="26">
        <v>16</v>
      </c>
      <c r="J18" s="16">
        <f>NAU!H21</f>
        <v>0.94652999999999998</v>
      </c>
      <c r="K18" s="24">
        <f t="shared" si="1"/>
        <v>1.099E-2</v>
      </c>
      <c r="M18" s="25">
        <v>16</v>
      </c>
      <c r="N18" s="16">
        <f>NAU!E26</f>
        <v>0.10621999999999999</v>
      </c>
      <c r="O18" s="24">
        <f t="shared" si="2"/>
        <v>0.28027999999999997</v>
      </c>
      <c r="Q18" s="25">
        <v>16</v>
      </c>
      <c r="R18" s="16">
        <f>NAU!I26</f>
        <v>0.68979999999999997</v>
      </c>
      <c r="S18" s="24">
        <f t="shared" si="3"/>
        <v>4.641E-2</v>
      </c>
    </row>
    <row r="19" spans="1:19" x14ac:dyDescent="0.25">
      <c r="A19" s="26">
        <v>7</v>
      </c>
      <c r="B19" s="16">
        <f>NAU!H32</f>
        <v>0.33295000000000002</v>
      </c>
      <c r="C19" s="24">
        <f t="shared" si="4"/>
        <v>0.36658000000000002</v>
      </c>
      <c r="E19" s="15"/>
      <c r="F19" s="15" t="s">
        <v>35</v>
      </c>
      <c r="G19" s="15">
        <f>AVERAGE(G3:G17)</f>
        <v>0.26174333333333333</v>
      </c>
      <c r="I19" s="26">
        <v>17</v>
      </c>
      <c r="J19" s="16">
        <f>NAU!H22</f>
        <v>0.42402000000000001</v>
      </c>
      <c r="K19" s="24">
        <f t="shared" si="1"/>
        <v>0.17158999999999999</v>
      </c>
      <c r="M19" s="25">
        <v>17</v>
      </c>
      <c r="N19" s="16">
        <f>NAU!E27</f>
        <v>0.86224999999999996</v>
      </c>
      <c r="O19" s="24">
        <f t="shared" si="2"/>
        <v>1.8519999999999998E-2</v>
      </c>
      <c r="Q19" s="25">
        <v>17</v>
      </c>
      <c r="R19" s="16">
        <f>NAU!I27</f>
        <v>0.14454</v>
      </c>
      <c r="S19" s="24">
        <f t="shared" si="3"/>
        <v>0.24177000000000001</v>
      </c>
    </row>
    <row r="20" spans="1:19" x14ac:dyDescent="0.25">
      <c r="A20" s="26">
        <v>8</v>
      </c>
      <c r="B20" s="16">
        <f>NAU!H33</f>
        <v>0.37508999999999998</v>
      </c>
      <c r="C20" s="24">
        <f t="shared" si="4"/>
        <v>0.32685999999999998</v>
      </c>
      <c r="I20" s="26">
        <v>18</v>
      </c>
      <c r="J20" s="16">
        <f>NAU!H23</f>
        <v>7.4050000000000005E-2</v>
      </c>
      <c r="K20" s="24">
        <f t="shared" si="1"/>
        <v>0.52059999999999995</v>
      </c>
      <c r="M20" s="25">
        <v>18</v>
      </c>
      <c r="N20" s="16">
        <f>NAU!E28</f>
        <v>0.49767</v>
      </c>
      <c r="O20" s="24">
        <f t="shared" si="2"/>
        <v>8.7220000000000006E-2</v>
      </c>
      <c r="Q20" s="25">
        <v>18</v>
      </c>
      <c r="R20" s="16">
        <f>NAU!I28</f>
        <v>7.4810000000000001E-2</v>
      </c>
      <c r="S20" s="24">
        <f t="shared" si="3"/>
        <v>0.3241</v>
      </c>
    </row>
    <row r="21" spans="1:19" x14ac:dyDescent="0.25">
      <c r="A21" s="26">
        <v>9</v>
      </c>
      <c r="B21" s="16">
        <f>NAU!H34</f>
        <v>0.82162000000000002</v>
      </c>
      <c r="C21" s="24">
        <f t="shared" si="4"/>
        <v>6.5490000000000007E-2</v>
      </c>
      <c r="I21" s="26">
        <v>19</v>
      </c>
      <c r="J21" s="16">
        <f>NAU!H24</f>
        <v>0.53844999999999998</v>
      </c>
      <c r="K21" s="24">
        <f t="shared" si="1"/>
        <v>0.12381</v>
      </c>
      <c r="M21" s="25">
        <v>19</v>
      </c>
      <c r="N21" s="16">
        <f>NAU!E29</f>
        <v>0.50815999999999995</v>
      </c>
      <c r="O21" s="24">
        <f t="shared" si="2"/>
        <v>8.4610000000000005E-2</v>
      </c>
      <c r="Q21" s="25">
        <v>19</v>
      </c>
      <c r="R21" s="16">
        <f>NAU!I29</f>
        <v>0.27499000000000001</v>
      </c>
      <c r="S21" s="24">
        <f t="shared" si="3"/>
        <v>0.16137000000000001</v>
      </c>
    </row>
    <row r="22" spans="1:19" x14ac:dyDescent="0.25">
      <c r="A22" s="26">
        <v>10</v>
      </c>
      <c r="B22" s="16">
        <f>NAU!H35</f>
        <v>0.67945</v>
      </c>
      <c r="C22" s="24">
        <f t="shared" si="4"/>
        <v>0.12881999999999999</v>
      </c>
      <c r="I22" s="26">
        <v>20</v>
      </c>
      <c r="J22" s="16">
        <f>NAU!H25</f>
        <v>0.94747000000000003</v>
      </c>
      <c r="K22" s="24">
        <f t="shared" si="1"/>
        <v>1.0789999999999999E-2</v>
      </c>
      <c r="M22" s="25">
        <v>20</v>
      </c>
      <c r="N22" s="16">
        <f>NAU!E30</f>
        <v>0.43852000000000002</v>
      </c>
      <c r="O22" s="24">
        <f t="shared" si="2"/>
        <v>0.10304000000000001</v>
      </c>
      <c r="Q22" s="25">
        <v>20</v>
      </c>
      <c r="R22" s="16">
        <f>NAU!I30</f>
        <v>0.45901999999999998</v>
      </c>
      <c r="S22" s="24">
        <f t="shared" si="3"/>
        <v>9.733E-2</v>
      </c>
    </row>
    <row r="23" spans="1:19" x14ac:dyDescent="0.25">
      <c r="A23" s="15"/>
      <c r="B23" s="15" t="s">
        <v>9</v>
      </c>
      <c r="C23" s="15">
        <f>SUM(C13:C22)</f>
        <v>2.78328</v>
      </c>
      <c r="D23" s="4">
        <f>C13+C14+C15+C16+C17+C18+C19+C20+C21+C22</f>
        <v>2.78328</v>
      </c>
      <c r="I23" s="15"/>
      <c r="J23" s="15" t="s">
        <v>9</v>
      </c>
      <c r="K23" s="15">
        <f>SUM(K3:K22)</f>
        <v>6.7647500000000003</v>
      </c>
      <c r="M23" s="25">
        <v>21</v>
      </c>
      <c r="N23" s="16">
        <f>NAU!E31</f>
        <v>0.25163000000000002</v>
      </c>
      <c r="O23" s="24">
        <f t="shared" si="2"/>
        <v>0.17247000000000001</v>
      </c>
      <c r="Q23" s="25">
        <v>21</v>
      </c>
      <c r="R23" s="16">
        <f>NAU!I31</f>
        <v>0.68971000000000005</v>
      </c>
      <c r="S23" s="24">
        <f t="shared" si="3"/>
        <v>4.6429999999999999E-2</v>
      </c>
    </row>
    <row r="24" spans="1:19" x14ac:dyDescent="0.25">
      <c r="A24" s="15"/>
      <c r="B24" s="15" t="s">
        <v>35</v>
      </c>
      <c r="C24" s="15">
        <f>AVERAGE(C13:C22)</f>
        <v>0.27832800000000002</v>
      </c>
      <c r="I24" s="15"/>
      <c r="J24" s="15" t="s">
        <v>35</v>
      </c>
      <c r="K24" s="15">
        <f>AVERAGE(K3:K22)</f>
        <v>0.33823750000000002</v>
      </c>
      <c r="M24" s="25">
        <v>22</v>
      </c>
      <c r="N24" s="16">
        <f>NAU!E32</f>
        <v>0.65261000000000002</v>
      </c>
      <c r="O24" s="24">
        <f t="shared" si="2"/>
        <v>5.3339999999999999E-2</v>
      </c>
      <c r="Q24" s="25">
        <v>22</v>
      </c>
      <c r="R24" s="16">
        <f>NAU!I32</f>
        <v>0.18476999999999999</v>
      </c>
      <c r="S24" s="24">
        <f t="shared" si="3"/>
        <v>0.21107999999999999</v>
      </c>
    </row>
    <row r="25" spans="1:19" x14ac:dyDescent="0.25">
      <c r="A25" s="18"/>
      <c r="B25" s="19"/>
      <c r="C25" s="19"/>
      <c r="D25" s="23"/>
      <c r="E25" s="21"/>
      <c r="F25" s="21"/>
      <c r="M25" s="25">
        <v>23</v>
      </c>
      <c r="N25" s="16">
        <f>NAU!E33</f>
        <v>0.36814999999999998</v>
      </c>
      <c r="O25" s="24">
        <f t="shared" si="2"/>
        <v>0.1249</v>
      </c>
      <c r="Q25" s="25">
        <v>23</v>
      </c>
      <c r="R25" s="16">
        <f>NAU!I33</f>
        <v>0.14707000000000001</v>
      </c>
      <c r="S25" s="24">
        <f t="shared" si="3"/>
        <v>0.23960000000000001</v>
      </c>
    </row>
    <row r="26" spans="1:19" x14ac:dyDescent="0.25">
      <c r="A26" s="18"/>
      <c r="B26" s="19"/>
      <c r="C26" s="19"/>
      <c r="D26" s="20"/>
      <c r="E26" s="21"/>
      <c r="F26" s="21"/>
      <c r="M26" s="25">
        <v>24</v>
      </c>
      <c r="N26" s="16">
        <f>NAU!E34</f>
        <v>0.64397000000000004</v>
      </c>
      <c r="O26" s="24">
        <f t="shared" si="2"/>
        <v>5.5010000000000003E-2</v>
      </c>
      <c r="Q26" s="25">
        <v>24</v>
      </c>
      <c r="R26" s="16">
        <f>NAU!I34</f>
        <v>0.83745000000000003</v>
      </c>
      <c r="S26" s="24">
        <f t="shared" si="3"/>
        <v>2.2169999999999999E-2</v>
      </c>
    </row>
    <row r="27" spans="1:19" x14ac:dyDescent="0.25">
      <c r="A27" s="18"/>
      <c r="B27" s="19"/>
      <c r="C27" s="19"/>
      <c r="D27" s="20"/>
      <c r="E27" s="21"/>
      <c r="F27" s="21"/>
      <c r="M27" s="25">
        <v>25</v>
      </c>
      <c r="N27" s="16">
        <f>NAU!E35</f>
        <v>4.5150000000000003E-2</v>
      </c>
      <c r="O27" s="24">
        <f t="shared" si="2"/>
        <v>0.38722000000000001</v>
      </c>
      <c r="Q27" s="25">
        <v>25</v>
      </c>
      <c r="R27" s="16">
        <f>NAU!I35</f>
        <v>0.16930000000000001</v>
      </c>
      <c r="S27" s="24">
        <f t="shared" si="3"/>
        <v>0.22201000000000001</v>
      </c>
    </row>
    <row r="28" spans="1:19" x14ac:dyDescent="0.25">
      <c r="A28" s="18"/>
      <c r="B28" s="19"/>
      <c r="C28" s="19"/>
      <c r="D28" s="20"/>
      <c r="E28" s="21"/>
      <c r="F28" s="21"/>
      <c r="M28" s="15"/>
      <c r="N28" s="15" t="s">
        <v>9</v>
      </c>
      <c r="O28" s="15">
        <f>SUM(O3:O27)</f>
        <v>4.0194000000000001</v>
      </c>
      <c r="Q28" s="25">
        <v>26</v>
      </c>
      <c r="R28" s="16">
        <f>NAU!I36</f>
        <v>0.20368</v>
      </c>
      <c r="S28" s="24">
        <f t="shared" si="3"/>
        <v>0.19889999999999999</v>
      </c>
    </row>
    <row r="29" spans="1:19" x14ac:dyDescent="0.25">
      <c r="M29" s="15"/>
      <c r="N29" s="15" t="s">
        <v>35</v>
      </c>
      <c r="O29" s="15">
        <f>AVERAGE(O3:O27)</f>
        <v>0.160776</v>
      </c>
      <c r="Q29" s="25">
        <v>27</v>
      </c>
      <c r="R29" s="16">
        <f>NAU!I37</f>
        <v>0.41195999999999999</v>
      </c>
      <c r="S29" s="24">
        <f t="shared" si="3"/>
        <v>0.11085</v>
      </c>
    </row>
    <row r="30" spans="1:19" x14ac:dyDescent="0.25">
      <c r="Q30" s="25">
        <v>28</v>
      </c>
      <c r="R30" s="16">
        <f>NAU!I38</f>
        <v>0.66918999999999995</v>
      </c>
      <c r="S30" s="24">
        <f t="shared" si="3"/>
        <v>5.0209999999999998E-2</v>
      </c>
    </row>
    <row r="31" spans="1:19" x14ac:dyDescent="0.25">
      <c r="Q31" s="25">
        <v>29</v>
      </c>
      <c r="R31" s="16">
        <f>NAU!I39</f>
        <v>0.35352</v>
      </c>
      <c r="S31" s="24">
        <f t="shared" si="3"/>
        <v>0.12997</v>
      </c>
    </row>
    <row r="32" spans="1:19" x14ac:dyDescent="0.25">
      <c r="Q32" s="25">
        <v>30</v>
      </c>
      <c r="R32" s="16">
        <f>NAU!I40</f>
        <v>0.79981999999999998</v>
      </c>
      <c r="S32" s="24">
        <f t="shared" si="3"/>
        <v>2.792E-2</v>
      </c>
    </row>
    <row r="33" spans="1:19" x14ac:dyDescent="0.25">
      <c r="Q33" s="15"/>
      <c r="R33" s="15" t="s">
        <v>9</v>
      </c>
      <c r="S33" s="15">
        <f>SUM(S3:S32)</f>
        <v>4.1863999999999999</v>
      </c>
    </row>
    <row r="34" spans="1:19" x14ac:dyDescent="0.25">
      <c r="Q34" s="15"/>
      <c r="R34" s="15" t="s">
        <v>35</v>
      </c>
      <c r="S34" s="15">
        <f>AVERAGE(S3:S32)</f>
        <v>0.13954666666666665</v>
      </c>
    </row>
    <row r="37" spans="1:19" x14ac:dyDescent="0.25">
      <c r="A37" s="22" t="s">
        <v>25</v>
      </c>
      <c r="B37" s="19"/>
      <c r="C37" s="20"/>
      <c r="E37" s="22" t="s">
        <v>36</v>
      </c>
      <c r="F37" s="19"/>
      <c r="G37" s="20"/>
      <c r="I37" s="22" t="s">
        <v>39</v>
      </c>
      <c r="J37" s="19"/>
      <c r="K37" s="20"/>
      <c r="M37" s="22" t="s">
        <v>37</v>
      </c>
      <c r="N37" s="19"/>
      <c r="O37" s="20"/>
      <c r="Q37" s="22" t="s">
        <v>38</v>
      </c>
      <c r="R37" s="19"/>
      <c r="S37" s="20"/>
    </row>
    <row r="38" spans="1:19" x14ac:dyDescent="0.25">
      <c r="A38" s="15" t="s">
        <v>30</v>
      </c>
      <c r="B38" s="15" t="s">
        <v>31</v>
      </c>
      <c r="C38" s="15" t="s">
        <v>32</v>
      </c>
      <c r="E38" s="15" t="s">
        <v>30</v>
      </c>
      <c r="F38" s="15" t="s">
        <v>31</v>
      </c>
      <c r="G38" s="15" t="s">
        <v>32</v>
      </c>
      <c r="I38" s="15" t="s">
        <v>30</v>
      </c>
      <c r="J38" s="15" t="s">
        <v>31</v>
      </c>
      <c r="K38" s="15" t="s">
        <v>32</v>
      </c>
      <c r="M38" s="15" t="s">
        <v>30</v>
      </c>
      <c r="N38" s="15" t="s">
        <v>31</v>
      </c>
      <c r="O38" s="15" t="s">
        <v>32</v>
      </c>
      <c r="Q38" s="15" t="s">
        <v>30</v>
      </c>
      <c r="R38" s="15" t="s">
        <v>31</v>
      </c>
      <c r="S38" s="15" t="s">
        <v>32</v>
      </c>
    </row>
    <row r="39" spans="1:19" x14ac:dyDescent="0.25">
      <c r="A39" s="13">
        <v>7</v>
      </c>
      <c r="B39" s="16">
        <f>NAU!F6</f>
        <v>0.19120999999999999</v>
      </c>
      <c r="C39" s="24">
        <f t="shared" ref="C39:C73" si="5">ROUNDDOWN((-1/A$39)*LN(B39),5)</f>
        <v>0.23633999999999999</v>
      </c>
      <c r="E39" s="13">
        <v>8</v>
      </c>
      <c r="F39" s="16">
        <f>NAU!D1</f>
        <v>0.16894000000000001</v>
      </c>
      <c r="G39" s="24">
        <f t="shared" ref="G39:G63" si="6">ROUNDDOWN((-1/A$13)*LN(F39),5)</f>
        <v>0.59272999999999998</v>
      </c>
      <c r="I39" s="13">
        <v>5</v>
      </c>
      <c r="J39" s="16">
        <f>NAU!J1</f>
        <v>0.25592999999999999</v>
      </c>
      <c r="K39" s="24">
        <f>ROUNDDOWN((-1/I$39)*LN(J39),5)</f>
        <v>0.27256999999999998</v>
      </c>
      <c r="M39" s="13">
        <v>7</v>
      </c>
      <c r="N39" s="16">
        <f>NAU!A1</f>
        <v>3.9910000000000001E-2</v>
      </c>
      <c r="O39" s="24">
        <f>ROUNDDOWN((-1/M$39)*LN(N39),5)</f>
        <v>0.46016000000000001</v>
      </c>
      <c r="Q39" s="13">
        <v>9</v>
      </c>
      <c r="R39" s="16">
        <f>NAU!C1</f>
        <v>0.93715999999999999</v>
      </c>
      <c r="S39" s="24">
        <f>ROUNDDOWN((-1/Q$39)*LN(R39),5)</f>
        <v>7.2100000000000003E-3</v>
      </c>
    </row>
    <row r="40" spans="1:19" x14ac:dyDescent="0.25">
      <c r="A40" s="25">
        <v>2</v>
      </c>
      <c r="B40" s="16">
        <f>NAU!F7</f>
        <v>0.78508</v>
      </c>
      <c r="C40" s="24">
        <f t="shared" si="5"/>
        <v>3.456E-2</v>
      </c>
      <c r="E40" s="25">
        <v>2</v>
      </c>
      <c r="F40" s="16">
        <f>NAU!D2</f>
        <v>0.5978</v>
      </c>
      <c r="G40" s="24">
        <f t="shared" si="6"/>
        <v>0.17149</v>
      </c>
      <c r="I40" s="25">
        <v>2</v>
      </c>
      <c r="J40" s="16">
        <f>NAU!J2</f>
        <v>0.44275999999999999</v>
      </c>
      <c r="K40" s="24">
        <f t="shared" ref="K40:K83" si="7">ROUNDDOWN((-1/I$39)*LN(J40),5)</f>
        <v>0.16294</v>
      </c>
      <c r="M40" s="25">
        <v>2</v>
      </c>
      <c r="N40" s="16">
        <f>NAU!A2</f>
        <v>0.38555</v>
      </c>
      <c r="O40" s="24">
        <f t="shared" ref="O40:O88" si="8">ROUNDDOWN((-1/M$39)*LN(N40),5)</f>
        <v>0.13614999999999999</v>
      </c>
      <c r="Q40" s="25">
        <v>2</v>
      </c>
      <c r="R40" s="16">
        <f>NAU!C2</f>
        <v>0.32885999999999999</v>
      </c>
      <c r="S40" s="24">
        <f t="shared" ref="S40:S93" si="9">ROUNDDOWN((-1/Q$39)*LN(R40),5)</f>
        <v>0.12356</v>
      </c>
    </row>
    <row r="41" spans="1:19" x14ac:dyDescent="0.25">
      <c r="A41" s="25">
        <v>3</v>
      </c>
      <c r="B41" s="16">
        <f>NAU!F8</f>
        <v>0.20380000000000001</v>
      </c>
      <c r="C41" s="24">
        <f t="shared" si="5"/>
        <v>0.22722999999999999</v>
      </c>
      <c r="E41" s="25">
        <v>3</v>
      </c>
      <c r="F41" s="16">
        <f>NAU!D3</f>
        <v>0.46215000000000001</v>
      </c>
      <c r="G41" s="24">
        <f t="shared" si="6"/>
        <v>0.25728000000000001</v>
      </c>
      <c r="I41" s="25">
        <v>3</v>
      </c>
      <c r="J41" s="16">
        <f>NAU!J3</f>
        <v>0.22819999999999999</v>
      </c>
      <c r="K41" s="24">
        <f t="shared" si="7"/>
        <v>0.29549999999999998</v>
      </c>
      <c r="M41" s="25">
        <v>3</v>
      </c>
      <c r="N41" s="16">
        <f>NAU!A3</f>
        <v>0.17546</v>
      </c>
      <c r="O41" s="24">
        <f t="shared" si="8"/>
        <v>0.24862000000000001</v>
      </c>
      <c r="Q41" s="25">
        <v>3</v>
      </c>
      <c r="R41" s="16">
        <f>NAU!C3</f>
        <v>0.92052</v>
      </c>
      <c r="S41" s="24">
        <f t="shared" si="9"/>
        <v>9.1999999999999998E-3</v>
      </c>
    </row>
    <row r="42" spans="1:19" x14ac:dyDescent="0.25">
      <c r="A42" s="25">
        <v>4</v>
      </c>
      <c r="B42" s="16">
        <f>NAU!F9</f>
        <v>0.10267999999999999</v>
      </c>
      <c r="C42" s="24">
        <f t="shared" si="5"/>
        <v>0.32516</v>
      </c>
      <c r="E42" s="25">
        <v>4</v>
      </c>
      <c r="F42" s="16">
        <f>NAU!D4</f>
        <v>6.8309999999999996E-2</v>
      </c>
      <c r="G42" s="24">
        <f t="shared" si="6"/>
        <v>0.89456000000000002</v>
      </c>
      <c r="I42" s="25">
        <v>4</v>
      </c>
      <c r="J42" s="16">
        <f>NAU!J4</f>
        <v>0.17199999999999999</v>
      </c>
      <c r="K42" s="24">
        <f t="shared" si="7"/>
        <v>0.35204999999999997</v>
      </c>
      <c r="M42" s="25">
        <v>4</v>
      </c>
      <c r="N42" s="16">
        <f>NAU!A4</f>
        <v>0.32643</v>
      </c>
      <c r="O42" s="24">
        <f t="shared" si="8"/>
        <v>0.15992999999999999</v>
      </c>
      <c r="Q42" s="25">
        <v>4</v>
      </c>
      <c r="R42" s="16">
        <f>NAU!C4</f>
        <v>0.95818999999999999</v>
      </c>
      <c r="S42" s="24">
        <f t="shared" si="9"/>
        <v>4.7400000000000003E-3</v>
      </c>
    </row>
    <row r="43" spans="1:19" x14ac:dyDescent="0.25">
      <c r="A43" s="25">
        <v>5</v>
      </c>
      <c r="B43" s="16">
        <f>NAU!F10</f>
        <v>0.37219999999999998</v>
      </c>
      <c r="C43" s="24">
        <f t="shared" si="5"/>
        <v>0.14118</v>
      </c>
      <c r="E43" s="25">
        <v>5</v>
      </c>
      <c r="F43" s="16">
        <f>NAU!D5</f>
        <v>0.35904999999999998</v>
      </c>
      <c r="G43" s="24">
        <f t="shared" si="6"/>
        <v>0.34143000000000001</v>
      </c>
      <c r="I43" s="25">
        <v>5</v>
      </c>
      <c r="J43" s="16">
        <f>NAU!J5</f>
        <v>0.88627</v>
      </c>
      <c r="K43" s="24">
        <f t="shared" si="7"/>
        <v>2.4140000000000002E-2</v>
      </c>
      <c r="M43" s="25">
        <v>5</v>
      </c>
      <c r="N43" s="16">
        <f>NAU!A5</f>
        <v>0.69572000000000001</v>
      </c>
      <c r="O43" s="24">
        <f t="shared" si="8"/>
        <v>5.1819999999999998E-2</v>
      </c>
      <c r="Q43" s="25">
        <v>5</v>
      </c>
      <c r="R43" s="16">
        <f>NAU!C5</f>
        <v>0.39510000000000001</v>
      </c>
      <c r="S43" s="24">
        <f t="shared" si="9"/>
        <v>0.10317</v>
      </c>
    </row>
    <row r="44" spans="1:19" x14ac:dyDescent="0.25">
      <c r="A44" s="25">
        <v>6</v>
      </c>
      <c r="B44" s="16">
        <f>NAU!F11</f>
        <v>0.15956999999999999</v>
      </c>
      <c r="C44" s="24">
        <f t="shared" si="5"/>
        <v>0.26218000000000002</v>
      </c>
      <c r="E44" s="25">
        <v>6</v>
      </c>
      <c r="F44" s="16">
        <f>NAU!D6</f>
        <v>6.4939999999999998E-2</v>
      </c>
      <c r="G44" s="24">
        <f t="shared" si="6"/>
        <v>0.91142999999999996</v>
      </c>
      <c r="I44" s="25">
        <v>6</v>
      </c>
      <c r="J44" s="16">
        <f>NAU!J6</f>
        <v>0.55086999999999997</v>
      </c>
      <c r="K44" s="24">
        <f t="shared" si="7"/>
        <v>0.11924999999999999</v>
      </c>
      <c r="M44" s="25">
        <v>6</v>
      </c>
      <c r="N44" s="16">
        <f>NAU!A6</f>
        <v>0.24121999999999999</v>
      </c>
      <c r="O44" s="24">
        <f t="shared" si="8"/>
        <v>0.20313999999999999</v>
      </c>
      <c r="Q44" s="25">
        <v>6</v>
      </c>
      <c r="R44" s="16">
        <f>NAU!C6</f>
        <v>0.27699000000000001</v>
      </c>
      <c r="S44" s="24">
        <f t="shared" si="9"/>
        <v>0.14263999999999999</v>
      </c>
    </row>
    <row r="45" spans="1:19" x14ac:dyDescent="0.25">
      <c r="A45" s="25">
        <v>7</v>
      </c>
      <c r="B45" s="16">
        <f>NAU!F12</f>
        <v>0.26340000000000002</v>
      </c>
      <c r="C45" s="24">
        <f t="shared" si="5"/>
        <v>0.19058</v>
      </c>
      <c r="E45" s="25">
        <v>7</v>
      </c>
      <c r="F45" s="16">
        <f>NAU!D7</f>
        <v>0.61773</v>
      </c>
      <c r="G45" s="24">
        <f t="shared" si="6"/>
        <v>0.16056000000000001</v>
      </c>
      <c r="I45" s="25">
        <v>7</v>
      </c>
      <c r="J45" s="16">
        <f>NAU!J7</f>
        <v>0.16822000000000001</v>
      </c>
      <c r="K45" s="24">
        <f t="shared" si="7"/>
        <v>0.35648999999999997</v>
      </c>
      <c r="M45" s="25">
        <v>7</v>
      </c>
      <c r="N45" s="16">
        <f>NAU!A7</f>
        <v>0.61195999999999995</v>
      </c>
      <c r="O45" s="24">
        <f t="shared" si="8"/>
        <v>7.0150000000000004E-2</v>
      </c>
      <c r="Q45" s="25">
        <v>7</v>
      </c>
      <c r="R45" s="16">
        <f>NAU!C7</f>
        <v>0.92962</v>
      </c>
      <c r="S45" s="24">
        <f t="shared" si="9"/>
        <v>8.0999999999999996E-3</v>
      </c>
    </row>
    <row r="46" spans="1:19" x14ac:dyDescent="0.25">
      <c r="A46" s="25">
        <v>8</v>
      </c>
      <c r="B46" s="16">
        <f>NAU!F13</f>
        <v>0.73701000000000005</v>
      </c>
      <c r="C46" s="24">
        <f t="shared" si="5"/>
        <v>4.3589999999999997E-2</v>
      </c>
      <c r="E46" s="25">
        <v>8</v>
      </c>
      <c r="F46" s="16">
        <f>NAU!D8</f>
        <v>0.12202</v>
      </c>
      <c r="G46" s="24">
        <f t="shared" si="6"/>
        <v>0.70118999999999998</v>
      </c>
      <c r="I46" s="25">
        <v>8</v>
      </c>
      <c r="J46" s="16">
        <f>NAU!J8</f>
        <v>0.45546999999999999</v>
      </c>
      <c r="K46" s="24">
        <f t="shared" si="7"/>
        <v>0.15728</v>
      </c>
      <c r="M46" s="25">
        <v>8</v>
      </c>
      <c r="N46" s="16">
        <f>NAU!A8</f>
        <v>0.30531999999999998</v>
      </c>
      <c r="O46" s="24">
        <f t="shared" si="8"/>
        <v>0.16947999999999999</v>
      </c>
      <c r="Q46" s="25">
        <v>8</v>
      </c>
      <c r="R46" s="16">
        <f>NAU!C8</f>
        <v>0.10274</v>
      </c>
      <c r="S46" s="24">
        <f t="shared" si="9"/>
        <v>0.25283</v>
      </c>
    </row>
    <row r="47" spans="1:19" x14ac:dyDescent="0.25">
      <c r="A47" s="25">
        <v>9</v>
      </c>
      <c r="B47" s="16">
        <f>NAU!F14</f>
        <v>0.25331999999999999</v>
      </c>
      <c r="C47" s="24">
        <f t="shared" si="5"/>
        <v>0.19614999999999999</v>
      </c>
      <c r="E47" s="25">
        <v>9</v>
      </c>
      <c r="F47" s="16">
        <f>NAU!D9</f>
        <v>0.20716999999999999</v>
      </c>
      <c r="G47" s="24">
        <f t="shared" si="6"/>
        <v>0.52473000000000003</v>
      </c>
      <c r="I47" s="25">
        <v>9</v>
      </c>
      <c r="J47" s="16">
        <f>NAU!J9</f>
        <v>0.90286</v>
      </c>
      <c r="K47" s="24">
        <f t="shared" si="7"/>
        <v>2.043E-2</v>
      </c>
      <c r="M47" s="25">
        <v>9</v>
      </c>
      <c r="N47" s="16">
        <f>NAU!A9</f>
        <v>3.7879999999999997E-2</v>
      </c>
      <c r="O47" s="24">
        <f t="shared" si="8"/>
        <v>0.46761000000000003</v>
      </c>
      <c r="Q47" s="25">
        <v>9</v>
      </c>
      <c r="R47" s="16">
        <f>NAU!C9</f>
        <v>0.75866999999999996</v>
      </c>
      <c r="S47" s="24">
        <f t="shared" si="9"/>
        <v>3.0679999999999999E-2</v>
      </c>
    </row>
    <row r="48" spans="1:19" x14ac:dyDescent="0.25">
      <c r="A48" s="25">
        <v>10</v>
      </c>
      <c r="B48" s="16">
        <f>NAU!F15</f>
        <v>0.18781999999999999</v>
      </c>
      <c r="C48" s="24">
        <f t="shared" si="5"/>
        <v>0.23888999999999999</v>
      </c>
      <c r="E48" s="25">
        <v>10</v>
      </c>
      <c r="F48" s="16">
        <f>NAU!D10</f>
        <v>0.47619</v>
      </c>
      <c r="G48" s="24">
        <f t="shared" si="6"/>
        <v>0.24731</v>
      </c>
      <c r="I48" s="25">
        <v>10</v>
      </c>
      <c r="J48" s="16">
        <f>NAU!J10</f>
        <v>0.21031</v>
      </c>
      <c r="K48" s="24">
        <f t="shared" si="7"/>
        <v>0.31183</v>
      </c>
      <c r="M48" s="25">
        <v>10</v>
      </c>
      <c r="N48" s="16">
        <f>NAU!A10</f>
        <v>0.48227999999999999</v>
      </c>
      <c r="O48" s="24">
        <f t="shared" si="8"/>
        <v>0.10417</v>
      </c>
      <c r="Q48" s="25">
        <v>10</v>
      </c>
      <c r="R48" s="16">
        <f>NAU!C10</f>
        <v>0.85782999999999998</v>
      </c>
      <c r="S48" s="24">
        <f t="shared" si="9"/>
        <v>1.703E-2</v>
      </c>
    </row>
    <row r="49" spans="1:19" x14ac:dyDescent="0.25">
      <c r="A49" s="25">
        <v>11</v>
      </c>
      <c r="B49" s="16">
        <f>NAU!F16</f>
        <v>0.41349000000000002</v>
      </c>
      <c r="C49" s="24">
        <f t="shared" si="5"/>
        <v>0.12615999999999999</v>
      </c>
      <c r="E49" s="25">
        <v>11</v>
      </c>
      <c r="F49" s="16">
        <f>NAU!D11</f>
        <v>0.67312000000000005</v>
      </c>
      <c r="G49" s="24">
        <f t="shared" si="6"/>
        <v>0.13194</v>
      </c>
      <c r="I49" s="25">
        <v>11</v>
      </c>
      <c r="J49" s="16">
        <f>NAU!J11</f>
        <v>0.13674</v>
      </c>
      <c r="K49" s="24">
        <f t="shared" si="7"/>
        <v>0.39793000000000001</v>
      </c>
      <c r="M49" s="25">
        <v>11</v>
      </c>
      <c r="N49" s="16">
        <f>NAU!A11</f>
        <v>0.88617999999999997</v>
      </c>
      <c r="O49" s="24">
        <f t="shared" si="8"/>
        <v>1.7260000000000001E-2</v>
      </c>
      <c r="Q49" s="25">
        <v>11</v>
      </c>
      <c r="R49" s="16">
        <f>NAU!C11</f>
        <v>0.41289999999999999</v>
      </c>
      <c r="S49" s="24">
        <f t="shared" si="9"/>
        <v>9.8280000000000006E-2</v>
      </c>
    </row>
    <row r="50" spans="1:19" x14ac:dyDescent="0.25">
      <c r="A50" s="25">
        <v>12</v>
      </c>
      <c r="B50" s="16">
        <f>NAU!F17</f>
        <v>0.74761</v>
      </c>
      <c r="C50" s="24">
        <f t="shared" si="5"/>
        <v>4.1549999999999997E-2</v>
      </c>
      <c r="E50" s="25">
        <v>12</v>
      </c>
      <c r="F50" s="16">
        <f>NAU!D12</f>
        <v>1.119E-2</v>
      </c>
      <c r="G50" s="24">
        <f t="shared" si="6"/>
        <v>1.4975700000000001</v>
      </c>
      <c r="I50" s="25">
        <v>12</v>
      </c>
      <c r="J50" s="16">
        <f>NAU!J12</f>
        <v>0.73707</v>
      </c>
      <c r="K50" s="24">
        <f t="shared" si="7"/>
        <v>6.1010000000000002E-2</v>
      </c>
      <c r="M50" s="25">
        <v>12</v>
      </c>
      <c r="N50" s="16">
        <f>NAU!A12</f>
        <v>0.71299000000000001</v>
      </c>
      <c r="O50" s="24">
        <f t="shared" si="8"/>
        <v>4.8320000000000002E-2</v>
      </c>
      <c r="Q50" s="25">
        <v>12</v>
      </c>
      <c r="R50" s="16">
        <f>NAU!C12</f>
        <v>5.8700000000000002E-2</v>
      </c>
      <c r="S50" s="24">
        <f t="shared" si="9"/>
        <v>0.31502999999999998</v>
      </c>
    </row>
    <row r="51" spans="1:19" x14ac:dyDescent="0.25">
      <c r="A51" s="25">
        <v>13</v>
      </c>
      <c r="B51" s="16">
        <f>NAU!F18</f>
        <v>0.49431000000000003</v>
      </c>
      <c r="C51" s="24">
        <f t="shared" si="5"/>
        <v>0.10065</v>
      </c>
      <c r="E51" s="25">
        <v>13</v>
      </c>
      <c r="F51" s="16">
        <f>NAU!D13</f>
        <v>0.99004999999999999</v>
      </c>
      <c r="G51" s="24">
        <f t="shared" si="6"/>
        <v>3.3300000000000001E-3</v>
      </c>
      <c r="I51" s="25">
        <v>13</v>
      </c>
      <c r="J51" s="16">
        <f>NAU!J13</f>
        <v>1.9730000000000001E-2</v>
      </c>
      <c r="K51" s="24">
        <f t="shared" si="7"/>
        <v>0.78512000000000004</v>
      </c>
      <c r="M51" s="25">
        <v>13</v>
      </c>
      <c r="N51" s="16">
        <f>NAU!A13</f>
        <v>0.27954000000000001</v>
      </c>
      <c r="O51" s="24">
        <f t="shared" si="8"/>
        <v>0.18207999999999999</v>
      </c>
      <c r="Q51" s="25">
        <v>13</v>
      </c>
      <c r="R51" s="16">
        <f>NAU!C13</f>
        <v>0.82443999999999995</v>
      </c>
      <c r="S51" s="24">
        <f t="shared" si="9"/>
        <v>2.145E-2</v>
      </c>
    </row>
    <row r="52" spans="1:19" x14ac:dyDescent="0.25">
      <c r="A52" s="25">
        <v>14</v>
      </c>
      <c r="B52" s="16">
        <f>NAU!F19</f>
        <v>0.83435999999999999</v>
      </c>
      <c r="C52" s="24">
        <f t="shared" si="5"/>
        <v>2.5870000000000001E-2</v>
      </c>
      <c r="E52" s="25">
        <v>14</v>
      </c>
      <c r="F52" s="16">
        <f>NAU!D14</f>
        <v>0.81759000000000004</v>
      </c>
      <c r="G52" s="24">
        <f t="shared" si="6"/>
        <v>6.7129999999999995E-2</v>
      </c>
      <c r="I52" s="25">
        <v>14</v>
      </c>
      <c r="J52" s="16">
        <f>NAU!J14</f>
        <v>0.22500999999999999</v>
      </c>
      <c r="K52" s="24">
        <f t="shared" si="7"/>
        <v>0.29831999999999997</v>
      </c>
      <c r="M52" s="25">
        <v>14</v>
      </c>
      <c r="N52" s="16">
        <f>NAU!A14</f>
        <v>0.60863</v>
      </c>
      <c r="O52" s="24">
        <f t="shared" si="8"/>
        <v>7.0930000000000007E-2</v>
      </c>
      <c r="Q52" s="25">
        <v>14</v>
      </c>
      <c r="R52" s="16">
        <f>NAU!C14</f>
        <v>0.20247000000000001</v>
      </c>
      <c r="S52" s="24">
        <f t="shared" si="9"/>
        <v>0.17746000000000001</v>
      </c>
    </row>
    <row r="53" spans="1:19" x14ac:dyDescent="0.25">
      <c r="A53" s="25">
        <v>15</v>
      </c>
      <c r="B53" s="16">
        <f>NAU!F20</f>
        <v>0.11834</v>
      </c>
      <c r="C53" s="24">
        <f t="shared" si="5"/>
        <v>0.30487999999999998</v>
      </c>
      <c r="E53" s="25">
        <v>15</v>
      </c>
      <c r="F53" s="16">
        <f>NAU!D15</f>
        <v>0.85555000000000003</v>
      </c>
      <c r="G53" s="24">
        <f t="shared" si="6"/>
        <v>5.1999999999999998E-2</v>
      </c>
      <c r="I53" s="25">
        <v>15</v>
      </c>
      <c r="J53" s="16">
        <f>NAU!J15</f>
        <v>0.36786999999999997</v>
      </c>
      <c r="K53" s="24">
        <f t="shared" si="7"/>
        <v>0.2</v>
      </c>
      <c r="M53" s="25">
        <v>15</v>
      </c>
      <c r="N53" s="16">
        <f>NAU!A15</f>
        <v>0.33563999999999999</v>
      </c>
      <c r="O53" s="24">
        <f t="shared" si="8"/>
        <v>0.15595000000000001</v>
      </c>
      <c r="Q53" s="25">
        <v>15</v>
      </c>
      <c r="R53" s="16">
        <f>NAU!C15</f>
        <v>0.48459999999999998</v>
      </c>
      <c r="S53" s="24">
        <f t="shared" si="9"/>
        <v>8.0490000000000006E-2</v>
      </c>
    </row>
    <row r="54" spans="1:19" x14ac:dyDescent="0.25">
      <c r="A54" s="25">
        <v>16</v>
      </c>
      <c r="B54" s="16">
        <f>NAU!F21</f>
        <v>0.81549000000000005</v>
      </c>
      <c r="C54" s="24">
        <f t="shared" si="5"/>
        <v>2.913E-2</v>
      </c>
      <c r="E54" s="25">
        <v>16</v>
      </c>
      <c r="F54" s="16">
        <f>NAU!D16</f>
        <v>0.25983000000000001</v>
      </c>
      <c r="G54" s="24">
        <f t="shared" si="6"/>
        <v>0.44923999999999997</v>
      </c>
      <c r="I54" s="25">
        <v>16</v>
      </c>
      <c r="J54" s="16">
        <f>NAU!J16</f>
        <v>0.80762999999999996</v>
      </c>
      <c r="K54" s="24">
        <f t="shared" si="7"/>
        <v>4.2729999999999997E-2</v>
      </c>
      <c r="M54" s="25">
        <v>16</v>
      </c>
      <c r="N54" s="16">
        <f>NAU!A16</f>
        <v>0.90898999999999996</v>
      </c>
      <c r="O54" s="24">
        <f t="shared" si="8"/>
        <v>1.363E-2</v>
      </c>
      <c r="Q54" s="25">
        <v>16</v>
      </c>
      <c r="R54" s="16">
        <f>NAU!C16</f>
        <v>0.60833000000000004</v>
      </c>
      <c r="S54" s="24">
        <f t="shared" si="9"/>
        <v>5.5219999999999998E-2</v>
      </c>
    </row>
    <row r="55" spans="1:19" x14ac:dyDescent="0.25">
      <c r="A55" s="25">
        <v>17</v>
      </c>
      <c r="B55" s="16">
        <f>NAU!F22</f>
        <v>0.70950999999999997</v>
      </c>
      <c r="C55" s="24">
        <f t="shared" si="5"/>
        <v>4.9020000000000001E-2</v>
      </c>
      <c r="E55" s="25">
        <v>17</v>
      </c>
      <c r="F55" s="16">
        <f>NAU!D17</f>
        <v>0.96318000000000004</v>
      </c>
      <c r="G55" s="24">
        <f t="shared" si="6"/>
        <v>1.2500000000000001E-2</v>
      </c>
      <c r="I55" s="25">
        <v>17</v>
      </c>
      <c r="J55" s="16">
        <f>NAU!J17</f>
        <v>0.41604999999999998</v>
      </c>
      <c r="K55" s="24">
        <f t="shared" si="7"/>
        <v>0.17538000000000001</v>
      </c>
      <c r="M55" s="25">
        <v>17</v>
      </c>
      <c r="N55" s="16">
        <f>NAU!A17</f>
        <v>0.78032999999999997</v>
      </c>
      <c r="O55" s="24">
        <f t="shared" si="8"/>
        <v>3.5430000000000003E-2</v>
      </c>
      <c r="Q55" s="25">
        <v>17</v>
      </c>
      <c r="R55" s="16">
        <f>NAU!C17</f>
        <v>0.43529000000000001</v>
      </c>
      <c r="S55" s="24">
        <f t="shared" si="9"/>
        <v>9.2410000000000006E-2</v>
      </c>
    </row>
    <row r="56" spans="1:19" x14ac:dyDescent="0.25">
      <c r="A56" s="25">
        <v>18</v>
      </c>
      <c r="B56" s="16">
        <f>NAU!F23</f>
        <v>0.77544000000000002</v>
      </c>
      <c r="C56" s="24">
        <f t="shared" si="5"/>
        <v>3.6330000000000001E-2</v>
      </c>
      <c r="E56" s="25">
        <v>18</v>
      </c>
      <c r="F56" s="16">
        <f>NAU!D18</f>
        <v>0.56735999999999998</v>
      </c>
      <c r="G56" s="24">
        <f t="shared" si="6"/>
        <v>0.18892</v>
      </c>
      <c r="I56" s="25">
        <v>18</v>
      </c>
      <c r="J56" s="16">
        <f>NAU!J18</f>
        <v>0.49807000000000001</v>
      </c>
      <c r="K56" s="24">
        <f t="shared" si="7"/>
        <v>0.1394</v>
      </c>
      <c r="M56" s="25">
        <v>18</v>
      </c>
      <c r="N56" s="16">
        <f>NAU!A18</f>
        <v>0.55986000000000002</v>
      </c>
      <c r="O56" s="24">
        <f t="shared" si="8"/>
        <v>8.2860000000000003E-2</v>
      </c>
      <c r="Q56" s="25">
        <v>18</v>
      </c>
      <c r="R56" s="16">
        <f>NAU!C18</f>
        <v>0.88722000000000001</v>
      </c>
      <c r="S56" s="24">
        <f t="shared" si="9"/>
        <v>1.329E-2</v>
      </c>
    </row>
    <row r="57" spans="1:19" x14ac:dyDescent="0.25">
      <c r="A57" s="25">
        <v>19</v>
      </c>
      <c r="B57" s="16">
        <f>NAU!F24</f>
        <v>0.68161000000000005</v>
      </c>
      <c r="C57" s="24">
        <f t="shared" si="5"/>
        <v>5.475E-2</v>
      </c>
      <c r="E57" s="25">
        <v>19</v>
      </c>
      <c r="F57" s="16">
        <f>NAU!D19</f>
        <v>0.31900000000000001</v>
      </c>
      <c r="G57" s="24">
        <f t="shared" si="6"/>
        <v>0.38085000000000002</v>
      </c>
      <c r="I57" s="25">
        <v>19</v>
      </c>
      <c r="J57" s="16">
        <f>NAU!J19</f>
        <v>0.35482000000000002</v>
      </c>
      <c r="K57" s="24">
        <f t="shared" si="7"/>
        <v>0.20721999999999999</v>
      </c>
      <c r="M57" s="25">
        <v>19</v>
      </c>
      <c r="N57" s="16">
        <f>NAU!A19</f>
        <v>0.67539000000000005</v>
      </c>
      <c r="O57" s="24">
        <f t="shared" si="8"/>
        <v>5.6059999999999999E-2</v>
      </c>
      <c r="Q57" s="25">
        <v>19</v>
      </c>
      <c r="R57" s="16">
        <f>NAU!C19</f>
        <v>0.94813000000000003</v>
      </c>
      <c r="S57" s="24">
        <f t="shared" si="9"/>
        <v>5.9100000000000003E-3</v>
      </c>
    </row>
    <row r="58" spans="1:19" x14ac:dyDescent="0.25">
      <c r="A58" s="25">
        <v>20</v>
      </c>
      <c r="B58" s="16">
        <f>NAU!F25</f>
        <v>3.5839999999999997E-2</v>
      </c>
      <c r="C58" s="24">
        <f t="shared" si="5"/>
        <v>0.47552</v>
      </c>
      <c r="E58" s="25">
        <v>20</v>
      </c>
      <c r="F58" s="16">
        <f>NAU!D20</f>
        <v>0.90561000000000003</v>
      </c>
      <c r="G58" s="24">
        <f t="shared" si="6"/>
        <v>3.304E-2</v>
      </c>
      <c r="I58" s="25">
        <v>20</v>
      </c>
      <c r="J58" s="16">
        <f>NAU!J20</f>
        <v>0.64381999999999995</v>
      </c>
      <c r="K58" s="24">
        <f t="shared" si="7"/>
        <v>8.8059999999999999E-2</v>
      </c>
      <c r="M58" s="25">
        <v>20</v>
      </c>
      <c r="N58" s="16">
        <f>NAU!A20</f>
        <v>0.16818</v>
      </c>
      <c r="O58" s="24">
        <f t="shared" si="8"/>
        <v>0.25467000000000001</v>
      </c>
      <c r="Q58" s="25">
        <v>20</v>
      </c>
      <c r="R58" s="16">
        <f>NAU!C20</f>
        <v>0.74456999999999995</v>
      </c>
      <c r="S58" s="24">
        <f t="shared" si="9"/>
        <v>3.2770000000000001E-2</v>
      </c>
    </row>
    <row r="59" spans="1:19" x14ac:dyDescent="0.25">
      <c r="A59" s="25">
        <v>21</v>
      </c>
      <c r="B59" s="16">
        <f>NAU!F26</f>
        <v>0.43391000000000002</v>
      </c>
      <c r="C59" s="24">
        <f t="shared" si="5"/>
        <v>0.11927</v>
      </c>
      <c r="E59" s="25">
        <v>21</v>
      </c>
      <c r="F59" s="16">
        <f>NAU!D21</f>
        <v>0.64344999999999997</v>
      </c>
      <c r="G59" s="24">
        <f t="shared" si="6"/>
        <v>0.14696999999999999</v>
      </c>
      <c r="I59" s="25">
        <v>21</v>
      </c>
      <c r="J59" s="16">
        <f>NAU!J21</f>
        <v>0.33949000000000001</v>
      </c>
      <c r="K59" s="24">
        <f t="shared" si="7"/>
        <v>0.21606</v>
      </c>
      <c r="M59" s="25">
        <v>21</v>
      </c>
      <c r="N59" s="16">
        <f>NAU!A21</f>
        <v>0.34677000000000002</v>
      </c>
      <c r="O59" s="24">
        <f t="shared" si="8"/>
        <v>0.15129000000000001</v>
      </c>
      <c r="Q59" s="25">
        <v>21</v>
      </c>
      <c r="R59" s="16">
        <f>NAU!C21</f>
        <v>0.74909999999999999</v>
      </c>
      <c r="S59" s="24">
        <f t="shared" si="9"/>
        <v>3.209E-2</v>
      </c>
    </row>
    <row r="60" spans="1:19" x14ac:dyDescent="0.25">
      <c r="A60" s="25">
        <v>22</v>
      </c>
      <c r="B60" s="16">
        <f>NAU!F27</f>
        <v>0.31703999999999999</v>
      </c>
      <c r="C60" s="24">
        <f t="shared" si="5"/>
        <v>0.1641</v>
      </c>
      <c r="E60" s="25">
        <v>22</v>
      </c>
      <c r="F60" s="16">
        <f>NAU!D22</f>
        <v>0.31855</v>
      </c>
      <c r="G60" s="24">
        <f t="shared" si="6"/>
        <v>0.38131999999999999</v>
      </c>
      <c r="I60" s="25">
        <v>22</v>
      </c>
      <c r="J60" s="16">
        <f>NAU!J22</f>
        <v>0.34442</v>
      </c>
      <c r="K60" s="24">
        <f t="shared" si="7"/>
        <v>0.21317</v>
      </c>
      <c r="M60" s="25">
        <v>22</v>
      </c>
      <c r="N60" s="16">
        <f>NAU!A22</f>
        <v>0.45305000000000001</v>
      </c>
      <c r="O60" s="24">
        <f t="shared" si="8"/>
        <v>0.11310000000000001</v>
      </c>
      <c r="Q60" s="25">
        <v>22</v>
      </c>
      <c r="R60" s="16">
        <f>NAU!C22</f>
        <v>0.61317999999999995</v>
      </c>
      <c r="S60" s="24">
        <f t="shared" si="9"/>
        <v>5.4339999999999999E-2</v>
      </c>
    </row>
    <row r="61" spans="1:19" x14ac:dyDescent="0.25">
      <c r="A61" s="25">
        <v>23</v>
      </c>
      <c r="B61" s="16">
        <f>NAU!F28</f>
        <v>4.0370000000000003E-2</v>
      </c>
      <c r="C61" s="24">
        <f t="shared" si="5"/>
        <v>0.45851999999999998</v>
      </c>
      <c r="E61" s="25">
        <v>23</v>
      </c>
      <c r="F61" s="16">
        <f>NAU!D23</f>
        <v>0.34512999999999999</v>
      </c>
      <c r="G61" s="24">
        <f t="shared" si="6"/>
        <v>0.35460999999999998</v>
      </c>
      <c r="I61" s="25">
        <v>23</v>
      </c>
      <c r="J61" s="16">
        <f>NAU!J23</f>
        <v>0.83231999999999995</v>
      </c>
      <c r="K61" s="24">
        <f t="shared" si="7"/>
        <v>3.6700000000000003E-2</v>
      </c>
      <c r="M61" s="25">
        <v>23</v>
      </c>
      <c r="N61" s="16">
        <f>NAU!A23</f>
        <v>0.59746999999999995</v>
      </c>
      <c r="O61" s="24">
        <f t="shared" si="8"/>
        <v>7.3569999999999997E-2</v>
      </c>
      <c r="Q61" s="25">
        <v>23</v>
      </c>
      <c r="R61" s="16">
        <f>NAU!C23</f>
        <v>0.76502999999999999</v>
      </c>
      <c r="S61" s="24">
        <f t="shared" si="9"/>
        <v>2.9760000000000002E-2</v>
      </c>
    </row>
    <row r="62" spans="1:19" x14ac:dyDescent="0.25">
      <c r="A62" s="25">
        <v>24</v>
      </c>
      <c r="B62" s="16">
        <f>NAU!F29</f>
        <v>0.97616000000000003</v>
      </c>
      <c r="C62" s="24">
        <f t="shared" si="5"/>
        <v>3.4399999999999999E-3</v>
      </c>
      <c r="E62" s="25">
        <v>24</v>
      </c>
      <c r="F62" s="16">
        <f>NAU!D24</f>
        <v>0.99892999999999998</v>
      </c>
      <c r="G62" s="24">
        <f t="shared" si="6"/>
        <v>3.5E-4</v>
      </c>
      <c r="I62" s="25">
        <v>24</v>
      </c>
      <c r="J62" s="16">
        <f>NAU!J24</f>
        <v>0.52605999999999997</v>
      </c>
      <c r="K62" s="24">
        <f t="shared" si="7"/>
        <v>0.12845999999999999</v>
      </c>
      <c r="M62" s="25">
        <v>24</v>
      </c>
      <c r="N62" s="16">
        <f>NAU!A24</f>
        <v>0.16520000000000001</v>
      </c>
      <c r="O62" s="24">
        <f t="shared" si="8"/>
        <v>0.25722</v>
      </c>
      <c r="Q62" s="25">
        <v>24</v>
      </c>
      <c r="R62" s="16">
        <f>NAU!C24</f>
        <v>0.11654</v>
      </c>
      <c r="S62" s="24">
        <f t="shared" si="9"/>
        <v>0.23882999999999999</v>
      </c>
    </row>
    <row r="63" spans="1:19" x14ac:dyDescent="0.25">
      <c r="A63" s="25">
        <v>25</v>
      </c>
      <c r="B63" s="16">
        <f>NAU!F30</f>
        <v>0.59692999999999996</v>
      </c>
      <c r="C63" s="24">
        <f t="shared" si="5"/>
        <v>7.3700000000000002E-2</v>
      </c>
      <c r="E63" s="25">
        <v>25</v>
      </c>
      <c r="F63" s="16">
        <f>NAU!D25</f>
        <v>0.55866000000000005</v>
      </c>
      <c r="G63" s="24">
        <f t="shared" si="6"/>
        <v>0.19406999999999999</v>
      </c>
      <c r="I63" s="25">
        <v>25</v>
      </c>
      <c r="J63" s="16">
        <f>NAU!J25</f>
        <v>0.37408000000000002</v>
      </c>
      <c r="K63" s="24">
        <f t="shared" si="7"/>
        <v>0.19664999999999999</v>
      </c>
      <c r="M63" s="25">
        <v>25</v>
      </c>
      <c r="N63" s="16">
        <f>NAU!A25</f>
        <v>0.68652000000000002</v>
      </c>
      <c r="O63" s="24">
        <f t="shared" si="8"/>
        <v>5.373E-2</v>
      </c>
      <c r="Q63" s="25">
        <v>25</v>
      </c>
      <c r="R63" s="16">
        <f>NAU!C25</f>
        <v>0.92852000000000001</v>
      </c>
      <c r="S63" s="24">
        <f t="shared" si="9"/>
        <v>8.2400000000000008E-3</v>
      </c>
    </row>
    <row r="64" spans="1:19" x14ac:dyDescent="0.25">
      <c r="A64" s="25">
        <v>26</v>
      </c>
      <c r="B64" s="16">
        <f>NAU!F31</f>
        <v>1.8890000000000001E-2</v>
      </c>
      <c r="C64" s="24">
        <f t="shared" si="5"/>
        <v>0.56701000000000001</v>
      </c>
      <c r="E64" s="25">
        <v>26</v>
      </c>
      <c r="F64" s="16">
        <f>NAU!D26</f>
        <v>0.63266999999999995</v>
      </c>
      <c r="G64" s="24">
        <f t="shared" ref="G64:G78" si="10">ROUNDDOWN((-1/A$13)*LN(F64),5)</f>
        <v>0.15260000000000001</v>
      </c>
      <c r="I64" s="25">
        <v>26</v>
      </c>
      <c r="J64" s="16">
        <f>NAU!J26</f>
        <v>5.339E-2</v>
      </c>
      <c r="K64" s="24">
        <f t="shared" si="7"/>
        <v>0.58601999999999999</v>
      </c>
      <c r="M64" s="25">
        <v>26</v>
      </c>
      <c r="N64" s="16">
        <f>NAU!A26</f>
        <v>0.79374999999999996</v>
      </c>
      <c r="O64" s="24">
        <f t="shared" si="8"/>
        <v>3.2989999999999998E-2</v>
      </c>
      <c r="Q64" s="25">
        <v>26</v>
      </c>
      <c r="R64" s="16">
        <f>NAU!C26</f>
        <v>1.159E-2</v>
      </c>
      <c r="S64" s="24">
        <f t="shared" si="9"/>
        <v>0.49529000000000001</v>
      </c>
    </row>
    <row r="65" spans="1:19" x14ac:dyDescent="0.25">
      <c r="A65" s="25">
        <v>27</v>
      </c>
      <c r="B65" s="16">
        <f>NAU!F32</f>
        <v>7.6289999999999997E-2</v>
      </c>
      <c r="C65" s="24">
        <f t="shared" si="5"/>
        <v>0.36759999999999998</v>
      </c>
      <c r="E65" s="25">
        <v>27</v>
      </c>
      <c r="F65" s="16">
        <f>NAU!D27</f>
        <v>0.47641</v>
      </c>
      <c r="G65" s="24">
        <f t="shared" si="10"/>
        <v>0.24715000000000001</v>
      </c>
      <c r="I65" s="25">
        <v>27</v>
      </c>
      <c r="J65" s="16">
        <f>NAU!J27</f>
        <v>4.5039999999999997E-2</v>
      </c>
      <c r="K65" s="24">
        <f t="shared" si="7"/>
        <v>0.62004000000000004</v>
      </c>
      <c r="M65" s="25">
        <v>27</v>
      </c>
      <c r="N65" s="16">
        <f>NAU!A27</f>
        <v>0.33521000000000001</v>
      </c>
      <c r="O65" s="24">
        <f t="shared" si="8"/>
        <v>0.15614</v>
      </c>
      <c r="Q65" s="25">
        <v>27</v>
      </c>
      <c r="R65" s="16">
        <f>NAU!C27</f>
        <v>0.55823</v>
      </c>
      <c r="S65" s="24">
        <f t="shared" si="9"/>
        <v>6.4769999999999994E-2</v>
      </c>
    </row>
    <row r="66" spans="1:19" x14ac:dyDescent="0.25">
      <c r="A66" s="25">
        <v>28</v>
      </c>
      <c r="B66" s="16">
        <v>0.43625000000000003</v>
      </c>
      <c r="C66" s="24">
        <f t="shared" si="5"/>
        <v>0.11849999999999999</v>
      </c>
      <c r="E66" s="25">
        <v>28</v>
      </c>
      <c r="F66" s="16">
        <f>NAU!D28</f>
        <v>0.41575000000000001</v>
      </c>
      <c r="G66" s="24">
        <f t="shared" si="10"/>
        <v>0.29254999999999998</v>
      </c>
      <c r="I66" s="25">
        <v>28</v>
      </c>
      <c r="J66" s="16">
        <f>NAU!J28</f>
        <v>0.83828000000000003</v>
      </c>
      <c r="K66" s="24">
        <f t="shared" si="7"/>
        <v>3.5279999999999999E-2</v>
      </c>
      <c r="M66" s="25">
        <v>28</v>
      </c>
      <c r="N66" s="16">
        <f>NAU!A28</f>
        <v>0.59589000000000003</v>
      </c>
      <c r="O66" s="24">
        <f t="shared" si="8"/>
        <v>7.3950000000000002E-2</v>
      </c>
      <c r="Q66" s="25">
        <v>28</v>
      </c>
      <c r="R66" s="16">
        <f>NAU!C28</f>
        <v>0.66820999999999997</v>
      </c>
      <c r="S66" s="24">
        <f t="shared" si="9"/>
        <v>4.4790000000000003E-2</v>
      </c>
    </row>
    <row r="67" spans="1:19" x14ac:dyDescent="0.25">
      <c r="A67" s="25">
        <v>29</v>
      </c>
      <c r="B67" s="16">
        <f>NAU!F34</f>
        <v>0.11692</v>
      </c>
      <c r="C67" s="24">
        <f t="shared" si="5"/>
        <v>0.30659999999999998</v>
      </c>
      <c r="E67" s="25">
        <v>29</v>
      </c>
      <c r="F67" s="16">
        <f>NAU!D29</f>
        <v>0.48257</v>
      </c>
      <c r="G67" s="24">
        <f t="shared" si="10"/>
        <v>0.24287</v>
      </c>
      <c r="I67" s="25">
        <v>29</v>
      </c>
      <c r="J67" s="16">
        <f>NAU!J29</f>
        <v>0.98748000000000002</v>
      </c>
      <c r="K67" s="24">
        <f t="shared" si="7"/>
        <v>2.5100000000000001E-3</v>
      </c>
      <c r="M67" s="25">
        <v>29</v>
      </c>
      <c r="N67" s="16">
        <f>NAU!A29</f>
        <v>0.20554</v>
      </c>
      <c r="O67" s="24">
        <f t="shared" si="8"/>
        <v>0.22600999999999999</v>
      </c>
      <c r="Q67" s="25">
        <v>29</v>
      </c>
      <c r="R67" s="16">
        <f>NAU!C29</f>
        <v>0.96277000000000001</v>
      </c>
      <c r="S67" s="24">
        <f t="shared" si="9"/>
        <v>4.2100000000000002E-3</v>
      </c>
    </row>
    <row r="68" spans="1:19" x14ac:dyDescent="0.25">
      <c r="A68" s="25">
        <v>30</v>
      </c>
      <c r="B68" s="16">
        <f>NAU!F35</f>
        <v>0.25624000000000002</v>
      </c>
      <c r="C68" s="24">
        <f t="shared" si="5"/>
        <v>0.19452</v>
      </c>
      <c r="E68" s="25">
        <v>30</v>
      </c>
      <c r="F68" s="16">
        <f>NAU!D30</f>
        <v>0.51080000000000003</v>
      </c>
      <c r="G68" s="24">
        <f t="shared" si="10"/>
        <v>0.22392000000000001</v>
      </c>
      <c r="I68" s="25">
        <v>30</v>
      </c>
      <c r="J68" s="16">
        <f>NAU!J30</f>
        <v>0.91386000000000001</v>
      </c>
      <c r="K68" s="24">
        <f t="shared" si="7"/>
        <v>1.8010000000000002E-2</v>
      </c>
      <c r="M68" s="25">
        <v>30</v>
      </c>
      <c r="N68" s="16">
        <f>NAU!A30</f>
        <v>0.59404000000000001</v>
      </c>
      <c r="O68" s="24">
        <f t="shared" si="8"/>
        <v>7.4399999999999994E-2</v>
      </c>
      <c r="Q68" s="25">
        <v>30</v>
      </c>
      <c r="R68" s="16">
        <f>NAU!C30</f>
        <v>0.43947000000000003</v>
      </c>
      <c r="S68" s="24">
        <f t="shared" si="9"/>
        <v>9.1350000000000001E-2</v>
      </c>
    </row>
    <row r="69" spans="1:19" x14ac:dyDescent="0.25">
      <c r="A69" s="25">
        <v>31</v>
      </c>
      <c r="B69" s="16">
        <f>NAU!F36</f>
        <v>0.60872999999999999</v>
      </c>
      <c r="C69" s="24">
        <f t="shared" si="5"/>
        <v>7.0910000000000001E-2</v>
      </c>
      <c r="E69" s="25">
        <v>31</v>
      </c>
      <c r="F69" s="16">
        <f>NAU!D31</f>
        <v>0.28316000000000002</v>
      </c>
      <c r="G69" s="24">
        <f t="shared" si="10"/>
        <v>0.42058000000000001</v>
      </c>
      <c r="I69" s="25">
        <v>31</v>
      </c>
      <c r="J69" s="16">
        <f>NAU!J31</f>
        <v>0.11403000000000001</v>
      </c>
      <c r="K69" s="24">
        <f t="shared" si="7"/>
        <v>0.43425000000000002</v>
      </c>
      <c r="M69" s="25">
        <v>31</v>
      </c>
      <c r="N69" s="16">
        <f>NAU!A31</f>
        <v>0.42614000000000002</v>
      </c>
      <c r="O69" s="24">
        <f t="shared" si="8"/>
        <v>0.12185</v>
      </c>
      <c r="Q69" s="25">
        <v>31</v>
      </c>
      <c r="R69" s="16">
        <f>NAU!C31</f>
        <v>1.9179999999999999E-2</v>
      </c>
      <c r="S69" s="24">
        <f t="shared" si="9"/>
        <v>0.43931999999999999</v>
      </c>
    </row>
    <row r="70" spans="1:19" x14ac:dyDescent="0.25">
      <c r="A70" s="25">
        <v>32</v>
      </c>
      <c r="B70" s="16">
        <f>NAU!F37</f>
        <v>6.3450000000000006E-2</v>
      </c>
      <c r="C70" s="24">
        <f t="shared" si="5"/>
        <v>0.39391999999999999</v>
      </c>
      <c r="E70" s="25">
        <v>32</v>
      </c>
      <c r="F70" s="16">
        <f>NAU!D32</f>
        <v>0.14735999999999999</v>
      </c>
      <c r="G70" s="24">
        <f t="shared" si="10"/>
        <v>0.63829000000000002</v>
      </c>
      <c r="I70" s="25">
        <v>32</v>
      </c>
      <c r="J70" s="16">
        <f>NAU!J32</f>
        <v>0.65622000000000003</v>
      </c>
      <c r="K70" s="24">
        <f t="shared" si="7"/>
        <v>8.4250000000000005E-2</v>
      </c>
      <c r="M70" s="25">
        <v>32</v>
      </c>
      <c r="N70" s="16">
        <f>NAU!A32</f>
        <v>0.34993999999999997</v>
      </c>
      <c r="O70" s="24">
        <f t="shared" si="8"/>
        <v>0.14999000000000001</v>
      </c>
      <c r="Q70" s="25">
        <v>32</v>
      </c>
      <c r="R70" s="16">
        <f>NAU!C32</f>
        <v>0.70071000000000006</v>
      </c>
      <c r="S70" s="24">
        <f t="shared" si="9"/>
        <v>3.9510000000000003E-2</v>
      </c>
    </row>
    <row r="71" spans="1:19" x14ac:dyDescent="0.25">
      <c r="A71" s="25">
        <v>33</v>
      </c>
      <c r="B71" s="16">
        <v>0.92245999999999995</v>
      </c>
      <c r="C71" s="24">
        <f t="shared" si="5"/>
        <v>1.153E-2</v>
      </c>
      <c r="E71" s="25">
        <v>33</v>
      </c>
      <c r="F71" s="16">
        <f>NAU!D33</f>
        <v>7.5859999999999997E-2</v>
      </c>
      <c r="G71" s="24">
        <f t="shared" si="10"/>
        <v>0.85962000000000005</v>
      </c>
      <c r="I71" s="25">
        <v>33</v>
      </c>
      <c r="J71" s="16">
        <f>NAU!J33</f>
        <v>0.93996999999999997</v>
      </c>
      <c r="K71" s="24">
        <f t="shared" si="7"/>
        <v>1.238E-2</v>
      </c>
      <c r="M71" s="25">
        <v>33</v>
      </c>
      <c r="N71" s="16">
        <f>NAU!A33</f>
        <v>0.99385000000000001</v>
      </c>
      <c r="O71" s="24">
        <f t="shared" si="8"/>
        <v>8.8000000000000003E-4</v>
      </c>
      <c r="Q71" s="25">
        <v>33</v>
      </c>
      <c r="R71" s="16">
        <f>NAU!C33</f>
        <v>0.11133</v>
      </c>
      <c r="S71" s="24">
        <f t="shared" si="9"/>
        <v>0.24390999999999999</v>
      </c>
    </row>
    <row r="72" spans="1:19" x14ac:dyDescent="0.25">
      <c r="A72" s="25">
        <v>34</v>
      </c>
      <c r="B72" s="16">
        <f>NAU!F39</f>
        <v>8.0000000000000007E-5</v>
      </c>
      <c r="C72" s="24">
        <f t="shared" si="5"/>
        <v>1.3476399999999999</v>
      </c>
      <c r="E72" s="25">
        <v>34</v>
      </c>
      <c r="F72" s="16">
        <f>NAU!D34</f>
        <v>0.66559000000000001</v>
      </c>
      <c r="G72" s="24">
        <f t="shared" si="10"/>
        <v>0.13569000000000001</v>
      </c>
      <c r="I72" s="25">
        <v>34</v>
      </c>
      <c r="J72" s="16">
        <f>NAU!J34</f>
        <v>0.22567000000000001</v>
      </c>
      <c r="K72" s="24">
        <f t="shared" si="7"/>
        <v>0.29772999999999999</v>
      </c>
      <c r="M72" s="25">
        <v>34</v>
      </c>
      <c r="N72" s="16">
        <f>NAU!A34</f>
        <v>0.66496999999999995</v>
      </c>
      <c r="O72" s="24">
        <f t="shared" si="8"/>
        <v>5.8279999999999998E-2</v>
      </c>
      <c r="Q72" s="25">
        <v>34</v>
      </c>
      <c r="R72" s="16">
        <f>NAU!C34</f>
        <v>0.78137999999999996</v>
      </c>
      <c r="S72" s="24">
        <f t="shared" si="9"/>
        <v>2.741E-2</v>
      </c>
    </row>
    <row r="73" spans="1:19" x14ac:dyDescent="0.25">
      <c r="A73" s="25">
        <v>35</v>
      </c>
      <c r="B73" s="16">
        <f>NAU!F40</f>
        <v>0.55306</v>
      </c>
      <c r="C73" s="24">
        <f t="shared" si="5"/>
        <v>8.4610000000000005E-2</v>
      </c>
      <c r="E73" s="25">
        <v>35</v>
      </c>
      <c r="F73" s="16">
        <f>NAU!D35</f>
        <v>0.45476</v>
      </c>
      <c r="G73" s="24">
        <f t="shared" si="10"/>
        <v>0.26266</v>
      </c>
      <c r="I73" s="25">
        <v>35</v>
      </c>
      <c r="J73" s="16">
        <f>NAU!J35</f>
        <v>0.33361000000000002</v>
      </c>
      <c r="K73" s="24">
        <f t="shared" si="7"/>
        <v>0.21955</v>
      </c>
      <c r="M73" s="25">
        <v>35</v>
      </c>
      <c r="N73" s="16">
        <f>NAU!A35</f>
        <v>0.48509000000000002</v>
      </c>
      <c r="O73" s="24">
        <f t="shared" si="8"/>
        <v>0.10334</v>
      </c>
      <c r="Q73" s="25">
        <v>35</v>
      </c>
      <c r="R73" s="16">
        <f>NAU!C35</f>
        <v>0.27482000000000001</v>
      </c>
      <c r="S73" s="24">
        <f t="shared" si="9"/>
        <v>0.14351</v>
      </c>
    </row>
    <row r="74" spans="1:19" x14ac:dyDescent="0.25">
      <c r="A74" s="15"/>
      <c r="B74" s="15" t="s">
        <v>9</v>
      </c>
      <c r="C74" s="15">
        <f>SUM(C39:C73)</f>
        <v>7.4215899999999984</v>
      </c>
      <c r="E74" s="25">
        <v>36</v>
      </c>
      <c r="F74" s="16">
        <f>NAU!D36</f>
        <v>0.22595999999999999</v>
      </c>
      <c r="G74" s="24">
        <f t="shared" si="10"/>
        <v>0.49579000000000001</v>
      </c>
      <c r="I74" s="25">
        <v>36</v>
      </c>
      <c r="J74" s="16">
        <f>NAU!J36</f>
        <v>7.1260000000000004E-2</v>
      </c>
      <c r="K74" s="24">
        <f t="shared" si="7"/>
        <v>0.52827999999999997</v>
      </c>
      <c r="M74" s="25">
        <v>36</v>
      </c>
      <c r="N74" s="16">
        <f>NAU!A36</f>
        <v>0.1547</v>
      </c>
      <c r="O74" s="24">
        <f t="shared" si="8"/>
        <v>0.2666</v>
      </c>
      <c r="Q74" s="25">
        <v>36</v>
      </c>
      <c r="R74" s="16">
        <f>NAU!C36</f>
        <v>0.88551000000000002</v>
      </c>
      <c r="S74" s="24">
        <f t="shared" si="9"/>
        <v>1.3509999999999999E-2</v>
      </c>
    </row>
    <row r="75" spans="1:19" x14ac:dyDescent="0.25">
      <c r="A75" s="15"/>
      <c r="B75" s="15" t="s">
        <v>35</v>
      </c>
      <c r="C75" s="15">
        <f>AVERAGE(C39:C73)</f>
        <v>0.21204542857142852</v>
      </c>
      <c r="E75" s="25">
        <v>37</v>
      </c>
      <c r="F75" s="16">
        <f>NAU!D37</f>
        <v>0.93413000000000002</v>
      </c>
      <c r="G75" s="24">
        <f t="shared" si="10"/>
        <v>2.2710000000000001E-2</v>
      </c>
      <c r="I75" s="25">
        <v>37</v>
      </c>
      <c r="J75" s="16">
        <f>NAU!J37</f>
        <v>3.7479999999999999E-2</v>
      </c>
      <c r="K75" s="24">
        <f t="shared" si="7"/>
        <v>0.65678000000000003</v>
      </c>
      <c r="M75" s="25">
        <v>37</v>
      </c>
      <c r="N75" s="16">
        <f>NAU!A37</f>
        <v>0.20094000000000001</v>
      </c>
      <c r="O75" s="24">
        <f t="shared" si="8"/>
        <v>0.22924</v>
      </c>
      <c r="Q75" s="25">
        <v>37</v>
      </c>
      <c r="R75" s="16">
        <f>NAU!C37</f>
        <v>0.74843000000000004</v>
      </c>
      <c r="S75" s="24">
        <f t="shared" si="9"/>
        <v>3.2190000000000003E-2</v>
      </c>
    </row>
    <row r="76" spans="1:19" x14ac:dyDescent="0.25">
      <c r="E76" s="25">
        <v>38</v>
      </c>
      <c r="F76" s="16">
        <f>NAU!D38</f>
        <v>0.20405000000000001</v>
      </c>
      <c r="G76" s="24">
        <f t="shared" si="10"/>
        <v>0.52978999999999998</v>
      </c>
      <c r="I76" s="25">
        <v>38</v>
      </c>
      <c r="J76" s="16">
        <f>NAU!J38</f>
        <v>0.31678000000000001</v>
      </c>
      <c r="K76" s="24">
        <f t="shared" si="7"/>
        <v>0.22989999999999999</v>
      </c>
      <c r="M76" s="25">
        <v>38</v>
      </c>
      <c r="N76" s="16">
        <f>NAU!A38</f>
        <v>0.73787999999999998</v>
      </c>
      <c r="O76" s="24">
        <f t="shared" si="8"/>
        <v>4.342E-2</v>
      </c>
      <c r="Q76" s="25">
        <v>38</v>
      </c>
      <c r="R76" s="16">
        <f>NAU!C38</f>
        <v>0.28597</v>
      </c>
      <c r="S76" s="24">
        <f t="shared" si="9"/>
        <v>0.13908999999999999</v>
      </c>
    </row>
    <row r="77" spans="1:19" x14ac:dyDescent="0.25">
      <c r="E77" s="25">
        <v>39</v>
      </c>
      <c r="F77" s="16">
        <f>NAU!D39</f>
        <v>0.84616999999999998</v>
      </c>
      <c r="G77" s="24">
        <f t="shared" si="10"/>
        <v>5.5669999999999997E-2</v>
      </c>
      <c r="I77" s="25">
        <v>39</v>
      </c>
      <c r="J77" s="16">
        <f>NAU!J39</f>
        <v>0.54130999999999996</v>
      </c>
      <c r="K77" s="24">
        <f t="shared" si="7"/>
        <v>0.12275</v>
      </c>
      <c r="M77" s="25">
        <v>39</v>
      </c>
      <c r="N77" s="16">
        <f>NAU!A39</f>
        <v>0.60529999999999995</v>
      </c>
      <c r="O77" s="24">
        <f t="shared" si="8"/>
        <v>7.1709999999999996E-2</v>
      </c>
      <c r="Q77" s="25">
        <v>39</v>
      </c>
      <c r="R77" s="16">
        <f>NAU!C39</f>
        <v>0.74021999999999999</v>
      </c>
      <c r="S77" s="24">
        <f t="shared" si="9"/>
        <v>3.3419999999999998E-2</v>
      </c>
    </row>
    <row r="78" spans="1:19" x14ac:dyDescent="0.25">
      <c r="E78" s="25">
        <v>40</v>
      </c>
      <c r="F78" s="16">
        <f>NAU!D40</f>
        <v>0.14013999999999999</v>
      </c>
      <c r="G78" s="24">
        <f t="shared" si="10"/>
        <v>0.65503</v>
      </c>
      <c r="I78" s="25">
        <v>40</v>
      </c>
      <c r="J78" s="16">
        <f>NAU!J40</f>
        <v>0.68415999999999999</v>
      </c>
      <c r="K78" s="24">
        <f t="shared" si="7"/>
        <v>7.5910000000000005E-2</v>
      </c>
      <c r="M78" s="25">
        <v>40</v>
      </c>
      <c r="N78" s="16">
        <f>NAU!A40</f>
        <v>0.44372</v>
      </c>
      <c r="O78" s="24">
        <f t="shared" si="8"/>
        <v>0.11608</v>
      </c>
      <c r="Q78" s="25">
        <v>40</v>
      </c>
      <c r="R78" s="16">
        <f>NAU!C40</f>
        <v>0.65741000000000005</v>
      </c>
      <c r="S78" s="24">
        <f t="shared" si="9"/>
        <v>4.6600000000000003E-2</v>
      </c>
    </row>
    <row r="79" spans="1:19" x14ac:dyDescent="0.25">
      <c r="E79" s="15"/>
      <c r="F79" s="15" t="s">
        <v>9</v>
      </c>
      <c r="G79" s="15">
        <f>SUM(G39:G78)</f>
        <v>13.931469999999994</v>
      </c>
      <c r="I79" s="25">
        <v>41</v>
      </c>
      <c r="J79" s="16">
        <f>NAU!A36</f>
        <v>0.1547</v>
      </c>
      <c r="K79" s="24">
        <f t="shared" si="7"/>
        <v>0.37325000000000003</v>
      </c>
      <c r="M79" s="25">
        <v>41</v>
      </c>
      <c r="N79" s="16">
        <f>NAU!B31</f>
        <v>0.20297000000000001</v>
      </c>
      <c r="O79" s="24">
        <f t="shared" si="8"/>
        <v>0.22781000000000001</v>
      </c>
      <c r="Q79" s="25">
        <v>41</v>
      </c>
      <c r="R79" s="16">
        <f>NAU!D1</f>
        <v>0.16894000000000001</v>
      </c>
      <c r="S79" s="24">
        <f t="shared" si="9"/>
        <v>0.19757</v>
      </c>
    </row>
    <row r="80" spans="1:19" x14ac:dyDescent="0.25">
      <c r="E80" s="15"/>
      <c r="F80" s="15" t="s">
        <v>35</v>
      </c>
      <c r="G80" s="15">
        <f>AVERAGE(G39:G78)</f>
        <v>0.34828674999999987</v>
      </c>
      <c r="I80" s="25">
        <v>42</v>
      </c>
      <c r="J80" s="16">
        <f>NAU!A37</f>
        <v>0.20094000000000001</v>
      </c>
      <c r="K80" s="24">
        <f t="shared" si="7"/>
        <v>0.32094</v>
      </c>
      <c r="M80" s="25">
        <v>42</v>
      </c>
      <c r="N80" s="16">
        <f>NAU!B32</f>
        <v>0.41374</v>
      </c>
      <c r="O80" s="24">
        <f t="shared" si="8"/>
        <v>0.12606999999999999</v>
      </c>
      <c r="Q80" s="25">
        <v>42</v>
      </c>
      <c r="R80" s="16">
        <f>NAU!D2</f>
        <v>0.5978</v>
      </c>
      <c r="S80" s="24">
        <f t="shared" si="9"/>
        <v>5.7160000000000002E-2</v>
      </c>
    </row>
    <row r="81" spans="9:19" x14ac:dyDescent="0.25">
      <c r="I81" s="25">
        <v>43</v>
      </c>
      <c r="J81" s="16">
        <f>NAU!A38</f>
        <v>0.73787999999999998</v>
      </c>
      <c r="K81" s="24">
        <f t="shared" si="7"/>
        <v>6.0789999999999997E-2</v>
      </c>
      <c r="M81" s="25">
        <v>43</v>
      </c>
      <c r="N81" s="16">
        <f>NAU!B33</f>
        <v>0.41599999999999998</v>
      </c>
      <c r="O81" s="24">
        <f t="shared" si="8"/>
        <v>0.12529000000000001</v>
      </c>
      <c r="Q81" s="25">
        <v>43</v>
      </c>
      <c r="R81" s="16">
        <f>NAU!D3</f>
        <v>0.46215000000000001</v>
      </c>
      <c r="S81" s="24">
        <f t="shared" si="9"/>
        <v>8.5760000000000003E-2</v>
      </c>
    </row>
    <row r="82" spans="9:19" x14ac:dyDescent="0.25">
      <c r="I82" s="25">
        <v>44</v>
      </c>
      <c r="J82" s="16">
        <f>NAU!A39</f>
        <v>0.60529999999999995</v>
      </c>
      <c r="K82" s="24">
        <f t="shared" si="7"/>
        <v>0.1004</v>
      </c>
      <c r="M82" s="25">
        <v>44</v>
      </c>
      <c r="N82" s="16">
        <f>NAU!B34</f>
        <v>0.68645999999999996</v>
      </c>
      <c r="O82" s="24">
        <f t="shared" si="8"/>
        <v>5.3740000000000003E-2</v>
      </c>
      <c r="Q82" s="25">
        <v>44</v>
      </c>
      <c r="R82" s="16">
        <f>NAU!D4</f>
        <v>6.8309999999999996E-2</v>
      </c>
      <c r="S82" s="24">
        <f t="shared" si="9"/>
        <v>0.29818</v>
      </c>
    </row>
    <row r="83" spans="9:19" x14ac:dyDescent="0.25">
      <c r="I83" s="25">
        <v>45</v>
      </c>
      <c r="J83" s="16">
        <f>NAU!A40</f>
        <v>0.44372</v>
      </c>
      <c r="K83" s="24">
        <f t="shared" si="7"/>
        <v>0.16250999999999999</v>
      </c>
      <c r="M83" s="25">
        <v>45</v>
      </c>
      <c r="N83" s="16">
        <f>NAU!B35</f>
        <v>0.23929</v>
      </c>
      <c r="O83" s="24">
        <f t="shared" si="8"/>
        <v>0.20429</v>
      </c>
      <c r="Q83" s="25">
        <v>45</v>
      </c>
      <c r="R83" s="16">
        <f>NAU!D5</f>
        <v>0.35904999999999998</v>
      </c>
      <c r="S83" s="24">
        <f t="shared" si="9"/>
        <v>0.11380999999999999</v>
      </c>
    </row>
    <row r="84" spans="9:19" x14ac:dyDescent="0.25">
      <c r="I84" s="15"/>
      <c r="J84" s="15" t="s">
        <v>9</v>
      </c>
      <c r="K84" s="15">
        <f>SUM(K39:K83)</f>
        <v>10.200220000000002</v>
      </c>
      <c r="M84" s="25">
        <v>46</v>
      </c>
      <c r="N84" s="16">
        <f>NAU!B36</f>
        <v>0.48354999999999998</v>
      </c>
      <c r="O84" s="24">
        <f t="shared" si="8"/>
        <v>0.1038</v>
      </c>
      <c r="Q84" s="25">
        <v>46</v>
      </c>
      <c r="R84" s="16">
        <f>NAU!D6</f>
        <v>6.4939999999999998E-2</v>
      </c>
      <c r="S84" s="24">
        <f t="shared" si="9"/>
        <v>0.30381000000000002</v>
      </c>
    </row>
    <row r="85" spans="9:19" x14ac:dyDescent="0.25">
      <c r="I85" s="15"/>
      <c r="J85" s="15" t="s">
        <v>35</v>
      </c>
      <c r="K85" s="15">
        <f>AVERAGE(K39:K83)</f>
        <v>0.2266715555555556</v>
      </c>
      <c r="M85" s="25">
        <v>47</v>
      </c>
      <c r="N85" s="16">
        <f>NAU!B37</f>
        <v>0.98977000000000004</v>
      </c>
      <c r="O85" s="24">
        <f t="shared" si="8"/>
        <v>1.4599999999999999E-3</v>
      </c>
      <c r="Q85" s="25">
        <v>47</v>
      </c>
      <c r="R85" s="16">
        <f>NAU!D7</f>
        <v>0.61773</v>
      </c>
      <c r="S85" s="24">
        <f t="shared" si="9"/>
        <v>5.3519999999999998E-2</v>
      </c>
    </row>
    <row r="86" spans="9:19" x14ac:dyDescent="0.25">
      <c r="M86" s="25">
        <v>48</v>
      </c>
      <c r="N86" s="16">
        <f>NAU!B38</f>
        <v>6.5329999999999999E-2</v>
      </c>
      <c r="O86" s="24">
        <f t="shared" si="8"/>
        <v>0.38974999999999999</v>
      </c>
      <c r="Q86" s="25">
        <v>48</v>
      </c>
      <c r="R86" s="16">
        <f>NAU!D8</f>
        <v>0.12202</v>
      </c>
      <c r="S86" s="24">
        <f t="shared" si="9"/>
        <v>0.23372999999999999</v>
      </c>
    </row>
    <row r="87" spans="9:19" x14ac:dyDescent="0.25">
      <c r="M87" s="25">
        <v>49</v>
      </c>
      <c r="N87" s="16">
        <f>NAU!B39</f>
        <v>0.45128000000000001</v>
      </c>
      <c r="O87" s="24">
        <f t="shared" si="8"/>
        <v>0.11366</v>
      </c>
      <c r="Q87" s="25">
        <v>49</v>
      </c>
      <c r="R87" s="16">
        <f>NAU!D9</f>
        <v>0.20716999999999999</v>
      </c>
      <c r="S87" s="24">
        <f t="shared" si="9"/>
        <v>0.17491000000000001</v>
      </c>
    </row>
    <row r="88" spans="9:19" x14ac:dyDescent="0.25">
      <c r="M88" s="25">
        <v>50</v>
      </c>
      <c r="N88" s="16">
        <f>NAU!B40</f>
        <v>0.15486</v>
      </c>
      <c r="O88" s="24">
        <f t="shared" si="8"/>
        <v>0.26645999999999997</v>
      </c>
      <c r="Q88" s="25">
        <v>50</v>
      </c>
      <c r="R88" s="16">
        <f>NAU!D10</f>
        <v>0.47619</v>
      </c>
      <c r="S88" s="24">
        <f t="shared" si="9"/>
        <v>8.2430000000000003E-2</v>
      </c>
    </row>
    <row r="89" spans="9:19" x14ac:dyDescent="0.25">
      <c r="M89" s="15"/>
      <c r="N89" s="15" t="s">
        <v>9</v>
      </c>
      <c r="O89" s="15">
        <f>SUM(O39:O88)</f>
        <v>6.974540000000002</v>
      </c>
      <c r="Q89" s="25">
        <v>51</v>
      </c>
      <c r="R89" s="16">
        <f>NAU!D11</f>
        <v>0.67312000000000005</v>
      </c>
      <c r="S89" s="24">
        <f t="shared" si="9"/>
        <v>4.3979999999999998E-2</v>
      </c>
    </row>
    <row r="90" spans="9:19" x14ac:dyDescent="0.25">
      <c r="M90" s="15"/>
      <c r="N90" s="15" t="s">
        <v>35</v>
      </c>
      <c r="O90" s="15">
        <f>AVERAGE(O39:O88)</f>
        <v>0.13949080000000003</v>
      </c>
      <c r="Q90" s="25">
        <v>52</v>
      </c>
      <c r="R90" s="16">
        <f>NAU!D12</f>
        <v>1.119E-2</v>
      </c>
      <c r="S90" s="24">
        <f t="shared" si="9"/>
        <v>0.49919000000000002</v>
      </c>
    </row>
    <row r="91" spans="9:19" x14ac:dyDescent="0.25">
      <c r="Q91" s="25">
        <v>53</v>
      </c>
      <c r="R91" s="16">
        <f>NAU!D13</f>
        <v>0.99004999999999999</v>
      </c>
      <c r="S91" s="24">
        <f t="shared" si="9"/>
        <v>1.1100000000000001E-3</v>
      </c>
    </row>
    <row r="92" spans="9:19" x14ac:dyDescent="0.25">
      <c r="Q92" s="25">
        <v>54</v>
      </c>
      <c r="R92" s="16">
        <f>NAU!D14</f>
        <v>0.81759000000000004</v>
      </c>
      <c r="S92" s="24">
        <f t="shared" si="9"/>
        <v>2.2370000000000001E-2</v>
      </c>
    </row>
    <row r="93" spans="9:19" x14ac:dyDescent="0.25">
      <c r="Q93" s="25">
        <v>55</v>
      </c>
      <c r="R93" s="16">
        <f>NAU!D15</f>
        <v>0.85555000000000003</v>
      </c>
      <c r="S93" s="24">
        <f t="shared" si="9"/>
        <v>1.7330000000000002E-2</v>
      </c>
    </row>
    <row r="94" spans="9:19" x14ac:dyDescent="0.25">
      <c r="Q94" s="15"/>
      <c r="R94" s="15" t="s">
        <v>9</v>
      </c>
      <c r="S94" s="15">
        <f>SUM(S39:S93)</f>
        <v>5.9984699999999984</v>
      </c>
    </row>
    <row r="95" spans="9:19" x14ac:dyDescent="0.25">
      <c r="Q95" s="15"/>
      <c r="R95" s="15" t="s">
        <v>35</v>
      </c>
      <c r="S95" s="15">
        <f>AVERAGE(S39:S93)</f>
        <v>0.10906309090909087</v>
      </c>
    </row>
  </sheetData>
  <conditionalFormatting sqref="B3:B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{59D71860-1920-4FCB-A3B0-6B40F13ECB7A}</x14:id>
        </ext>
      </extLst>
    </cfRule>
  </conditionalFormatting>
  <conditionalFormatting sqref="B13:B2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{11F91543-174D-4F99-9C4F-577AB62B8CA9}</x14:id>
        </ext>
      </extLst>
    </cfRule>
  </conditionalFormatting>
  <conditionalFormatting sqref="F3:F1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{A92AD7D4-1661-44B0-8DDC-FEC0634C80F1}</x14:id>
        </ext>
      </extLst>
    </cfRule>
  </conditionalFormatting>
  <conditionalFormatting sqref="J3:J2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{2D3DD560-6CE8-4CE3-BF32-09ED554E2892}</x14:id>
        </ext>
      </extLst>
    </cfRule>
  </conditionalFormatting>
  <conditionalFormatting sqref="N3:N2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{42BDD6EA-9910-45B0-9C0A-FC2F48549458}</x14:id>
        </ext>
      </extLst>
    </cfRule>
  </conditionalFormatting>
  <conditionalFormatting sqref="B39:B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{C1827930-0027-4AE8-A3E7-CB5B9D3F15E3}</x14:id>
        </ext>
      </extLst>
    </cfRule>
  </conditionalFormatting>
  <conditionalFormatting sqref="F39:F7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{3B705A0C-DF3B-44B7-8513-B2DB487AA4D5}</x14:id>
        </ext>
      </extLst>
    </cfRule>
  </conditionalFormatting>
  <conditionalFormatting sqref="J39:J8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{4AFCAB90-BB34-4C13-BC1F-2C3653FFDA3B}</x14:id>
        </ext>
      </extLst>
    </cfRule>
  </conditionalFormatting>
  <conditionalFormatting sqref="N39:N8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{6D55BB3A-3213-4937-B751-70CC9219D947}</x14:id>
        </ext>
      </extLst>
    </cfRule>
  </conditionalFormatting>
  <conditionalFormatting sqref="R39:R9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{7F08D789-D166-4C96-806E-5E43E375B739}</x14:id>
        </ext>
      </extLst>
    </cfRule>
  </conditionalFormatting>
  <conditionalFormatting sqref="R3:R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{3BF14982-0E4F-45CE-BD2D-A840B86D925A}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D71860-1920-4FCB-A3B0-6B40F13EC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B3:B7</xm:sqref>
        </x14:conditionalFormatting>
        <x14:conditionalFormatting xmlns:xm="http://schemas.microsoft.com/office/excel/2006/main">
          <x14:cfRule type="dataBar" id="{11F91543-174D-4F99-9C4F-577AB62B8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B13:B22</xm:sqref>
        </x14:conditionalFormatting>
        <x14:conditionalFormatting xmlns:xm="http://schemas.microsoft.com/office/excel/2006/main">
          <x14:cfRule type="dataBar" id="{A92AD7D4-1661-44B0-8DDC-FEC0634C80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F3:F17</xm:sqref>
        </x14:conditionalFormatting>
        <x14:conditionalFormatting xmlns:xm="http://schemas.microsoft.com/office/excel/2006/main">
          <x14:cfRule type="dataBar" id="{2D3DD560-6CE8-4CE3-BF32-09ED554E2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J3:J22</xm:sqref>
        </x14:conditionalFormatting>
        <x14:conditionalFormatting xmlns:xm="http://schemas.microsoft.com/office/excel/2006/main">
          <x14:cfRule type="dataBar" id="{42BDD6EA-9910-45B0-9C0A-FC2F48549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N3:N27</xm:sqref>
        </x14:conditionalFormatting>
        <x14:conditionalFormatting xmlns:xm="http://schemas.microsoft.com/office/excel/2006/main">
          <x14:cfRule type="dataBar" id="{C1827930-0027-4AE8-A3E7-CB5B9D3F1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B39:B73</xm:sqref>
        </x14:conditionalFormatting>
        <x14:conditionalFormatting xmlns:xm="http://schemas.microsoft.com/office/excel/2006/main">
          <x14:cfRule type="dataBar" id="{3B705A0C-DF3B-44B7-8513-B2DB487AA4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F39:F78</xm:sqref>
        </x14:conditionalFormatting>
        <x14:conditionalFormatting xmlns:xm="http://schemas.microsoft.com/office/excel/2006/main">
          <x14:cfRule type="dataBar" id="{4AFCAB90-BB34-4C13-BC1F-2C3653FFD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J39:J83</xm:sqref>
        </x14:conditionalFormatting>
        <x14:conditionalFormatting xmlns:xm="http://schemas.microsoft.com/office/excel/2006/main">
          <x14:cfRule type="dataBar" id="{6D55BB3A-3213-4937-B751-70CC9219D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N39:N88</xm:sqref>
        </x14:conditionalFormatting>
        <x14:conditionalFormatting xmlns:xm="http://schemas.microsoft.com/office/excel/2006/main">
          <x14:cfRule type="dataBar" id="{7F08D789-D166-4C96-806E-5E43E375B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R39:R93</xm:sqref>
        </x14:conditionalFormatting>
        <x14:conditionalFormatting xmlns:xm="http://schemas.microsoft.com/office/excel/2006/main">
          <x14:cfRule type="dataBar" id="{3BF14982-0E4F-45CE-BD2D-A840B86D9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A37"/>
  </sheetPr>
  <dimension ref="A1:S95"/>
  <sheetViews>
    <sheetView topLeftCell="P80" zoomScale="160" zoomScaleNormal="160" workbookViewId="0">
      <selection activeCell="S95" sqref="S95"/>
    </sheetView>
  </sheetViews>
  <sheetFormatPr baseColWidth="10" defaultRowHeight="15" x14ac:dyDescent="0.25"/>
  <cols>
    <col min="1" max="1" width="11.42578125" style="2"/>
    <col min="5" max="5" width="11.42578125" style="2"/>
    <col min="9" max="9" width="11.42578125" style="2"/>
    <col min="13" max="13" width="11.42578125" style="2"/>
    <col min="17" max="17" width="11.42578125" style="2"/>
  </cols>
  <sheetData>
    <row r="1" spans="1:19" x14ac:dyDescent="0.25">
      <c r="A1" s="27" t="s">
        <v>34</v>
      </c>
      <c r="B1" s="19"/>
      <c r="C1" s="20"/>
      <c r="D1" s="20"/>
      <c r="E1" s="27" t="s">
        <v>27</v>
      </c>
      <c r="F1" s="19"/>
      <c r="G1" s="20"/>
      <c r="I1" s="27" t="s">
        <v>23</v>
      </c>
      <c r="J1" s="19"/>
      <c r="K1" s="20"/>
      <c r="M1" s="27" t="s">
        <v>26</v>
      </c>
      <c r="N1" s="19"/>
      <c r="O1" s="20"/>
      <c r="Q1" s="27" t="s">
        <v>24</v>
      </c>
      <c r="R1" s="19"/>
      <c r="S1" s="20"/>
    </row>
    <row r="2" spans="1:19" x14ac:dyDescent="0.25">
      <c r="A2" s="13"/>
      <c r="B2" s="15" t="s">
        <v>31</v>
      </c>
      <c r="C2" s="15" t="s">
        <v>32</v>
      </c>
      <c r="E2" s="13"/>
      <c r="F2" s="15" t="s">
        <v>31</v>
      </c>
      <c r="G2" s="15" t="s">
        <v>32</v>
      </c>
      <c r="I2" s="13"/>
      <c r="J2" s="15" t="s">
        <v>31</v>
      </c>
      <c r="K2" s="15" t="s">
        <v>32</v>
      </c>
      <c r="M2" s="13"/>
      <c r="N2" s="15" t="s">
        <v>31</v>
      </c>
      <c r="O2" s="15" t="s">
        <v>32</v>
      </c>
      <c r="Q2" s="13"/>
      <c r="R2" s="15" t="s">
        <v>31</v>
      </c>
      <c r="S2" s="15" t="s">
        <v>32</v>
      </c>
    </row>
    <row r="3" spans="1:19" x14ac:dyDescent="0.25">
      <c r="A3" s="13"/>
      <c r="B3" s="16">
        <v>0.31751000000000001</v>
      </c>
      <c r="C3" s="24">
        <f>ROUNDDOWN(A$5+(A$7-A$5)*B3,5)</f>
        <v>2.6350199999999999</v>
      </c>
      <c r="E3" s="13"/>
      <c r="F3" s="16">
        <f>NAU!D26</f>
        <v>0.63266999999999995</v>
      </c>
      <c r="G3" s="24">
        <f>ROUNDDOWN(E$5+(E$7-E$5)*F3,5)</f>
        <v>5.2653400000000001</v>
      </c>
      <c r="I3" s="13"/>
      <c r="J3" s="16">
        <f>NAU!H6</f>
        <v>0.82157000000000002</v>
      </c>
      <c r="K3" s="24">
        <f>ROUNDDOWN(I$5+(I$7-I$5)*J3,5)</f>
        <v>7.4647100000000002</v>
      </c>
      <c r="M3" s="13"/>
      <c r="N3" s="16">
        <f>NAU!E11</f>
        <v>0.71857000000000004</v>
      </c>
      <c r="O3" s="24">
        <f>ROUNDDOWN(M$5+(M$7-M$5)*N3,5)</f>
        <v>6.7185699999999997</v>
      </c>
      <c r="Q3" s="13"/>
      <c r="R3" s="16">
        <f>NAU!I11</f>
        <v>0.18618999999999999</v>
      </c>
      <c r="S3" s="24">
        <f>ROUNDDOWN(Q$5+(Q$7-Q$5)*R3,5)</f>
        <v>2.7447599999999999</v>
      </c>
    </row>
    <row r="4" spans="1:19" x14ac:dyDescent="0.25">
      <c r="A4" s="13" t="s">
        <v>0</v>
      </c>
      <c r="B4" s="16">
        <v>0.88492000000000004</v>
      </c>
      <c r="C4" s="24">
        <f>ROUNDDOWN(A$5+(A$7-A$5)*B4,5)</f>
        <v>3.7698399999999999</v>
      </c>
      <c r="E4" s="13" t="s">
        <v>0</v>
      </c>
      <c r="F4" s="16">
        <f>NAU!D27</f>
        <v>0.47641</v>
      </c>
      <c r="G4" s="24">
        <f t="shared" ref="G4:G17" si="0">ROUNDDOWN(E$5+(E$7-E$5)*F4,5)</f>
        <v>4.95282</v>
      </c>
      <c r="I4" s="13" t="s">
        <v>0</v>
      </c>
      <c r="J4" s="16">
        <f>NAU!H7</f>
        <v>0.75363000000000002</v>
      </c>
      <c r="K4" s="24">
        <f t="shared" ref="K4:K22" si="1">ROUNDDOWN(I$5+(I$7-I$5)*J4,5)</f>
        <v>7.2608899999999998</v>
      </c>
      <c r="M4" s="13" t="s">
        <v>0</v>
      </c>
      <c r="N4" s="16">
        <f>NAU!E12</f>
        <v>0.92784</v>
      </c>
      <c r="O4" s="24">
        <f t="shared" ref="O4:O27" si="2">ROUNDDOWN(M$5+(M$7-M$5)*N4,5)</f>
        <v>6.9278399999999998</v>
      </c>
      <c r="Q4" s="13" t="s">
        <v>0</v>
      </c>
      <c r="R4" s="16">
        <f>NAU!I12</f>
        <v>0.74626999999999999</v>
      </c>
      <c r="S4" s="24">
        <f t="shared" ref="S4:S32" si="3">ROUNDDOWN(Q$5+(Q$7-Q$5)*R4,5)</f>
        <v>4.98508</v>
      </c>
    </row>
    <row r="5" spans="1:19" x14ac:dyDescent="0.25">
      <c r="A5" s="13">
        <v>2</v>
      </c>
      <c r="B5" s="16">
        <v>0.30934</v>
      </c>
      <c r="C5" s="24">
        <f>ROUNDDOWN(A$5+(A$7-A$5)*B5,5)</f>
        <v>2.6186799999999999</v>
      </c>
      <c r="E5" s="13">
        <v>4</v>
      </c>
      <c r="F5" s="16">
        <f>NAU!D28</f>
        <v>0.41575000000000001</v>
      </c>
      <c r="G5" s="24">
        <f t="shared" si="0"/>
        <v>4.8315000000000001</v>
      </c>
      <c r="I5" s="13">
        <v>5</v>
      </c>
      <c r="J5" s="16">
        <f>NAU!H8</f>
        <v>9.0700000000000003E-2</v>
      </c>
      <c r="K5" s="24">
        <f t="shared" si="1"/>
        <v>5.2721</v>
      </c>
      <c r="M5" s="13">
        <v>6</v>
      </c>
      <c r="N5" s="16">
        <f>NAU!E13</f>
        <v>4.9209999999999997E-2</v>
      </c>
      <c r="O5" s="24">
        <f t="shared" si="2"/>
        <v>6.0492100000000004</v>
      </c>
      <c r="Q5" s="13">
        <v>2</v>
      </c>
      <c r="R5" s="16">
        <f>NAU!I13</f>
        <v>0.32391999999999999</v>
      </c>
      <c r="S5" s="24">
        <f t="shared" si="3"/>
        <v>3.2956799999999999</v>
      </c>
    </row>
    <row r="6" spans="1:19" x14ac:dyDescent="0.25">
      <c r="A6" s="13" t="s">
        <v>1</v>
      </c>
      <c r="B6" s="16">
        <v>0.22888</v>
      </c>
      <c r="C6" s="24">
        <f>ROUNDDOWN(A$5+(A$7-A$5)*B6,5)</f>
        <v>2.4577599999999999</v>
      </c>
      <c r="E6" s="13" t="s">
        <v>1</v>
      </c>
      <c r="F6" s="16">
        <f>NAU!D29</f>
        <v>0.48257</v>
      </c>
      <c r="G6" s="24">
        <f t="shared" si="0"/>
        <v>4.9651399999999999</v>
      </c>
      <c r="I6" s="13" t="s">
        <v>1</v>
      </c>
      <c r="J6" s="16">
        <f>NAU!H9</f>
        <v>4.1459999999999997E-2</v>
      </c>
      <c r="K6" s="24">
        <f t="shared" si="1"/>
        <v>5.1243800000000004</v>
      </c>
      <c r="M6" s="13" t="s">
        <v>1</v>
      </c>
      <c r="N6" s="16">
        <f>NAU!E14</f>
        <v>0.45196999999999998</v>
      </c>
      <c r="O6" s="24">
        <f t="shared" si="2"/>
        <v>6.4519700000000002</v>
      </c>
      <c r="Q6" s="13" t="s">
        <v>1</v>
      </c>
      <c r="R6" s="16">
        <f>NAU!I14</f>
        <v>0.78464</v>
      </c>
      <c r="S6" s="24">
        <f t="shared" si="3"/>
        <v>5.13856</v>
      </c>
    </row>
    <row r="7" spans="1:19" x14ac:dyDescent="0.25">
      <c r="A7" s="13">
        <v>4</v>
      </c>
      <c r="B7" s="16">
        <v>0.78212000000000004</v>
      </c>
      <c r="C7" s="24">
        <f>ROUNDDOWN(A$5+(A$7-A$5)*B7,5)</f>
        <v>3.5642399999999999</v>
      </c>
      <c r="E7" s="13">
        <v>6</v>
      </c>
      <c r="F7" s="16">
        <f>NAU!D30</f>
        <v>0.51080000000000003</v>
      </c>
      <c r="G7" s="24">
        <f t="shared" si="0"/>
        <v>5.0216000000000003</v>
      </c>
      <c r="I7" s="13">
        <v>8</v>
      </c>
      <c r="J7" s="16">
        <f>NAU!H10</f>
        <v>0.30552000000000001</v>
      </c>
      <c r="K7" s="24">
        <f t="shared" si="1"/>
        <v>5.9165599999999996</v>
      </c>
      <c r="M7" s="13">
        <v>7</v>
      </c>
      <c r="N7" s="16">
        <f>NAU!E15</f>
        <v>0.15190999999999999</v>
      </c>
      <c r="O7" s="24">
        <f t="shared" si="2"/>
        <v>6.15191</v>
      </c>
      <c r="Q7" s="13">
        <v>6</v>
      </c>
      <c r="R7" s="16">
        <f>NAU!I15</f>
        <v>0.62095</v>
      </c>
      <c r="S7" s="24">
        <f t="shared" si="3"/>
        <v>4.4837999999999996</v>
      </c>
    </row>
    <row r="8" spans="1:19" x14ac:dyDescent="0.25">
      <c r="A8" s="13"/>
      <c r="B8" s="15" t="s">
        <v>9</v>
      </c>
      <c r="C8" s="15">
        <f>SUM(C3:C7)</f>
        <v>15.045539999999999</v>
      </c>
      <c r="E8" s="13"/>
      <c r="F8" s="16">
        <f>NAU!D31</f>
        <v>0.28316000000000002</v>
      </c>
      <c r="G8" s="24">
        <f t="shared" si="0"/>
        <v>4.5663200000000002</v>
      </c>
      <c r="I8" s="13"/>
      <c r="J8" s="16">
        <f>NAU!H11</f>
        <v>0.35247000000000001</v>
      </c>
      <c r="K8" s="24">
        <f t="shared" si="1"/>
        <v>6.05741</v>
      </c>
      <c r="M8" s="13"/>
      <c r="N8" s="16">
        <f>NAU!E16</f>
        <v>1.291E-2</v>
      </c>
      <c r="O8" s="24">
        <f t="shared" si="2"/>
        <v>6.0129099999999998</v>
      </c>
      <c r="Q8" s="13"/>
      <c r="R8" s="16">
        <f>NAU!I16</f>
        <v>0.12302</v>
      </c>
      <c r="S8" s="24">
        <f t="shared" si="3"/>
        <v>2.4920800000000001</v>
      </c>
    </row>
    <row r="9" spans="1:19" x14ac:dyDescent="0.25">
      <c r="A9" s="13"/>
      <c r="B9" s="15" t="s">
        <v>35</v>
      </c>
      <c r="C9" s="15">
        <f>AVERAGE(C3:C7)</f>
        <v>3.0091079999999999</v>
      </c>
      <c r="E9" s="13"/>
      <c r="F9" s="16">
        <f>NAU!D32</f>
        <v>0.14735999999999999</v>
      </c>
      <c r="G9" s="24">
        <f t="shared" si="0"/>
        <v>4.2947199999999999</v>
      </c>
      <c r="I9" s="13"/>
      <c r="J9" s="16">
        <f>NAU!H12</f>
        <v>0.11724</v>
      </c>
      <c r="K9" s="24">
        <f t="shared" si="1"/>
        <v>5.3517200000000003</v>
      </c>
      <c r="M9" s="13"/>
      <c r="N9" s="16">
        <f>NAU!E17</f>
        <v>0.38384000000000001</v>
      </c>
      <c r="O9" s="24">
        <f t="shared" si="2"/>
        <v>6.3838400000000002</v>
      </c>
      <c r="Q9" s="13"/>
      <c r="R9" s="16">
        <f>NAU!I17</f>
        <v>0.76378000000000001</v>
      </c>
      <c r="S9" s="24">
        <f t="shared" si="3"/>
        <v>5.0551199999999996</v>
      </c>
    </row>
    <row r="10" spans="1:19" x14ac:dyDescent="0.25">
      <c r="E10" s="13"/>
      <c r="F10" s="16">
        <f>NAU!D33</f>
        <v>7.5859999999999997E-2</v>
      </c>
      <c r="G10" s="24">
        <f t="shared" si="0"/>
        <v>4.1517200000000001</v>
      </c>
      <c r="I10" s="13"/>
      <c r="J10" s="16">
        <f>NAU!H13</f>
        <v>0.13141</v>
      </c>
      <c r="K10" s="24">
        <f t="shared" si="1"/>
        <v>5.3942300000000003</v>
      </c>
      <c r="M10" s="13"/>
      <c r="N10" s="16">
        <f>NAU!E18</f>
        <v>0.66164000000000001</v>
      </c>
      <c r="O10" s="24">
        <f t="shared" si="2"/>
        <v>6.6616400000000002</v>
      </c>
      <c r="Q10" s="13"/>
      <c r="R10" s="16">
        <f>NAU!I18</f>
        <v>5.0410000000000003E-2</v>
      </c>
      <c r="S10" s="24">
        <f t="shared" si="3"/>
        <v>2.2016399999999998</v>
      </c>
    </row>
    <row r="11" spans="1:19" x14ac:dyDescent="0.25">
      <c r="A11" s="27" t="s">
        <v>22</v>
      </c>
      <c r="B11" s="19"/>
      <c r="C11" s="20"/>
      <c r="E11" s="13"/>
      <c r="F11" s="16">
        <f>NAU!D34</f>
        <v>0.66559000000000001</v>
      </c>
      <c r="G11" s="24">
        <f t="shared" si="0"/>
        <v>5.3311799999999998</v>
      </c>
      <c r="I11" s="13"/>
      <c r="J11" s="16">
        <f>NAU!H14</f>
        <v>0.63741999999999999</v>
      </c>
      <c r="K11" s="24">
        <f t="shared" si="1"/>
        <v>6.9122599999999998</v>
      </c>
      <c r="M11" s="13"/>
      <c r="N11" s="16">
        <f>NAU!E19</f>
        <v>0.54154999999999998</v>
      </c>
      <c r="O11" s="24">
        <f t="shared" si="2"/>
        <v>6.54155</v>
      </c>
      <c r="Q11" s="13"/>
      <c r="R11" s="16">
        <f>NAU!I19</f>
        <v>0.46977999999999998</v>
      </c>
      <c r="S11" s="24">
        <f t="shared" si="3"/>
        <v>3.8791199999999999</v>
      </c>
    </row>
    <row r="12" spans="1:19" x14ac:dyDescent="0.25">
      <c r="A12" s="13"/>
      <c r="B12" s="15" t="s">
        <v>31</v>
      </c>
      <c r="C12" s="15" t="s">
        <v>32</v>
      </c>
      <c r="E12" s="13"/>
      <c r="F12" s="16">
        <f>NAU!D35</f>
        <v>0.45476</v>
      </c>
      <c r="G12" s="24">
        <f t="shared" si="0"/>
        <v>4.9095199999999997</v>
      </c>
      <c r="I12" s="13"/>
      <c r="J12" s="16">
        <f>NAU!H15</f>
        <v>0.11598</v>
      </c>
      <c r="K12" s="24">
        <f t="shared" si="1"/>
        <v>5.3479400000000004</v>
      </c>
      <c r="M12" s="13"/>
      <c r="N12" s="16">
        <f>NAU!E20</f>
        <v>0.72848000000000002</v>
      </c>
      <c r="O12" s="24">
        <f t="shared" si="2"/>
        <v>6.7284800000000002</v>
      </c>
      <c r="Q12" s="13"/>
      <c r="R12" s="16">
        <f>NAU!I20</f>
        <v>0.47665000000000002</v>
      </c>
      <c r="S12" s="24">
        <f t="shared" si="3"/>
        <v>3.9066000000000001</v>
      </c>
    </row>
    <row r="13" spans="1:19" x14ac:dyDescent="0.25">
      <c r="A13" s="13"/>
      <c r="B13" s="16">
        <f>NAU!H26</f>
        <v>0.5726</v>
      </c>
      <c r="C13" s="24">
        <f>ROUNDDOWN(A$15+(A$17-A$15)*B13,5)</f>
        <v>4.1452</v>
      </c>
      <c r="E13" s="13"/>
      <c r="F13" s="16">
        <f>NAU!D36</f>
        <v>0.22595999999999999</v>
      </c>
      <c r="G13" s="24">
        <f t="shared" si="0"/>
        <v>4.4519200000000003</v>
      </c>
      <c r="I13" s="13"/>
      <c r="J13" s="16">
        <f>NAU!H16</f>
        <v>2.3000000000000001E-4</v>
      </c>
      <c r="K13" s="24">
        <f t="shared" si="1"/>
        <v>5.0006899999999996</v>
      </c>
      <c r="M13" s="13"/>
      <c r="N13" s="16">
        <f>NAU!E21</f>
        <v>0.19325000000000001</v>
      </c>
      <c r="O13" s="24">
        <f t="shared" si="2"/>
        <v>6.1932499999999999</v>
      </c>
      <c r="Q13" s="13"/>
      <c r="R13" s="16">
        <f>NAU!I21</f>
        <v>0.35075000000000001</v>
      </c>
      <c r="S13" s="24">
        <f t="shared" si="3"/>
        <v>3.403</v>
      </c>
    </row>
    <row r="14" spans="1:19" x14ac:dyDescent="0.25">
      <c r="A14" s="13" t="s">
        <v>0</v>
      </c>
      <c r="B14" s="16">
        <f>NAU!H27</f>
        <v>0.99382000000000004</v>
      </c>
      <c r="C14" s="24">
        <f t="shared" ref="C14:C22" si="4">ROUNDDOWN(A$15+(A$17-A$15)*B14,5)</f>
        <v>4.9876399999999999</v>
      </c>
      <c r="E14" s="13"/>
      <c r="F14" s="16">
        <f>NAU!D37</f>
        <v>0.93413000000000002</v>
      </c>
      <c r="G14" s="24">
        <f t="shared" si="0"/>
        <v>5.8682600000000003</v>
      </c>
      <c r="I14" s="13"/>
      <c r="J14" s="16">
        <f>NAU!H17</f>
        <v>8.6700000000000006E-3</v>
      </c>
      <c r="K14" s="24">
        <f t="shared" si="1"/>
        <v>5.0260100000000003</v>
      </c>
      <c r="M14" s="13"/>
      <c r="N14" s="16">
        <f>NAU!E22</f>
        <v>0.14413000000000001</v>
      </c>
      <c r="O14" s="24">
        <f t="shared" si="2"/>
        <v>6.1441299999999996</v>
      </c>
      <c r="Q14" s="13"/>
      <c r="R14" s="16">
        <f>NAU!I22</f>
        <v>0.56623000000000001</v>
      </c>
      <c r="S14" s="24">
        <f t="shared" si="3"/>
        <v>4.26492</v>
      </c>
    </row>
    <row r="15" spans="1:19" x14ac:dyDescent="0.25">
      <c r="A15" s="13">
        <v>3</v>
      </c>
      <c r="B15" s="16">
        <f>NAU!H28</f>
        <v>0.47743999999999998</v>
      </c>
      <c r="C15" s="24">
        <f t="shared" si="4"/>
        <v>3.9548800000000002</v>
      </c>
      <c r="E15" s="13"/>
      <c r="F15" s="16">
        <f>NAU!D38</f>
        <v>0.20405000000000001</v>
      </c>
      <c r="G15" s="24">
        <f t="shared" si="0"/>
        <v>4.4081000000000001</v>
      </c>
      <c r="I15" s="13"/>
      <c r="J15" s="16">
        <f>NAU!H18</f>
        <v>0.74283999999999994</v>
      </c>
      <c r="K15" s="24">
        <f t="shared" si="1"/>
        <v>7.2285199999999996</v>
      </c>
      <c r="M15" s="13"/>
      <c r="N15" s="16">
        <f>NAU!E23</f>
        <v>0.39662999999999998</v>
      </c>
      <c r="O15" s="24">
        <f t="shared" si="2"/>
        <v>6.39663</v>
      </c>
      <c r="Q15" s="13"/>
      <c r="R15" s="16">
        <f>NAU!I23</f>
        <v>0.36409000000000002</v>
      </c>
      <c r="S15" s="24">
        <f t="shared" si="3"/>
        <v>3.4563600000000001</v>
      </c>
    </row>
    <row r="16" spans="1:19" x14ac:dyDescent="0.25">
      <c r="A16" s="13" t="s">
        <v>1</v>
      </c>
      <c r="B16" s="16">
        <f>NAU!H29</f>
        <v>0.48892999999999998</v>
      </c>
      <c r="C16" s="24">
        <f t="shared" si="4"/>
        <v>3.9778600000000002</v>
      </c>
      <c r="E16" s="13"/>
      <c r="F16" s="16">
        <f>NAU!D39</f>
        <v>0.84616999999999998</v>
      </c>
      <c r="G16" s="24">
        <f t="shared" si="0"/>
        <v>5.6923399999999997</v>
      </c>
      <c r="I16" s="13"/>
      <c r="J16" s="16">
        <f>NAU!H19</f>
        <v>0.34243000000000001</v>
      </c>
      <c r="K16" s="24">
        <f t="shared" si="1"/>
        <v>6.0272899999999998</v>
      </c>
      <c r="M16" s="13"/>
      <c r="N16" s="16">
        <f>NAU!E24</f>
        <v>2.1309999999999999E-2</v>
      </c>
      <c r="O16" s="24">
        <f t="shared" si="2"/>
        <v>6.0213099999999997</v>
      </c>
      <c r="Q16" s="13"/>
      <c r="R16" s="16">
        <f>NAU!I24</f>
        <v>0.57620000000000005</v>
      </c>
      <c r="S16" s="24">
        <f t="shared" si="3"/>
        <v>4.3048000000000002</v>
      </c>
    </row>
    <row r="17" spans="1:19" x14ac:dyDescent="0.25">
      <c r="A17" s="13">
        <v>5</v>
      </c>
      <c r="B17" s="16">
        <f>NAU!H30</f>
        <v>0.16993</v>
      </c>
      <c r="C17" s="24">
        <f t="shared" si="4"/>
        <v>3.3398599999999998</v>
      </c>
      <c r="E17" s="13"/>
      <c r="F17" s="16">
        <f>NAU!D40</f>
        <v>0.14013999999999999</v>
      </c>
      <c r="G17" s="24">
        <f t="shared" si="0"/>
        <v>4.2802800000000003</v>
      </c>
      <c r="I17" s="13"/>
      <c r="J17" s="16">
        <f>NAU!H20</f>
        <v>0.93028999999999995</v>
      </c>
      <c r="K17" s="24">
        <f t="shared" si="1"/>
        <v>7.79087</v>
      </c>
      <c r="M17" s="13"/>
      <c r="N17" s="16">
        <f>NAU!E25</f>
        <v>0.88448000000000004</v>
      </c>
      <c r="O17" s="24">
        <f t="shared" si="2"/>
        <v>6.8844799999999999</v>
      </c>
      <c r="Q17" s="13"/>
      <c r="R17" s="16">
        <f>NAU!I25</f>
        <v>7.399E-2</v>
      </c>
      <c r="S17" s="24">
        <f t="shared" si="3"/>
        <v>2.29596</v>
      </c>
    </row>
    <row r="18" spans="1:19" x14ac:dyDescent="0.25">
      <c r="A18" s="13"/>
      <c r="B18" s="16">
        <f>NAU!H31</f>
        <v>0.15021000000000001</v>
      </c>
      <c r="C18" s="24">
        <f t="shared" si="4"/>
        <v>3.3004199999999999</v>
      </c>
      <c r="E18" s="13"/>
      <c r="F18" s="15" t="s">
        <v>9</v>
      </c>
      <c r="G18" s="15">
        <f>SUM(G3:G17)</f>
        <v>72.990760000000009</v>
      </c>
      <c r="I18" s="13"/>
      <c r="J18" s="16">
        <f>NAU!H21</f>
        <v>0.94652999999999998</v>
      </c>
      <c r="K18" s="24">
        <f t="shared" si="1"/>
        <v>7.8395900000000003</v>
      </c>
      <c r="M18" s="13"/>
      <c r="N18" s="16">
        <f>NAU!E26</f>
        <v>0.10621999999999999</v>
      </c>
      <c r="O18" s="24">
        <f t="shared" si="2"/>
        <v>6.1062200000000004</v>
      </c>
      <c r="Q18" s="13"/>
      <c r="R18" s="16">
        <f>NAU!I26</f>
        <v>0.68979999999999997</v>
      </c>
      <c r="S18" s="24">
        <f t="shared" si="3"/>
        <v>4.7591999999999999</v>
      </c>
    </row>
    <row r="19" spans="1:19" x14ac:dyDescent="0.25">
      <c r="A19" s="13"/>
      <c r="B19" s="16">
        <f>NAU!H32</f>
        <v>0.33295000000000002</v>
      </c>
      <c r="C19" s="24">
        <f t="shared" si="4"/>
        <v>3.6659000000000002</v>
      </c>
      <c r="E19" s="13"/>
      <c r="F19" s="15" t="s">
        <v>35</v>
      </c>
      <c r="G19" s="15">
        <f>AVERAGE(G3:G17)</f>
        <v>4.8660506666666672</v>
      </c>
      <c r="I19" s="13"/>
      <c r="J19" s="16">
        <f>NAU!H22</f>
        <v>0.42402000000000001</v>
      </c>
      <c r="K19" s="24">
        <f t="shared" si="1"/>
        <v>6.2720599999999997</v>
      </c>
      <c r="M19" s="13"/>
      <c r="N19" s="16">
        <f>NAU!E27</f>
        <v>0.86224999999999996</v>
      </c>
      <c r="O19" s="24">
        <f t="shared" si="2"/>
        <v>6.8622500000000004</v>
      </c>
      <c r="Q19" s="13"/>
      <c r="R19" s="16">
        <f>NAU!I27</f>
        <v>0.14454</v>
      </c>
      <c r="S19" s="24">
        <f t="shared" si="3"/>
        <v>2.57816</v>
      </c>
    </row>
    <row r="20" spans="1:19" x14ac:dyDescent="0.25">
      <c r="A20" s="13"/>
      <c r="B20" s="16">
        <f>NAU!H33</f>
        <v>0.37508999999999998</v>
      </c>
      <c r="C20" s="24">
        <f t="shared" si="4"/>
        <v>3.7501799999999998</v>
      </c>
      <c r="I20" s="13"/>
      <c r="J20" s="16">
        <f>NAU!H23</f>
        <v>7.4050000000000005E-2</v>
      </c>
      <c r="K20" s="24">
        <f t="shared" si="1"/>
        <v>5.2221500000000001</v>
      </c>
      <c r="M20" s="13"/>
      <c r="N20" s="16">
        <f>NAU!E28</f>
        <v>0.49767</v>
      </c>
      <c r="O20" s="24">
        <f t="shared" si="2"/>
        <v>6.4976700000000003</v>
      </c>
      <c r="Q20" s="13"/>
      <c r="R20" s="16">
        <f>NAU!I28</f>
        <v>7.4810000000000001E-2</v>
      </c>
      <c r="S20" s="24">
        <f t="shared" si="3"/>
        <v>2.2992400000000002</v>
      </c>
    </row>
    <row r="21" spans="1:19" x14ac:dyDescent="0.25">
      <c r="A21" s="13"/>
      <c r="B21" s="16">
        <f>NAU!H34</f>
        <v>0.82162000000000002</v>
      </c>
      <c r="C21" s="24">
        <f t="shared" si="4"/>
        <v>4.6432399999999996</v>
      </c>
      <c r="I21" s="13"/>
      <c r="J21" s="16">
        <f>NAU!H24</f>
        <v>0.53844999999999998</v>
      </c>
      <c r="K21" s="24">
        <f t="shared" si="1"/>
        <v>6.6153500000000003</v>
      </c>
      <c r="M21" s="13"/>
      <c r="N21" s="16">
        <f>NAU!E29</f>
        <v>0.50815999999999995</v>
      </c>
      <c r="O21" s="24">
        <f t="shared" si="2"/>
        <v>6.5081600000000002</v>
      </c>
      <c r="Q21" s="13"/>
      <c r="R21" s="16">
        <f>NAU!I29</f>
        <v>0.27499000000000001</v>
      </c>
      <c r="S21" s="24">
        <f t="shared" si="3"/>
        <v>3.0999599999999998</v>
      </c>
    </row>
    <row r="22" spans="1:19" x14ac:dyDescent="0.25">
      <c r="A22" s="13"/>
      <c r="B22" s="16">
        <f>NAU!H35</f>
        <v>0.67945</v>
      </c>
      <c r="C22" s="24">
        <f t="shared" si="4"/>
        <v>4.3589000000000002</v>
      </c>
      <c r="I22" s="13"/>
      <c r="J22" s="16">
        <f>NAU!H25</f>
        <v>0.94747000000000003</v>
      </c>
      <c r="K22" s="24">
        <f t="shared" si="1"/>
        <v>7.8424100000000001</v>
      </c>
      <c r="M22" s="13"/>
      <c r="N22" s="16">
        <f>NAU!E30</f>
        <v>0.43852000000000002</v>
      </c>
      <c r="O22" s="24">
        <f t="shared" si="2"/>
        <v>6.4385199999999996</v>
      </c>
      <c r="Q22" s="13"/>
      <c r="R22" s="16">
        <f>NAU!I30</f>
        <v>0.45901999999999998</v>
      </c>
      <c r="S22" s="24">
        <f t="shared" si="3"/>
        <v>3.8360799999999999</v>
      </c>
    </row>
    <row r="23" spans="1:19" x14ac:dyDescent="0.25">
      <c r="A23" s="13"/>
      <c r="B23" s="15" t="s">
        <v>9</v>
      </c>
      <c r="C23" s="15">
        <f>SUM(C13:C22)</f>
        <v>40.124079999999999</v>
      </c>
      <c r="I23" s="13"/>
      <c r="J23" s="15" t="s">
        <v>9</v>
      </c>
      <c r="K23" s="15">
        <f>SUM(K3:K22)</f>
        <v>124.96714</v>
      </c>
      <c r="M23" s="13"/>
      <c r="N23" s="16">
        <f>NAU!E31</f>
        <v>0.25163000000000002</v>
      </c>
      <c r="O23" s="24">
        <f t="shared" si="2"/>
        <v>6.2516299999999996</v>
      </c>
      <c r="Q23" s="13"/>
      <c r="R23" s="16">
        <f>NAU!I31</f>
        <v>0.68971000000000005</v>
      </c>
      <c r="S23" s="24">
        <f t="shared" si="3"/>
        <v>4.7588400000000002</v>
      </c>
    </row>
    <row r="24" spans="1:19" x14ac:dyDescent="0.25">
      <c r="A24" s="13"/>
      <c r="B24" s="15" t="s">
        <v>35</v>
      </c>
      <c r="C24" s="15">
        <f>AVERAGE(C13:C22)</f>
        <v>4.0124079999999998</v>
      </c>
      <c r="I24" s="13"/>
      <c r="J24" s="15" t="s">
        <v>35</v>
      </c>
      <c r="K24" s="15">
        <f>AVERAGE(K3:K22)</f>
        <v>6.2483570000000004</v>
      </c>
      <c r="M24" s="13"/>
      <c r="N24" s="16">
        <f>NAU!E32</f>
        <v>0.65261000000000002</v>
      </c>
      <c r="O24" s="24">
        <f t="shared" si="2"/>
        <v>6.6526100000000001</v>
      </c>
      <c r="Q24" s="13"/>
      <c r="R24" s="16">
        <f>NAU!I32</f>
        <v>0.18476999999999999</v>
      </c>
      <c r="S24" s="24">
        <f t="shared" si="3"/>
        <v>2.73908</v>
      </c>
    </row>
    <row r="25" spans="1:19" x14ac:dyDescent="0.25">
      <c r="A25" s="18"/>
      <c r="B25" s="19"/>
      <c r="C25" s="19"/>
      <c r="D25" s="23"/>
      <c r="E25" s="28"/>
      <c r="F25" s="21"/>
      <c r="M25" s="13"/>
      <c r="N25" s="16">
        <f>NAU!E33</f>
        <v>0.36814999999999998</v>
      </c>
      <c r="O25" s="24">
        <f t="shared" si="2"/>
        <v>6.36815</v>
      </c>
      <c r="Q25" s="13"/>
      <c r="R25" s="16">
        <f>NAU!I33</f>
        <v>0.14707000000000001</v>
      </c>
      <c r="S25" s="24">
        <f t="shared" si="3"/>
        <v>2.5882800000000001</v>
      </c>
    </row>
    <row r="26" spans="1:19" x14ac:dyDescent="0.25">
      <c r="A26" s="18"/>
      <c r="B26" s="19"/>
      <c r="C26" s="19"/>
      <c r="D26" s="20"/>
      <c r="E26" s="28"/>
      <c r="F26" s="21"/>
      <c r="M26" s="13"/>
      <c r="N26" s="16">
        <f>NAU!E34</f>
        <v>0.64397000000000004</v>
      </c>
      <c r="O26" s="24">
        <f t="shared" si="2"/>
        <v>6.6439700000000004</v>
      </c>
      <c r="Q26" s="13"/>
      <c r="R26" s="16">
        <f>NAU!I34</f>
        <v>0.83745000000000003</v>
      </c>
      <c r="S26" s="24">
        <f t="shared" si="3"/>
        <v>5.3498000000000001</v>
      </c>
    </row>
    <row r="27" spans="1:19" x14ac:dyDescent="0.25">
      <c r="A27" s="18"/>
      <c r="B27" s="19"/>
      <c r="C27" s="19"/>
      <c r="D27" s="20"/>
      <c r="E27" s="28"/>
      <c r="F27" s="21"/>
      <c r="M27" s="13"/>
      <c r="N27" s="16">
        <f>NAU!E35</f>
        <v>4.5150000000000003E-2</v>
      </c>
      <c r="O27" s="24">
        <f t="shared" si="2"/>
        <v>6.0451499999999996</v>
      </c>
      <c r="Q27" s="13"/>
      <c r="R27" s="16">
        <f>NAU!I35</f>
        <v>0.16930000000000001</v>
      </c>
      <c r="S27" s="24">
        <f t="shared" si="3"/>
        <v>2.6772</v>
      </c>
    </row>
    <row r="28" spans="1:19" x14ac:dyDescent="0.25">
      <c r="A28" s="18"/>
      <c r="B28" s="19"/>
      <c r="C28" s="19"/>
      <c r="D28" s="20"/>
      <c r="E28" s="28"/>
      <c r="F28" s="21"/>
      <c r="M28" s="13"/>
      <c r="N28" s="15" t="s">
        <v>9</v>
      </c>
      <c r="O28" s="15">
        <f>SUM(O3:O27)</f>
        <v>160.64205000000004</v>
      </c>
      <c r="Q28" s="13"/>
      <c r="R28" s="16">
        <f>NAU!I36</f>
        <v>0.20368</v>
      </c>
      <c r="S28" s="24">
        <f t="shared" si="3"/>
        <v>2.8147199999999999</v>
      </c>
    </row>
    <row r="29" spans="1:19" x14ac:dyDescent="0.25">
      <c r="M29" s="13"/>
      <c r="N29" s="15" t="s">
        <v>35</v>
      </c>
      <c r="O29" s="15">
        <f>AVERAGE(O3:O27)</f>
        <v>6.4256820000000019</v>
      </c>
      <c r="Q29" s="13"/>
      <c r="R29" s="16">
        <f>NAU!I37</f>
        <v>0.41195999999999999</v>
      </c>
      <c r="S29" s="24">
        <f t="shared" si="3"/>
        <v>3.64784</v>
      </c>
    </row>
    <row r="30" spans="1:19" x14ac:dyDescent="0.25">
      <c r="Q30" s="13"/>
      <c r="R30" s="16">
        <f>NAU!I38</f>
        <v>0.66918999999999995</v>
      </c>
      <c r="S30" s="24">
        <f t="shared" si="3"/>
        <v>4.6767599999999998</v>
      </c>
    </row>
    <row r="31" spans="1:19" x14ac:dyDescent="0.25">
      <c r="Q31" s="13"/>
      <c r="R31" s="16">
        <f>NAU!I39</f>
        <v>0.35352</v>
      </c>
      <c r="S31" s="24">
        <f t="shared" si="3"/>
        <v>3.4140799999999998</v>
      </c>
    </row>
    <row r="32" spans="1:19" x14ac:dyDescent="0.25">
      <c r="Q32" s="13"/>
      <c r="R32" s="16">
        <f>NAU!I40</f>
        <v>0.79981999999999998</v>
      </c>
      <c r="S32" s="24">
        <f t="shared" si="3"/>
        <v>5.1992799999999999</v>
      </c>
    </row>
    <row r="33" spans="1:19" x14ac:dyDescent="0.25">
      <c r="Q33" s="13"/>
      <c r="R33" s="15" t="s">
        <v>9</v>
      </c>
      <c r="S33" s="15">
        <f>SUM(S3:S32)</f>
        <v>110.34599999999999</v>
      </c>
    </row>
    <row r="34" spans="1:19" x14ac:dyDescent="0.25">
      <c r="Q34" s="13"/>
      <c r="R34" s="15" t="s">
        <v>35</v>
      </c>
      <c r="S34" s="15">
        <f>AVERAGE(S3:S32)</f>
        <v>3.6781999999999995</v>
      </c>
    </row>
    <row r="37" spans="1:19" x14ac:dyDescent="0.25">
      <c r="A37" s="27" t="s">
        <v>25</v>
      </c>
      <c r="B37" s="19"/>
      <c r="C37" s="20"/>
      <c r="E37" s="27" t="s">
        <v>36</v>
      </c>
      <c r="F37" s="19"/>
      <c r="G37" s="20"/>
      <c r="I37" s="27" t="s">
        <v>39</v>
      </c>
      <c r="J37" s="19"/>
      <c r="K37" s="20"/>
      <c r="M37" s="27" t="s">
        <v>37</v>
      </c>
      <c r="N37" s="19"/>
      <c r="O37" s="20"/>
      <c r="Q37" s="27" t="s">
        <v>38</v>
      </c>
      <c r="R37" s="19"/>
      <c r="S37" s="20"/>
    </row>
    <row r="38" spans="1:19" x14ac:dyDescent="0.25">
      <c r="A38" s="13"/>
      <c r="B38" s="15" t="s">
        <v>31</v>
      </c>
      <c r="C38" s="15" t="s">
        <v>32</v>
      </c>
      <c r="E38" s="13"/>
      <c r="F38" s="15" t="s">
        <v>31</v>
      </c>
      <c r="G38" s="15" t="s">
        <v>32</v>
      </c>
      <c r="I38" s="13"/>
      <c r="J38" s="15" t="s">
        <v>31</v>
      </c>
      <c r="K38" s="15" t="s">
        <v>32</v>
      </c>
      <c r="M38" s="13"/>
      <c r="N38" s="15" t="s">
        <v>31</v>
      </c>
      <c r="O38" s="15" t="s">
        <v>32</v>
      </c>
      <c r="Q38" s="13"/>
      <c r="R38" s="15" t="s">
        <v>31</v>
      </c>
      <c r="S38" s="15" t="s">
        <v>32</v>
      </c>
    </row>
    <row r="39" spans="1:19" x14ac:dyDescent="0.25">
      <c r="A39" s="13"/>
      <c r="B39" s="16">
        <f>NAU!F6</f>
        <v>0.19120999999999999</v>
      </c>
      <c r="C39" s="24">
        <f>ROUNDDOWN(A$41+(A$43-A$41)*B39,5)</f>
        <v>8.3824199999999998</v>
      </c>
      <c r="E39" s="13"/>
      <c r="F39" s="16">
        <f>NAU!D1</f>
        <v>0.16894000000000001</v>
      </c>
      <c r="G39" s="24">
        <f>ROUNDDOWN(E$41+(E$43-E$41)*F39,5)</f>
        <v>9.5068199999999994</v>
      </c>
      <c r="I39" s="13"/>
      <c r="J39" s="16">
        <f>NAU!J1</f>
        <v>0.25592999999999999</v>
      </c>
      <c r="K39" s="24">
        <f>ROUNDDOWN(I$41+(I$43-I$41)*J39,5)</f>
        <v>5.02372</v>
      </c>
      <c r="M39" s="13"/>
      <c r="N39" s="16">
        <f>NAU!A1</f>
        <v>3.9910000000000001E-2</v>
      </c>
      <c r="O39" s="24">
        <f>ROUNDDOWN(M$41+(M$43-M$41)*N39,5)</f>
        <v>6.1197299999999997</v>
      </c>
      <c r="Q39" s="13"/>
      <c r="R39" s="16">
        <f>NAU!C1</f>
        <v>0.93715999999999999</v>
      </c>
      <c r="S39" s="24">
        <f>ROUNDDOWN(Q$41+(Q$43-Q$41)*R39,5)</f>
        <v>9.8114799999999995</v>
      </c>
    </row>
    <row r="40" spans="1:19" x14ac:dyDescent="0.25">
      <c r="A40" s="13" t="s">
        <v>0</v>
      </c>
      <c r="B40" s="16">
        <f>NAU!F7</f>
        <v>0.78508</v>
      </c>
      <c r="C40" s="24">
        <f t="shared" ref="C40:C73" si="5">ROUNDDOWN(A$41+(A$43-A$41)*B40,5)</f>
        <v>9.5701599999999996</v>
      </c>
      <c r="E40" s="13" t="s">
        <v>0</v>
      </c>
      <c r="F40" s="16">
        <f>NAU!D2</f>
        <v>0.5978</v>
      </c>
      <c r="G40" s="24">
        <f t="shared" ref="G40:G78" si="6">ROUNDDOWN(E$41+(E$43-E$41)*F40,5)</f>
        <v>10.7934</v>
      </c>
      <c r="I40" s="13" t="s">
        <v>0</v>
      </c>
      <c r="J40" s="16">
        <f>NAU!J2</f>
        <v>0.44275999999999999</v>
      </c>
      <c r="K40" s="24">
        <f t="shared" ref="K40:K83" si="7">ROUNDDOWN(I$41+(I$43-I$41)*J40,5)</f>
        <v>5.7710400000000002</v>
      </c>
      <c r="M40" s="13" t="s">
        <v>0</v>
      </c>
      <c r="N40" s="16">
        <f>NAU!A2</f>
        <v>0.38555</v>
      </c>
      <c r="O40" s="24">
        <f t="shared" ref="O40:O88" si="8">ROUNDDOWN(M$41+(M$43-M$41)*N40,5)</f>
        <v>7.15665</v>
      </c>
      <c r="Q40" s="13" t="s">
        <v>0</v>
      </c>
      <c r="R40" s="16">
        <f>NAU!C2</f>
        <v>0.32885999999999999</v>
      </c>
      <c r="S40" s="24">
        <f t="shared" ref="S40:S93" si="9">ROUNDDOWN(Q$41+(Q$43-Q$41)*R40,5)</f>
        <v>7.98658</v>
      </c>
    </row>
    <row r="41" spans="1:19" x14ac:dyDescent="0.25">
      <c r="A41" s="13">
        <v>8</v>
      </c>
      <c r="B41" s="16">
        <f>NAU!F8</f>
        <v>0.20380000000000001</v>
      </c>
      <c r="C41" s="24">
        <f t="shared" si="5"/>
        <v>8.4076000000000004</v>
      </c>
      <c r="E41" s="13">
        <v>9</v>
      </c>
      <c r="F41" s="16">
        <f>NAU!D3</f>
        <v>0.46215000000000001</v>
      </c>
      <c r="G41" s="24">
        <f t="shared" si="6"/>
        <v>10.38645</v>
      </c>
      <c r="I41" s="13">
        <v>4</v>
      </c>
      <c r="J41" s="16">
        <f>NAU!J3</f>
        <v>0.22819999999999999</v>
      </c>
      <c r="K41" s="24">
        <f t="shared" si="7"/>
        <v>4.9127999999999998</v>
      </c>
      <c r="M41" s="13">
        <v>6</v>
      </c>
      <c r="N41" s="16">
        <f>NAU!A3</f>
        <v>0.17546</v>
      </c>
      <c r="O41" s="24">
        <f t="shared" si="8"/>
        <v>6.5263799999999996</v>
      </c>
      <c r="Q41" s="13">
        <v>7</v>
      </c>
      <c r="R41" s="16">
        <f>NAU!C3</f>
        <v>0.92052</v>
      </c>
      <c r="S41" s="24">
        <f t="shared" si="9"/>
        <v>9.7615599999999993</v>
      </c>
    </row>
    <row r="42" spans="1:19" x14ac:dyDescent="0.25">
      <c r="A42" s="13" t="s">
        <v>1</v>
      </c>
      <c r="B42" s="16">
        <f>NAU!F9</f>
        <v>0.10267999999999999</v>
      </c>
      <c r="C42" s="24">
        <f t="shared" si="5"/>
        <v>8.2053600000000007</v>
      </c>
      <c r="E42" s="13" t="s">
        <v>1</v>
      </c>
      <c r="F42" s="16">
        <f>NAU!D4</f>
        <v>6.8309999999999996E-2</v>
      </c>
      <c r="G42" s="24">
        <f t="shared" si="6"/>
        <v>9.2049299999999992</v>
      </c>
      <c r="I42" s="13" t="s">
        <v>1</v>
      </c>
      <c r="J42" s="16">
        <f>NAU!J4</f>
        <v>0.17199999999999999</v>
      </c>
      <c r="K42" s="24">
        <f t="shared" si="7"/>
        <v>4.6879999999999997</v>
      </c>
      <c r="M42" s="13" t="s">
        <v>1</v>
      </c>
      <c r="N42" s="16">
        <f>NAU!A4</f>
        <v>0.32643</v>
      </c>
      <c r="O42" s="24">
        <f t="shared" si="8"/>
        <v>6.9792899999999998</v>
      </c>
      <c r="Q42" s="13" t="s">
        <v>1</v>
      </c>
      <c r="R42" s="16">
        <f>NAU!C4</f>
        <v>0.95818999999999999</v>
      </c>
      <c r="S42" s="24">
        <f t="shared" si="9"/>
        <v>9.8745700000000003</v>
      </c>
    </row>
    <row r="43" spans="1:19" x14ac:dyDescent="0.25">
      <c r="A43" s="13">
        <v>10</v>
      </c>
      <c r="B43" s="16">
        <f>NAU!F10</f>
        <v>0.37219999999999998</v>
      </c>
      <c r="C43" s="24">
        <f t="shared" si="5"/>
        <v>8.7444000000000006</v>
      </c>
      <c r="E43" s="13">
        <v>12</v>
      </c>
      <c r="F43" s="16">
        <f>NAU!D5</f>
        <v>0.35904999999999998</v>
      </c>
      <c r="G43" s="24">
        <f t="shared" si="6"/>
        <v>10.07715</v>
      </c>
      <c r="I43" s="13">
        <v>8</v>
      </c>
      <c r="J43" s="16">
        <f>NAU!J5</f>
        <v>0.88627</v>
      </c>
      <c r="K43" s="24">
        <f t="shared" si="7"/>
        <v>7.5450799999999996</v>
      </c>
      <c r="M43" s="13">
        <v>9</v>
      </c>
      <c r="N43" s="16">
        <f>NAU!A5</f>
        <v>0.69572000000000001</v>
      </c>
      <c r="O43" s="24">
        <f t="shared" si="8"/>
        <v>8.0871600000000008</v>
      </c>
      <c r="Q43" s="13">
        <v>10</v>
      </c>
      <c r="R43" s="16">
        <f>NAU!C5</f>
        <v>0.39510000000000001</v>
      </c>
      <c r="S43" s="24">
        <f t="shared" si="9"/>
        <v>8.1852999999999998</v>
      </c>
    </row>
    <row r="44" spans="1:19" x14ac:dyDescent="0.25">
      <c r="A44" s="13"/>
      <c r="B44" s="16">
        <f>NAU!F11</f>
        <v>0.15956999999999999</v>
      </c>
      <c r="C44" s="24">
        <f t="shared" si="5"/>
        <v>8.3191400000000009</v>
      </c>
      <c r="E44" s="13"/>
      <c r="F44" s="16">
        <f>NAU!D6</f>
        <v>6.4939999999999998E-2</v>
      </c>
      <c r="G44" s="24">
        <f t="shared" si="6"/>
        <v>9.19482</v>
      </c>
      <c r="I44" s="13"/>
      <c r="J44" s="16">
        <f>NAU!J6</f>
        <v>0.55086999999999997</v>
      </c>
      <c r="K44" s="24">
        <f t="shared" si="7"/>
        <v>6.2034799999999999</v>
      </c>
      <c r="M44" s="13"/>
      <c r="N44" s="16">
        <f>NAU!A6</f>
        <v>0.24121999999999999</v>
      </c>
      <c r="O44" s="24">
        <f t="shared" si="8"/>
        <v>6.7236599999999997</v>
      </c>
      <c r="Q44" s="13"/>
      <c r="R44" s="16">
        <f>NAU!C6</f>
        <v>0.27699000000000001</v>
      </c>
      <c r="S44" s="24">
        <f t="shared" si="9"/>
        <v>7.8309699999999998</v>
      </c>
    </row>
    <row r="45" spans="1:19" x14ac:dyDescent="0.25">
      <c r="A45" s="13"/>
      <c r="B45" s="16">
        <f>NAU!F12</f>
        <v>0.26340000000000002</v>
      </c>
      <c r="C45" s="24">
        <f t="shared" si="5"/>
        <v>8.5267999999999997</v>
      </c>
      <c r="E45" s="13"/>
      <c r="F45" s="16">
        <f>NAU!D7</f>
        <v>0.61773</v>
      </c>
      <c r="G45" s="24">
        <f t="shared" si="6"/>
        <v>10.85319</v>
      </c>
      <c r="I45" s="13"/>
      <c r="J45" s="16">
        <f>NAU!J7</f>
        <v>0.16822000000000001</v>
      </c>
      <c r="K45" s="24">
        <f t="shared" si="7"/>
        <v>4.6728800000000001</v>
      </c>
      <c r="M45" s="13"/>
      <c r="N45" s="16">
        <f>NAU!A7</f>
        <v>0.61195999999999995</v>
      </c>
      <c r="O45" s="24">
        <f t="shared" si="8"/>
        <v>7.8358800000000004</v>
      </c>
      <c r="Q45" s="13"/>
      <c r="R45" s="16">
        <f>NAU!C7</f>
        <v>0.92962</v>
      </c>
      <c r="S45" s="24">
        <f t="shared" si="9"/>
        <v>9.7888599999999997</v>
      </c>
    </row>
    <row r="46" spans="1:19" x14ac:dyDescent="0.25">
      <c r="A46" s="13"/>
      <c r="B46" s="16">
        <f>NAU!F13</f>
        <v>0.73701000000000005</v>
      </c>
      <c r="C46" s="24">
        <f t="shared" si="5"/>
        <v>9.4740199999999994</v>
      </c>
      <c r="E46" s="13"/>
      <c r="F46" s="16">
        <f>NAU!D8</f>
        <v>0.12202</v>
      </c>
      <c r="G46" s="24">
        <f t="shared" si="6"/>
        <v>9.3660599999999992</v>
      </c>
      <c r="I46" s="13"/>
      <c r="J46" s="16">
        <f>NAU!J8</f>
        <v>0.45546999999999999</v>
      </c>
      <c r="K46" s="24">
        <f t="shared" si="7"/>
        <v>5.8218800000000002</v>
      </c>
      <c r="M46" s="13"/>
      <c r="N46" s="16">
        <f>NAU!A8</f>
        <v>0.30531999999999998</v>
      </c>
      <c r="O46" s="24">
        <f t="shared" si="8"/>
        <v>6.9159600000000001</v>
      </c>
      <c r="Q46" s="13"/>
      <c r="R46" s="16">
        <f>NAU!C8</f>
        <v>0.10274</v>
      </c>
      <c r="S46" s="24">
        <f t="shared" si="9"/>
        <v>7.3082200000000004</v>
      </c>
    </row>
    <row r="47" spans="1:19" x14ac:dyDescent="0.25">
      <c r="A47" s="13"/>
      <c r="B47" s="16">
        <f>NAU!F14</f>
        <v>0.25331999999999999</v>
      </c>
      <c r="C47" s="24">
        <f t="shared" si="5"/>
        <v>8.5066400000000009</v>
      </c>
      <c r="E47" s="13"/>
      <c r="F47" s="16">
        <f>NAU!D9</f>
        <v>0.20716999999999999</v>
      </c>
      <c r="G47" s="24">
        <f t="shared" si="6"/>
        <v>9.6215100000000007</v>
      </c>
      <c r="I47" s="13"/>
      <c r="J47" s="16">
        <f>NAU!J9</f>
        <v>0.90286</v>
      </c>
      <c r="K47" s="24">
        <f t="shared" si="7"/>
        <v>7.61144</v>
      </c>
      <c r="M47" s="13"/>
      <c r="N47" s="16">
        <f>NAU!A9</f>
        <v>3.7879999999999997E-2</v>
      </c>
      <c r="O47" s="24">
        <f t="shared" si="8"/>
        <v>6.1136400000000002</v>
      </c>
      <c r="Q47" s="13"/>
      <c r="R47" s="16">
        <f>NAU!C9</f>
        <v>0.75866999999999996</v>
      </c>
      <c r="S47" s="24">
        <f t="shared" si="9"/>
        <v>9.2760099999999994</v>
      </c>
    </row>
    <row r="48" spans="1:19" x14ac:dyDescent="0.25">
      <c r="A48" s="13"/>
      <c r="B48" s="16">
        <f>NAU!F15</f>
        <v>0.18781999999999999</v>
      </c>
      <c r="C48" s="24">
        <f t="shared" si="5"/>
        <v>8.3756400000000006</v>
      </c>
      <c r="E48" s="13"/>
      <c r="F48" s="16">
        <f>NAU!D10</f>
        <v>0.47619</v>
      </c>
      <c r="G48" s="24">
        <f t="shared" si="6"/>
        <v>10.428570000000001</v>
      </c>
      <c r="I48" s="13"/>
      <c r="J48" s="16">
        <f>NAU!J10</f>
        <v>0.21031</v>
      </c>
      <c r="K48" s="24">
        <f t="shared" si="7"/>
        <v>4.84124</v>
      </c>
      <c r="M48" s="13"/>
      <c r="N48" s="16">
        <f>NAU!A10</f>
        <v>0.48227999999999999</v>
      </c>
      <c r="O48" s="24">
        <f t="shared" si="8"/>
        <v>7.4468399999999999</v>
      </c>
      <c r="Q48" s="13"/>
      <c r="R48" s="16">
        <f>NAU!C10</f>
        <v>0.85782999999999998</v>
      </c>
      <c r="S48" s="24">
        <f t="shared" si="9"/>
        <v>9.5734899999999996</v>
      </c>
    </row>
    <row r="49" spans="1:19" x14ac:dyDescent="0.25">
      <c r="A49" s="13"/>
      <c r="B49" s="16">
        <f>NAU!F16</f>
        <v>0.41349000000000002</v>
      </c>
      <c r="C49" s="24">
        <f t="shared" si="5"/>
        <v>8.8269800000000007</v>
      </c>
      <c r="E49" s="13"/>
      <c r="F49" s="16">
        <f>NAU!D11</f>
        <v>0.67312000000000005</v>
      </c>
      <c r="G49" s="24">
        <f t="shared" si="6"/>
        <v>11.019360000000001</v>
      </c>
      <c r="I49" s="13"/>
      <c r="J49" s="16">
        <f>NAU!J11</f>
        <v>0.13674</v>
      </c>
      <c r="K49" s="24">
        <f t="shared" si="7"/>
        <v>4.5469600000000003</v>
      </c>
      <c r="M49" s="13"/>
      <c r="N49" s="16">
        <f>NAU!A11</f>
        <v>0.88617999999999997</v>
      </c>
      <c r="O49" s="24">
        <f t="shared" si="8"/>
        <v>8.6585400000000003</v>
      </c>
      <c r="Q49" s="13"/>
      <c r="R49" s="16">
        <f>NAU!C11</f>
        <v>0.41289999999999999</v>
      </c>
      <c r="S49" s="24">
        <f t="shared" si="9"/>
        <v>8.2386999999999997</v>
      </c>
    </row>
    <row r="50" spans="1:19" x14ac:dyDescent="0.25">
      <c r="A50" s="13"/>
      <c r="B50" s="16">
        <f>NAU!F17</f>
        <v>0.74761</v>
      </c>
      <c r="C50" s="24">
        <f t="shared" si="5"/>
        <v>9.4952199999999998</v>
      </c>
      <c r="E50" s="13"/>
      <c r="F50" s="16">
        <f>NAU!D12</f>
        <v>1.119E-2</v>
      </c>
      <c r="G50" s="24">
        <f t="shared" si="6"/>
        <v>9.0335699999999992</v>
      </c>
      <c r="I50" s="13"/>
      <c r="J50" s="16">
        <f>NAU!J12</f>
        <v>0.73707</v>
      </c>
      <c r="K50" s="24">
        <f t="shared" si="7"/>
        <v>6.9482799999999996</v>
      </c>
      <c r="M50" s="13"/>
      <c r="N50" s="16">
        <f>NAU!A12</f>
        <v>0.71299000000000001</v>
      </c>
      <c r="O50" s="24">
        <f t="shared" si="8"/>
        <v>8.1389700000000005</v>
      </c>
      <c r="Q50" s="13"/>
      <c r="R50" s="16">
        <f>NAU!C12</f>
        <v>5.8700000000000002E-2</v>
      </c>
      <c r="S50" s="24">
        <f t="shared" si="9"/>
        <v>7.1760999999999999</v>
      </c>
    </row>
    <row r="51" spans="1:19" x14ac:dyDescent="0.25">
      <c r="A51" s="13"/>
      <c r="B51" s="16">
        <f>NAU!F18</f>
        <v>0.49431000000000003</v>
      </c>
      <c r="C51" s="24">
        <f t="shared" si="5"/>
        <v>8.9886199999999992</v>
      </c>
      <c r="E51" s="13"/>
      <c r="F51" s="16">
        <f>NAU!D13</f>
        <v>0.99004999999999999</v>
      </c>
      <c r="G51" s="24">
        <f t="shared" si="6"/>
        <v>11.97015</v>
      </c>
      <c r="I51" s="13"/>
      <c r="J51" s="16">
        <f>NAU!J13</f>
        <v>1.9730000000000001E-2</v>
      </c>
      <c r="K51" s="24">
        <f t="shared" si="7"/>
        <v>4.0789200000000001</v>
      </c>
      <c r="M51" s="13"/>
      <c r="N51" s="16">
        <f>NAU!A13</f>
        <v>0.27954000000000001</v>
      </c>
      <c r="O51" s="24">
        <f t="shared" si="8"/>
        <v>6.8386199999999997</v>
      </c>
      <c r="Q51" s="13"/>
      <c r="R51" s="16">
        <f>NAU!C13</f>
        <v>0.82443999999999995</v>
      </c>
      <c r="S51" s="24">
        <f t="shared" si="9"/>
        <v>9.4733199999999993</v>
      </c>
    </row>
    <row r="52" spans="1:19" x14ac:dyDescent="0.25">
      <c r="A52" s="13"/>
      <c r="B52" s="16">
        <f>NAU!F19</f>
        <v>0.83435999999999999</v>
      </c>
      <c r="C52" s="24">
        <f t="shared" si="5"/>
        <v>9.6687200000000004</v>
      </c>
      <c r="E52" s="13"/>
      <c r="F52" s="16">
        <f>NAU!D14</f>
        <v>0.81759000000000004</v>
      </c>
      <c r="G52" s="24">
        <f t="shared" si="6"/>
        <v>11.452769999999999</v>
      </c>
      <c r="I52" s="13"/>
      <c r="J52" s="16">
        <f>NAU!J14</f>
        <v>0.22500999999999999</v>
      </c>
      <c r="K52" s="24">
        <f t="shared" si="7"/>
        <v>4.9000399999999997</v>
      </c>
      <c r="M52" s="13"/>
      <c r="N52" s="16">
        <f>NAU!A14</f>
        <v>0.60863</v>
      </c>
      <c r="O52" s="24">
        <f t="shared" si="8"/>
        <v>7.8258900000000002</v>
      </c>
      <c r="Q52" s="13"/>
      <c r="R52" s="16">
        <f>NAU!C14</f>
        <v>0.20247000000000001</v>
      </c>
      <c r="S52" s="24">
        <f t="shared" si="9"/>
        <v>7.6074099999999998</v>
      </c>
    </row>
    <row r="53" spans="1:19" x14ac:dyDescent="0.25">
      <c r="A53" s="13"/>
      <c r="B53" s="16">
        <f>NAU!F20</f>
        <v>0.11834</v>
      </c>
      <c r="C53" s="24">
        <f t="shared" si="5"/>
        <v>8.2366799999999998</v>
      </c>
      <c r="E53" s="13"/>
      <c r="F53" s="16">
        <f>NAU!D15</f>
        <v>0.85555000000000003</v>
      </c>
      <c r="G53" s="24">
        <f t="shared" si="6"/>
        <v>11.566649999999999</v>
      </c>
      <c r="I53" s="13"/>
      <c r="J53" s="16">
        <f>NAU!J15</f>
        <v>0.36786999999999997</v>
      </c>
      <c r="K53" s="24">
        <f t="shared" si="7"/>
        <v>5.4714799999999997</v>
      </c>
      <c r="M53" s="13"/>
      <c r="N53" s="16">
        <f>NAU!A15</f>
        <v>0.33563999999999999</v>
      </c>
      <c r="O53" s="24">
        <f t="shared" si="8"/>
        <v>7.00692</v>
      </c>
      <c r="Q53" s="13"/>
      <c r="R53" s="16">
        <f>NAU!C15</f>
        <v>0.48459999999999998</v>
      </c>
      <c r="S53" s="24">
        <f t="shared" si="9"/>
        <v>8.4537999999999993</v>
      </c>
    </row>
    <row r="54" spans="1:19" x14ac:dyDescent="0.25">
      <c r="A54" s="13"/>
      <c r="B54" s="16">
        <f>NAU!F21</f>
        <v>0.81549000000000005</v>
      </c>
      <c r="C54" s="24">
        <f t="shared" si="5"/>
        <v>9.6309799999999992</v>
      </c>
      <c r="E54" s="13"/>
      <c r="F54" s="16">
        <f>NAU!D16</f>
        <v>0.25983000000000001</v>
      </c>
      <c r="G54" s="24">
        <f t="shared" si="6"/>
        <v>9.7794899999999991</v>
      </c>
      <c r="I54" s="13"/>
      <c r="J54" s="16">
        <f>NAU!J16</f>
        <v>0.80762999999999996</v>
      </c>
      <c r="K54" s="24">
        <f t="shared" si="7"/>
        <v>7.2305200000000003</v>
      </c>
      <c r="M54" s="13"/>
      <c r="N54" s="16">
        <f>NAU!A16</f>
        <v>0.90898999999999996</v>
      </c>
      <c r="O54" s="24">
        <f t="shared" si="8"/>
        <v>8.7269699999999997</v>
      </c>
      <c r="Q54" s="13"/>
      <c r="R54" s="16">
        <f>NAU!C16</f>
        <v>0.60833000000000004</v>
      </c>
      <c r="S54" s="24">
        <f t="shared" si="9"/>
        <v>8.8249899999999997</v>
      </c>
    </row>
    <row r="55" spans="1:19" x14ac:dyDescent="0.25">
      <c r="A55" s="13"/>
      <c r="B55" s="16">
        <f>NAU!F22</f>
        <v>0.70950999999999997</v>
      </c>
      <c r="C55" s="24">
        <f t="shared" si="5"/>
        <v>9.4190199999999997</v>
      </c>
      <c r="E55" s="13"/>
      <c r="F55" s="16">
        <f>NAU!D17</f>
        <v>0.96318000000000004</v>
      </c>
      <c r="G55" s="24">
        <f t="shared" si="6"/>
        <v>11.88954</v>
      </c>
      <c r="I55" s="13"/>
      <c r="J55" s="16">
        <f>NAU!J17</f>
        <v>0.41604999999999998</v>
      </c>
      <c r="K55" s="24">
        <f t="shared" si="7"/>
        <v>5.6642000000000001</v>
      </c>
      <c r="M55" s="13"/>
      <c r="N55" s="16">
        <f>NAU!A17</f>
        <v>0.78032999999999997</v>
      </c>
      <c r="O55" s="24">
        <f t="shared" si="8"/>
        <v>8.3409899999999997</v>
      </c>
      <c r="Q55" s="13"/>
      <c r="R55" s="16">
        <f>NAU!C17</f>
        <v>0.43529000000000001</v>
      </c>
      <c r="S55" s="24">
        <f t="shared" si="9"/>
        <v>8.3058700000000005</v>
      </c>
    </row>
    <row r="56" spans="1:19" x14ac:dyDescent="0.25">
      <c r="A56" s="13"/>
      <c r="B56" s="16">
        <f>NAU!F23</f>
        <v>0.77544000000000002</v>
      </c>
      <c r="C56" s="24">
        <f t="shared" si="5"/>
        <v>9.5508799999999994</v>
      </c>
      <c r="E56" s="13"/>
      <c r="F56" s="16">
        <f>NAU!D18</f>
        <v>0.56735999999999998</v>
      </c>
      <c r="G56" s="24">
        <f t="shared" si="6"/>
        <v>10.70208</v>
      </c>
      <c r="I56" s="13"/>
      <c r="J56" s="16">
        <f>NAU!J18</f>
        <v>0.49807000000000001</v>
      </c>
      <c r="K56" s="24">
        <f t="shared" si="7"/>
        <v>5.9922800000000001</v>
      </c>
      <c r="M56" s="13"/>
      <c r="N56" s="16">
        <f>NAU!A18</f>
        <v>0.55986000000000002</v>
      </c>
      <c r="O56" s="24">
        <f t="shared" si="8"/>
        <v>7.6795799999999996</v>
      </c>
      <c r="Q56" s="13"/>
      <c r="R56" s="16">
        <f>NAU!C18</f>
        <v>0.88722000000000001</v>
      </c>
      <c r="S56" s="24">
        <f t="shared" si="9"/>
        <v>9.6616599999999995</v>
      </c>
    </row>
    <row r="57" spans="1:19" x14ac:dyDescent="0.25">
      <c r="A57" s="13"/>
      <c r="B57" s="16">
        <f>NAU!F24</f>
        <v>0.68161000000000005</v>
      </c>
      <c r="C57" s="24">
        <f t="shared" si="5"/>
        <v>9.3632200000000001</v>
      </c>
      <c r="E57" s="13"/>
      <c r="F57" s="16">
        <f>NAU!D19</f>
        <v>0.31900000000000001</v>
      </c>
      <c r="G57" s="24">
        <f t="shared" si="6"/>
        <v>9.9570000000000007</v>
      </c>
      <c r="I57" s="13"/>
      <c r="J57" s="16">
        <f>NAU!J19</f>
        <v>0.35482000000000002</v>
      </c>
      <c r="K57" s="24">
        <f t="shared" si="7"/>
        <v>5.4192799999999997</v>
      </c>
      <c r="M57" s="13"/>
      <c r="N57" s="16">
        <f>NAU!A19</f>
        <v>0.67539000000000005</v>
      </c>
      <c r="O57" s="24">
        <f t="shared" si="8"/>
        <v>8.0261700000000005</v>
      </c>
      <c r="Q57" s="13"/>
      <c r="R57" s="16">
        <f>NAU!C19</f>
        <v>0.94813000000000003</v>
      </c>
      <c r="S57" s="24">
        <f t="shared" si="9"/>
        <v>9.8443900000000006</v>
      </c>
    </row>
    <row r="58" spans="1:19" x14ac:dyDescent="0.25">
      <c r="A58" s="13"/>
      <c r="B58" s="16">
        <f>NAU!F25</f>
        <v>3.5839999999999997E-2</v>
      </c>
      <c r="C58" s="24">
        <f t="shared" si="5"/>
        <v>8.0716800000000006</v>
      </c>
      <c r="E58" s="13"/>
      <c r="F58" s="16">
        <f>NAU!D20</f>
        <v>0.90561000000000003</v>
      </c>
      <c r="G58" s="24">
        <f t="shared" si="6"/>
        <v>11.71683</v>
      </c>
      <c r="I58" s="13"/>
      <c r="J58" s="16">
        <f>NAU!J20</f>
        <v>0.64381999999999995</v>
      </c>
      <c r="K58" s="24">
        <f t="shared" si="7"/>
        <v>6.5752800000000002</v>
      </c>
      <c r="M58" s="13"/>
      <c r="N58" s="16">
        <f>NAU!A20</f>
        <v>0.16818</v>
      </c>
      <c r="O58" s="24">
        <f t="shared" si="8"/>
        <v>6.5045400000000004</v>
      </c>
      <c r="Q58" s="13"/>
      <c r="R58" s="16">
        <f>NAU!C20</f>
        <v>0.74456999999999995</v>
      </c>
      <c r="S58" s="24">
        <f t="shared" si="9"/>
        <v>9.2337100000000003</v>
      </c>
    </row>
    <row r="59" spans="1:19" x14ac:dyDescent="0.25">
      <c r="A59" s="13"/>
      <c r="B59" s="16">
        <f>NAU!F26</f>
        <v>0.43391000000000002</v>
      </c>
      <c r="C59" s="24">
        <f t="shared" si="5"/>
        <v>8.86782</v>
      </c>
      <c r="E59" s="13"/>
      <c r="F59" s="16">
        <f>NAU!D21</f>
        <v>0.64344999999999997</v>
      </c>
      <c r="G59" s="24">
        <f t="shared" si="6"/>
        <v>10.930350000000001</v>
      </c>
      <c r="I59" s="13"/>
      <c r="J59" s="16">
        <f>NAU!J21</f>
        <v>0.33949000000000001</v>
      </c>
      <c r="K59" s="24">
        <f t="shared" si="7"/>
        <v>5.3579600000000003</v>
      </c>
      <c r="M59" s="13"/>
      <c r="N59" s="16">
        <f>NAU!A21</f>
        <v>0.34677000000000002</v>
      </c>
      <c r="O59" s="24">
        <f t="shared" si="8"/>
        <v>7.0403099999999998</v>
      </c>
      <c r="Q59" s="13"/>
      <c r="R59" s="16">
        <f>NAU!C21</f>
        <v>0.74909999999999999</v>
      </c>
      <c r="S59" s="24">
        <f t="shared" si="9"/>
        <v>9.2472999999999992</v>
      </c>
    </row>
    <row r="60" spans="1:19" x14ac:dyDescent="0.25">
      <c r="A60" s="13"/>
      <c r="B60" s="16">
        <f>NAU!F27</f>
        <v>0.31703999999999999</v>
      </c>
      <c r="C60" s="24">
        <f t="shared" si="5"/>
        <v>8.6340800000000009</v>
      </c>
      <c r="E60" s="13"/>
      <c r="F60" s="16">
        <f>NAU!D22</f>
        <v>0.31855</v>
      </c>
      <c r="G60" s="24">
        <f t="shared" si="6"/>
        <v>9.9556500000000003</v>
      </c>
      <c r="I60" s="13"/>
      <c r="J60" s="16">
        <f>NAU!J22</f>
        <v>0.34442</v>
      </c>
      <c r="K60" s="24">
        <f t="shared" si="7"/>
        <v>5.3776799999999998</v>
      </c>
      <c r="M60" s="13"/>
      <c r="N60" s="16">
        <f>NAU!A22</f>
        <v>0.45305000000000001</v>
      </c>
      <c r="O60" s="24">
        <f t="shared" si="8"/>
        <v>7.3591499999999996</v>
      </c>
      <c r="Q60" s="13"/>
      <c r="R60" s="16">
        <f>NAU!C22</f>
        <v>0.61317999999999995</v>
      </c>
      <c r="S60" s="24">
        <f t="shared" si="9"/>
        <v>8.8395399999999995</v>
      </c>
    </row>
    <row r="61" spans="1:19" x14ac:dyDescent="0.25">
      <c r="A61" s="13"/>
      <c r="B61" s="16">
        <f>NAU!F28</f>
        <v>4.0370000000000003E-2</v>
      </c>
      <c r="C61" s="24">
        <f t="shared" si="5"/>
        <v>8.0807400000000005</v>
      </c>
      <c r="E61" s="13"/>
      <c r="F61" s="16">
        <f>NAU!D23</f>
        <v>0.34512999999999999</v>
      </c>
      <c r="G61" s="24">
        <f t="shared" si="6"/>
        <v>10.03539</v>
      </c>
      <c r="I61" s="13"/>
      <c r="J61" s="16">
        <f>NAU!J23</f>
        <v>0.83231999999999995</v>
      </c>
      <c r="K61" s="24">
        <f t="shared" si="7"/>
        <v>7.3292799999999998</v>
      </c>
      <c r="M61" s="13"/>
      <c r="N61" s="16">
        <f>NAU!A23</f>
        <v>0.59746999999999995</v>
      </c>
      <c r="O61" s="24">
        <f t="shared" si="8"/>
        <v>7.7924100000000003</v>
      </c>
      <c r="Q61" s="13"/>
      <c r="R61" s="16">
        <f>NAU!C23</f>
        <v>0.76502999999999999</v>
      </c>
      <c r="S61" s="24">
        <f t="shared" si="9"/>
        <v>9.2950900000000001</v>
      </c>
    </row>
    <row r="62" spans="1:19" x14ac:dyDescent="0.25">
      <c r="A62" s="13"/>
      <c r="B62" s="16">
        <f>NAU!F29</f>
        <v>0.97616000000000003</v>
      </c>
      <c r="C62" s="24">
        <f t="shared" si="5"/>
        <v>9.9523200000000003</v>
      </c>
      <c r="E62" s="13"/>
      <c r="F62" s="16">
        <f>NAU!D24</f>
        <v>0.99892999999999998</v>
      </c>
      <c r="G62" s="24">
        <f t="shared" si="6"/>
        <v>11.996790000000001</v>
      </c>
      <c r="I62" s="13"/>
      <c r="J62" s="16">
        <f>NAU!J24</f>
        <v>0.52605999999999997</v>
      </c>
      <c r="K62" s="24">
        <f t="shared" si="7"/>
        <v>6.1042399999999999</v>
      </c>
      <c r="M62" s="13"/>
      <c r="N62" s="16">
        <f>NAU!A24</f>
        <v>0.16520000000000001</v>
      </c>
      <c r="O62" s="24">
        <f t="shared" si="8"/>
        <v>6.4955999999999996</v>
      </c>
      <c r="Q62" s="13"/>
      <c r="R62" s="16">
        <f>NAU!C24</f>
        <v>0.11654</v>
      </c>
      <c r="S62" s="24">
        <f t="shared" si="9"/>
        <v>7.3496199999999998</v>
      </c>
    </row>
    <row r="63" spans="1:19" x14ac:dyDescent="0.25">
      <c r="A63" s="13"/>
      <c r="B63" s="16">
        <f>NAU!F30</f>
        <v>0.59692999999999996</v>
      </c>
      <c r="C63" s="24">
        <f t="shared" si="5"/>
        <v>9.1938600000000008</v>
      </c>
      <c r="E63" s="13"/>
      <c r="F63" s="16">
        <f>NAU!D25</f>
        <v>0.55866000000000005</v>
      </c>
      <c r="G63" s="24">
        <f t="shared" si="6"/>
        <v>10.675979999999999</v>
      </c>
      <c r="I63" s="13"/>
      <c r="J63" s="16">
        <f>NAU!J25</f>
        <v>0.37408000000000002</v>
      </c>
      <c r="K63" s="24">
        <f t="shared" si="7"/>
        <v>5.4963199999999999</v>
      </c>
      <c r="M63" s="13"/>
      <c r="N63" s="16">
        <f>NAU!A25</f>
        <v>0.68652000000000002</v>
      </c>
      <c r="O63" s="24">
        <f t="shared" si="8"/>
        <v>8.0595599999999994</v>
      </c>
      <c r="Q63" s="13"/>
      <c r="R63" s="16">
        <f>NAU!C25</f>
        <v>0.92852000000000001</v>
      </c>
      <c r="S63" s="24">
        <f t="shared" si="9"/>
        <v>9.7855600000000003</v>
      </c>
    </row>
    <row r="64" spans="1:19" x14ac:dyDescent="0.25">
      <c r="A64" s="13"/>
      <c r="B64" s="16">
        <f>NAU!F31</f>
        <v>1.8890000000000001E-2</v>
      </c>
      <c r="C64" s="24">
        <f t="shared" si="5"/>
        <v>8.0377799999999997</v>
      </c>
      <c r="E64" s="13"/>
      <c r="F64" s="16">
        <f>NAU!D26</f>
        <v>0.63266999999999995</v>
      </c>
      <c r="G64" s="24">
        <f t="shared" si="6"/>
        <v>10.898009999999999</v>
      </c>
      <c r="I64" s="13"/>
      <c r="J64" s="16">
        <f>NAU!J26</f>
        <v>5.339E-2</v>
      </c>
      <c r="K64" s="24">
        <f t="shared" si="7"/>
        <v>4.2135600000000002</v>
      </c>
      <c r="M64" s="13"/>
      <c r="N64" s="16">
        <f>NAU!A26</f>
        <v>0.79374999999999996</v>
      </c>
      <c r="O64" s="24">
        <f t="shared" si="8"/>
        <v>8.3812499999999996</v>
      </c>
      <c r="Q64" s="13"/>
      <c r="R64" s="16">
        <f>NAU!C26</f>
        <v>1.159E-2</v>
      </c>
      <c r="S64" s="24">
        <f t="shared" si="9"/>
        <v>7.03477</v>
      </c>
    </row>
    <row r="65" spans="1:19" x14ac:dyDescent="0.25">
      <c r="A65" s="13"/>
      <c r="B65" s="16">
        <f>NAU!F32</f>
        <v>7.6289999999999997E-2</v>
      </c>
      <c r="C65" s="24">
        <f t="shared" si="5"/>
        <v>8.1525800000000004</v>
      </c>
      <c r="E65" s="13"/>
      <c r="F65" s="16">
        <f>NAU!D27</f>
        <v>0.47641</v>
      </c>
      <c r="G65" s="24">
        <f t="shared" si="6"/>
        <v>10.42923</v>
      </c>
      <c r="I65" s="13"/>
      <c r="J65" s="16">
        <f>NAU!J27</f>
        <v>4.5039999999999997E-2</v>
      </c>
      <c r="K65" s="24">
        <f t="shared" si="7"/>
        <v>4.1801599999999999</v>
      </c>
      <c r="M65" s="13"/>
      <c r="N65" s="16">
        <f>NAU!A27</f>
        <v>0.33521000000000001</v>
      </c>
      <c r="O65" s="24">
        <f t="shared" si="8"/>
        <v>7.00563</v>
      </c>
      <c r="Q65" s="13"/>
      <c r="R65" s="16">
        <f>NAU!C27</f>
        <v>0.55823</v>
      </c>
      <c r="S65" s="24">
        <f t="shared" si="9"/>
        <v>8.67469</v>
      </c>
    </row>
    <row r="66" spans="1:19" x14ac:dyDescent="0.25">
      <c r="A66" s="13"/>
      <c r="B66" s="16">
        <v>0.43625000000000003</v>
      </c>
      <c r="C66" s="24">
        <f>ROUNDDOWN(A$41+(A$43-A$41)*B66,5)</f>
        <v>8.8725000000000005</v>
      </c>
      <c r="E66" s="13"/>
      <c r="F66" s="16">
        <f>NAU!D28</f>
        <v>0.41575000000000001</v>
      </c>
      <c r="G66" s="24">
        <f t="shared" si="6"/>
        <v>10.247249999999999</v>
      </c>
      <c r="I66" s="13"/>
      <c r="J66" s="16">
        <f>NAU!J28</f>
        <v>0.83828000000000003</v>
      </c>
      <c r="K66" s="24">
        <f t="shared" si="7"/>
        <v>7.3531199999999997</v>
      </c>
      <c r="M66" s="13"/>
      <c r="N66" s="16">
        <f>NAU!A28</f>
        <v>0.59589000000000003</v>
      </c>
      <c r="O66" s="24">
        <f t="shared" si="8"/>
        <v>7.7876700000000003</v>
      </c>
      <c r="Q66" s="13"/>
      <c r="R66" s="16">
        <f>NAU!C28</f>
        <v>0.66820999999999997</v>
      </c>
      <c r="S66" s="24">
        <f t="shared" si="9"/>
        <v>9.0046300000000006</v>
      </c>
    </row>
    <row r="67" spans="1:19" x14ac:dyDescent="0.25">
      <c r="A67" s="13"/>
      <c r="B67" s="16">
        <f>NAU!F34</f>
        <v>0.11692</v>
      </c>
      <c r="C67" s="24">
        <f t="shared" si="5"/>
        <v>8.2338400000000007</v>
      </c>
      <c r="E67" s="13"/>
      <c r="F67" s="16">
        <f>NAU!D29</f>
        <v>0.48257</v>
      </c>
      <c r="G67" s="24">
        <f t="shared" si="6"/>
        <v>10.447710000000001</v>
      </c>
      <c r="I67" s="13"/>
      <c r="J67" s="16">
        <f>NAU!J29</f>
        <v>0.98748000000000002</v>
      </c>
      <c r="K67" s="24">
        <f t="shared" si="7"/>
        <v>7.9499199999999997</v>
      </c>
      <c r="M67" s="13"/>
      <c r="N67" s="16">
        <f>NAU!A29</f>
        <v>0.20554</v>
      </c>
      <c r="O67" s="24">
        <f t="shared" si="8"/>
        <v>6.6166200000000002</v>
      </c>
      <c r="Q67" s="13"/>
      <c r="R67" s="16">
        <f>NAU!C29</f>
        <v>0.96277000000000001</v>
      </c>
      <c r="S67" s="24">
        <f t="shared" si="9"/>
        <v>9.8883100000000006</v>
      </c>
    </row>
    <row r="68" spans="1:19" x14ac:dyDescent="0.25">
      <c r="A68" s="13"/>
      <c r="B68" s="16">
        <f>NAU!F35</f>
        <v>0.25624000000000002</v>
      </c>
      <c r="C68" s="24">
        <f t="shared" si="5"/>
        <v>8.51248</v>
      </c>
      <c r="E68" s="13"/>
      <c r="F68" s="16">
        <f>NAU!D30</f>
        <v>0.51080000000000003</v>
      </c>
      <c r="G68" s="24">
        <f t="shared" si="6"/>
        <v>10.532400000000001</v>
      </c>
      <c r="I68" s="13"/>
      <c r="J68" s="16">
        <f>NAU!J30</f>
        <v>0.91386000000000001</v>
      </c>
      <c r="K68" s="24">
        <f t="shared" si="7"/>
        <v>7.6554399999999996</v>
      </c>
      <c r="M68" s="13"/>
      <c r="N68" s="16">
        <f>NAU!A30</f>
        <v>0.59404000000000001</v>
      </c>
      <c r="O68" s="24">
        <f t="shared" si="8"/>
        <v>7.7821199999999999</v>
      </c>
      <c r="Q68" s="13"/>
      <c r="R68" s="16">
        <f>NAU!C30</f>
        <v>0.43947000000000003</v>
      </c>
      <c r="S68" s="24">
        <f t="shared" si="9"/>
        <v>8.3184100000000001</v>
      </c>
    </row>
    <row r="69" spans="1:19" x14ac:dyDescent="0.25">
      <c r="A69" s="13"/>
      <c r="B69" s="16">
        <f>NAU!F36</f>
        <v>0.60872999999999999</v>
      </c>
      <c r="C69" s="24">
        <f t="shared" si="5"/>
        <v>9.2174600000000009</v>
      </c>
      <c r="E69" s="13"/>
      <c r="F69" s="16">
        <f>NAU!D31</f>
        <v>0.28316000000000002</v>
      </c>
      <c r="G69" s="24">
        <f t="shared" si="6"/>
        <v>9.8494799999999998</v>
      </c>
      <c r="I69" s="13"/>
      <c r="J69" s="16">
        <f>NAU!J31</f>
        <v>0.11403000000000001</v>
      </c>
      <c r="K69" s="24">
        <f t="shared" si="7"/>
        <v>4.4561200000000003</v>
      </c>
      <c r="M69" s="13"/>
      <c r="N69" s="16">
        <f>NAU!A31</f>
        <v>0.42614000000000002</v>
      </c>
      <c r="O69" s="24">
        <f t="shared" si="8"/>
        <v>7.2784199999999997</v>
      </c>
      <c r="Q69" s="13"/>
      <c r="R69" s="16">
        <f>NAU!C31</f>
        <v>1.9179999999999999E-2</v>
      </c>
      <c r="S69" s="24">
        <f t="shared" si="9"/>
        <v>7.0575400000000004</v>
      </c>
    </row>
    <row r="70" spans="1:19" x14ac:dyDescent="0.25">
      <c r="A70" s="13"/>
      <c r="B70" s="16">
        <f>NAU!F37</f>
        <v>6.3450000000000006E-2</v>
      </c>
      <c r="C70" s="24">
        <f t="shared" si="5"/>
        <v>8.1268999999999991</v>
      </c>
      <c r="E70" s="13"/>
      <c r="F70" s="16">
        <f>NAU!D32</f>
        <v>0.14735999999999999</v>
      </c>
      <c r="G70" s="24">
        <f t="shared" si="6"/>
        <v>9.4420800000000007</v>
      </c>
      <c r="I70" s="13"/>
      <c r="J70" s="16">
        <f>NAU!J32</f>
        <v>0.65622000000000003</v>
      </c>
      <c r="K70" s="24">
        <f t="shared" si="7"/>
        <v>6.6248800000000001</v>
      </c>
      <c r="M70" s="13"/>
      <c r="N70" s="16">
        <f>NAU!A32</f>
        <v>0.34993999999999997</v>
      </c>
      <c r="O70" s="24">
        <f t="shared" si="8"/>
        <v>7.0498200000000004</v>
      </c>
      <c r="Q70" s="13"/>
      <c r="R70" s="16">
        <f>NAU!C32</f>
        <v>0.70071000000000006</v>
      </c>
      <c r="S70" s="24">
        <f t="shared" si="9"/>
        <v>9.1021300000000007</v>
      </c>
    </row>
    <row r="71" spans="1:19" x14ac:dyDescent="0.25">
      <c r="A71" s="13"/>
      <c r="B71" s="16">
        <v>0.92245999999999995</v>
      </c>
      <c r="C71" s="24">
        <f t="shared" si="5"/>
        <v>9.8449200000000001</v>
      </c>
      <c r="E71" s="13"/>
      <c r="F71" s="16">
        <f>NAU!D33</f>
        <v>7.5859999999999997E-2</v>
      </c>
      <c r="G71" s="24">
        <f t="shared" si="6"/>
        <v>9.2275799999999997</v>
      </c>
      <c r="I71" s="13"/>
      <c r="J71" s="16">
        <f>NAU!J33</f>
        <v>0.93996999999999997</v>
      </c>
      <c r="K71" s="24">
        <f t="shared" si="7"/>
        <v>7.7598799999999999</v>
      </c>
      <c r="M71" s="13"/>
      <c r="N71" s="16">
        <f>NAU!A33</f>
        <v>0.99385000000000001</v>
      </c>
      <c r="O71" s="24">
        <f t="shared" si="8"/>
        <v>8.9815500000000004</v>
      </c>
      <c r="Q71" s="13"/>
      <c r="R71" s="16">
        <f>NAU!C33</f>
        <v>0.11133</v>
      </c>
      <c r="S71" s="24">
        <f t="shared" si="9"/>
        <v>7.33399</v>
      </c>
    </row>
    <row r="72" spans="1:19" x14ac:dyDescent="0.25">
      <c r="A72" s="13"/>
      <c r="B72" s="16">
        <f>NAU!F39</f>
        <v>8.0000000000000007E-5</v>
      </c>
      <c r="C72" s="24">
        <f t="shared" si="5"/>
        <v>8.0001599999999993</v>
      </c>
      <c r="E72" s="13"/>
      <c r="F72" s="16">
        <f>NAU!D34</f>
        <v>0.66559000000000001</v>
      </c>
      <c r="G72" s="24">
        <f t="shared" si="6"/>
        <v>10.99677</v>
      </c>
      <c r="I72" s="13"/>
      <c r="J72" s="16">
        <f>NAU!J34</f>
        <v>0.22567000000000001</v>
      </c>
      <c r="K72" s="24">
        <f t="shared" si="7"/>
        <v>4.9026800000000001</v>
      </c>
      <c r="M72" s="13"/>
      <c r="N72" s="16">
        <f>NAU!A34</f>
        <v>0.66496999999999995</v>
      </c>
      <c r="O72" s="24">
        <f t="shared" si="8"/>
        <v>7.99491</v>
      </c>
      <c r="Q72" s="13"/>
      <c r="R72" s="16">
        <f>NAU!C34</f>
        <v>0.78137999999999996</v>
      </c>
      <c r="S72" s="24">
        <f t="shared" si="9"/>
        <v>9.3441399999999994</v>
      </c>
    </row>
    <row r="73" spans="1:19" x14ac:dyDescent="0.25">
      <c r="A73" s="13"/>
      <c r="B73" s="16">
        <f>NAU!F40</f>
        <v>0.55306</v>
      </c>
      <c r="C73" s="24">
        <f t="shared" si="5"/>
        <v>9.1061200000000007</v>
      </c>
      <c r="E73" s="13"/>
      <c r="F73" s="16">
        <f>NAU!D35</f>
        <v>0.45476</v>
      </c>
      <c r="G73" s="24">
        <f t="shared" si="6"/>
        <v>10.364280000000001</v>
      </c>
      <c r="I73" s="13"/>
      <c r="J73" s="16">
        <f>NAU!J35</f>
        <v>0.33361000000000002</v>
      </c>
      <c r="K73" s="24">
        <f t="shared" si="7"/>
        <v>5.3344399999999998</v>
      </c>
      <c r="M73" s="13"/>
      <c r="N73" s="16">
        <f>NAU!A35</f>
        <v>0.48509000000000002</v>
      </c>
      <c r="O73" s="24">
        <f t="shared" si="8"/>
        <v>7.4552699999999996</v>
      </c>
      <c r="Q73" s="13"/>
      <c r="R73" s="16">
        <f>NAU!C35</f>
        <v>0.27482000000000001</v>
      </c>
      <c r="S73" s="24">
        <f t="shared" si="9"/>
        <v>7.8244600000000002</v>
      </c>
    </row>
    <row r="74" spans="1:19" x14ac:dyDescent="0.25">
      <c r="A74" s="13"/>
      <c r="B74" s="15" t="s">
        <v>9</v>
      </c>
      <c r="C74" s="15">
        <f>SUM(C39:C73)</f>
        <v>308.59773999999999</v>
      </c>
      <c r="E74" s="13"/>
      <c r="F74" s="16">
        <f>NAU!D36</f>
        <v>0.22595999999999999</v>
      </c>
      <c r="G74" s="24">
        <f t="shared" si="6"/>
        <v>9.67788</v>
      </c>
      <c r="I74" s="13"/>
      <c r="J74" s="16">
        <f>NAU!J36</f>
        <v>7.1260000000000004E-2</v>
      </c>
      <c r="K74" s="24">
        <f t="shared" si="7"/>
        <v>4.2850400000000004</v>
      </c>
      <c r="M74" s="13"/>
      <c r="N74" s="16">
        <f>NAU!A36</f>
        <v>0.1547</v>
      </c>
      <c r="O74" s="24">
        <f t="shared" si="8"/>
        <v>6.4641000000000002</v>
      </c>
      <c r="Q74" s="13"/>
      <c r="R74" s="16">
        <f>NAU!C36</f>
        <v>0.88551000000000002</v>
      </c>
      <c r="S74" s="24">
        <f t="shared" si="9"/>
        <v>9.6565300000000001</v>
      </c>
    </row>
    <row r="75" spans="1:19" x14ac:dyDescent="0.25">
      <c r="A75" s="13"/>
      <c r="B75" s="15" t="s">
        <v>35</v>
      </c>
      <c r="C75" s="15">
        <f>AVERAGE(C39:C73)</f>
        <v>8.8170782857142846</v>
      </c>
      <c r="E75" s="13"/>
      <c r="F75" s="16">
        <f>NAU!D37</f>
        <v>0.93413000000000002</v>
      </c>
      <c r="G75" s="24">
        <f t="shared" si="6"/>
        <v>11.802390000000001</v>
      </c>
      <c r="I75" s="13"/>
      <c r="J75" s="16">
        <f>NAU!J37</f>
        <v>3.7479999999999999E-2</v>
      </c>
      <c r="K75" s="24">
        <f t="shared" si="7"/>
        <v>4.1499199999999998</v>
      </c>
      <c r="M75" s="13"/>
      <c r="N75" s="16">
        <f>NAU!A37</f>
        <v>0.20094000000000001</v>
      </c>
      <c r="O75" s="24">
        <f t="shared" si="8"/>
        <v>6.6028200000000004</v>
      </c>
      <c r="Q75" s="13"/>
      <c r="R75" s="16">
        <f>NAU!C37</f>
        <v>0.74843000000000004</v>
      </c>
      <c r="S75" s="24">
        <f t="shared" si="9"/>
        <v>9.2452900000000007</v>
      </c>
    </row>
    <row r="76" spans="1:19" x14ac:dyDescent="0.25">
      <c r="E76" s="13"/>
      <c r="F76" s="16">
        <f>NAU!D38</f>
        <v>0.20405000000000001</v>
      </c>
      <c r="G76" s="24">
        <f t="shared" si="6"/>
        <v>9.6121499999999997</v>
      </c>
      <c r="I76" s="13"/>
      <c r="J76" s="16">
        <f>NAU!J38</f>
        <v>0.31678000000000001</v>
      </c>
      <c r="K76" s="24">
        <f t="shared" si="7"/>
        <v>5.2671200000000002</v>
      </c>
      <c r="M76" s="13"/>
      <c r="N76" s="16">
        <f>NAU!A38</f>
        <v>0.73787999999999998</v>
      </c>
      <c r="O76" s="24">
        <f t="shared" si="8"/>
        <v>8.2136399999999998</v>
      </c>
      <c r="Q76" s="13"/>
      <c r="R76" s="16">
        <f>NAU!C38</f>
        <v>0.28597</v>
      </c>
      <c r="S76" s="24">
        <f t="shared" si="9"/>
        <v>7.8579100000000004</v>
      </c>
    </row>
    <row r="77" spans="1:19" x14ac:dyDescent="0.25">
      <c r="E77" s="13"/>
      <c r="F77" s="16">
        <f>NAU!D39</f>
        <v>0.84616999999999998</v>
      </c>
      <c r="G77" s="24">
        <f t="shared" si="6"/>
        <v>11.53851</v>
      </c>
      <c r="I77" s="13"/>
      <c r="J77" s="16">
        <f>NAU!J39</f>
        <v>0.54130999999999996</v>
      </c>
      <c r="K77" s="24">
        <f t="shared" si="7"/>
        <v>6.1652399999999998</v>
      </c>
      <c r="M77" s="13"/>
      <c r="N77" s="16">
        <f>NAU!A39</f>
        <v>0.60529999999999995</v>
      </c>
      <c r="O77" s="24">
        <f t="shared" si="8"/>
        <v>7.8159000000000001</v>
      </c>
      <c r="Q77" s="13"/>
      <c r="R77" s="16">
        <f>NAU!C39</f>
        <v>0.74021999999999999</v>
      </c>
      <c r="S77" s="24">
        <f t="shared" si="9"/>
        <v>9.2206600000000005</v>
      </c>
    </row>
    <row r="78" spans="1:19" x14ac:dyDescent="0.25">
      <c r="E78" s="13"/>
      <c r="F78" s="16">
        <f>NAU!D40</f>
        <v>0.14013999999999999</v>
      </c>
      <c r="G78" s="24">
        <f t="shared" si="6"/>
        <v>9.42042</v>
      </c>
      <c r="I78" s="13"/>
      <c r="J78" s="16">
        <f>NAU!J40</f>
        <v>0.68415999999999999</v>
      </c>
      <c r="K78" s="24">
        <f t="shared" si="7"/>
        <v>6.7366400000000004</v>
      </c>
      <c r="M78" s="13"/>
      <c r="N78" s="16">
        <f>NAU!A40</f>
        <v>0.44372</v>
      </c>
      <c r="O78" s="24">
        <f t="shared" si="8"/>
        <v>7.3311599999999997</v>
      </c>
      <c r="Q78" s="13"/>
      <c r="R78" s="16">
        <f>NAU!C40</f>
        <v>0.65741000000000005</v>
      </c>
      <c r="S78" s="24">
        <f t="shared" si="9"/>
        <v>8.9722299999999997</v>
      </c>
    </row>
    <row r="79" spans="1:19" x14ac:dyDescent="0.25">
      <c r="E79" s="13"/>
      <c r="F79" s="15" t="s">
        <v>9</v>
      </c>
      <c r="G79" s="15">
        <f>SUM(G39:G78)</f>
        <v>416.60064</v>
      </c>
      <c r="I79" s="13"/>
      <c r="J79" s="16">
        <f>NAU!A36</f>
        <v>0.1547</v>
      </c>
      <c r="K79" s="24">
        <f t="shared" si="7"/>
        <v>4.6188000000000002</v>
      </c>
      <c r="M79" s="13"/>
      <c r="N79" s="16">
        <f>NAU!B31</f>
        <v>0.20297000000000001</v>
      </c>
      <c r="O79" s="24">
        <f t="shared" si="8"/>
        <v>6.6089099999999998</v>
      </c>
      <c r="Q79" s="13"/>
      <c r="R79" s="16">
        <f>NAU!D1</f>
        <v>0.16894000000000001</v>
      </c>
      <c r="S79" s="24">
        <f t="shared" si="9"/>
        <v>7.5068200000000003</v>
      </c>
    </row>
    <row r="80" spans="1:19" x14ac:dyDescent="0.25">
      <c r="E80" s="13"/>
      <c r="F80" s="15" t="s">
        <v>35</v>
      </c>
      <c r="G80" s="15">
        <f>AVERAGE(G39:G78)</f>
        <v>10.415016</v>
      </c>
      <c r="I80" s="13"/>
      <c r="J80" s="16">
        <f>NAU!A37</f>
        <v>0.20094000000000001</v>
      </c>
      <c r="K80" s="24">
        <f t="shared" si="7"/>
        <v>4.8037599999999996</v>
      </c>
      <c r="M80" s="13"/>
      <c r="N80" s="16">
        <f>NAU!B32</f>
        <v>0.41374</v>
      </c>
      <c r="O80" s="24">
        <f t="shared" si="8"/>
        <v>7.2412200000000002</v>
      </c>
      <c r="Q80" s="13"/>
      <c r="R80" s="16">
        <f>NAU!D2</f>
        <v>0.5978</v>
      </c>
      <c r="S80" s="24">
        <f t="shared" si="9"/>
        <v>8.7934000000000001</v>
      </c>
    </row>
    <row r="81" spans="9:19" x14ac:dyDescent="0.25">
      <c r="I81" s="13"/>
      <c r="J81" s="16">
        <f>NAU!A38</f>
        <v>0.73787999999999998</v>
      </c>
      <c r="K81" s="24">
        <f t="shared" si="7"/>
        <v>6.9515200000000004</v>
      </c>
      <c r="M81" s="13"/>
      <c r="N81" s="16">
        <f>NAU!B33</f>
        <v>0.41599999999999998</v>
      </c>
      <c r="O81" s="24">
        <f t="shared" si="8"/>
        <v>7.2480000000000002</v>
      </c>
      <c r="Q81" s="13"/>
      <c r="R81" s="16">
        <f>NAU!D3</f>
        <v>0.46215000000000001</v>
      </c>
      <c r="S81" s="24">
        <f t="shared" si="9"/>
        <v>8.38645</v>
      </c>
    </row>
    <row r="82" spans="9:19" x14ac:dyDescent="0.25">
      <c r="I82" s="13"/>
      <c r="J82" s="16">
        <f>NAU!A39</f>
        <v>0.60529999999999995</v>
      </c>
      <c r="K82" s="24">
        <f t="shared" si="7"/>
        <v>6.4211999999999998</v>
      </c>
      <c r="M82" s="13"/>
      <c r="N82" s="16">
        <f>NAU!B34</f>
        <v>0.68645999999999996</v>
      </c>
      <c r="O82" s="24">
        <f t="shared" si="8"/>
        <v>8.0593800000000009</v>
      </c>
      <c r="Q82" s="13"/>
      <c r="R82" s="16">
        <f>NAU!D4</f>
        <v>6.8309999999999996E-2</v>
      </c>
      <c r="S82" s="24">
        <f t="shared" si="9"/>
        <v>7.2049300000000001</v>
      </c>
    </row>
    <row r="83" spans="9:19" x14ac:dyDescent="0.25">
      <c r="I83" s="13"/>
      <c r="J83" s="16">
        <f>NAU!A40</f>
        <v>0.44372</v>
      </c>
      <c r="K83" s="24">
        <f t="shared" si="7"/>
        <v>5.7748799999999996</v>
      </c>
      <c r="M83" s="13"/>
      <c r="N83" s="16">
        <f>NAU!B35</f>
        <v>0.23929</v>
      </c>
      <c r="O83" s="24">
        <f t="shared" si="8"/>
        <v>6.7178699999999996</v>
      </c>
      <c r="Q83" s="13"/>
      <c r="R83" s="16">
        <f>NAU!D5</f>
        <v>0.35904999999999998</v>
      </c>
      <c r="S83" s="24">
        <f t="shared" si="9"/>
        <v>8.0771499999999996</v>
      </c>
    </row>
    <row r="84" spans="9:19" x14ac:dyDescent="0.25">
      <c r="I84" s="13"/>
      <c r="J84" s="15" t="s">
        <v>9</v>
      </c>
      <c r="K84" s="15">
        <f>SUM(K39:K83)</f>
        <v>259.18860000000001</v>
      </c>
      <c r="M84" s="13"/>
      <c r="N84" s="16">
        <f>NAU!B36</f>
        <v>0.48354999999999998</v>
      </c>
      <c r="O84" s="24">
        <f t="shared" si="8"/>
        <v>7.4506500000000004</v>
      </c>
      <c r="Q84" s="13"/>
      <c r="R84" s="16">
        <f>NAU!D6</f>
        <v>6.4939999999999998E-2</v>
      </c>
      <c r="S84" s="24">
        <f t="shared" si="9"/>
        <v>7.19482</v>
      </c>
    </row>
    <row r="85" spans="9:19" x14ac:dyDescent="0.25">
      <c r="I85" s="13"/>
      <c r="J85" s="15" t="s">
        <v>35</v>
      </c>
      <c r="K85" s="15">
        <f>AVERAGE(K39:K83)</f>
        <v>5.7597466666666666</v>
      </c>
      <c r="M85" s="13"/>
      <c r="N85" s="16">
        <f>NAU!B37</f>
        <v>0.98977000000000004</v>
      </c>
      <c r="O85" s="24">
        <f t="shared" si="8"/>
        <v>8.9693100000000001</v>
      </c>
      <c r="Q85" s="13"/>
      <c r="R85" s="16">
        <f>NAU!D7</f>
        <v>0.61773</v>
      </c>
      <c r="S85" s="24">
        <f t="shared" si="9"/>
        <v>8.8531899999999997</v>
      </c>
    </row>
    <row r="86" spans="9:19" x14ac:dyDescent="0.25">
      <c r="M86" s="13"/>
      <c r="N86" s="16">
        <f>NAU!B38</f>
        <v>6.5329999999999999E-2</v>
      </c>
      <c r="O86" s="24">
        <f t="shared" si="8"/>
        <v>6.1959900000000001</v>
      </c>
      <c r="Q86" s="13"/>
      <c r="R86" s="16">
        <f>NAU!D8</f>
        <v>0.12202</v>
      </c>
      <c r="S86" s="24">
        <f t="shared" si="9"/>
        <v>7.3660600000000001</v>
      </c>
    </row>
    <row r="87" spans="9:19" x14ac:dyDescent="0.25">
      <c r="M87" s="13"/>
      <c r="N87" s="16">
        <f>NAU!B39</f>
        <v>0.45128000000000001</v>
      </c>
      <c r="O87" s="24">
        <f t="shared" si="8"/>
        <v>7.3538399999999999</v>
      </c>
      <c r="Q87" s="13"/>
      <c r="R87" s="16">
        <f>NAU!D9</f>
        <v>0.20716999999999999</v>
      </c>
      <c r="S87" s="24">
        <f t="shared" si="9"/>
        <v>7.6215099999999998</v>
      </c>
    </row>
    <row r="88" spans="9:19" x14ac:dyDescent="0.25">
      <c r="M88" s="13"/>
      <c r="N88" s="16">
        <f>NAU!B40</f>
        <v>0.15486</v>
      </c>
      <c r="O88" s="24">
        <f t="shared" si="8"/>
        <v>6.4645799999999998</v>
      </c>
      <c r="Q88" s="13"/>
      <c r="R88" s="16">
        <f>NAU!D10</f>
        <v>0.47619</v>
      </c>
      <c r="S88" s="24">
        <f t="shared" si="9"/>
        <v>8.4285700000000006</v>
      </c>
    </row>
    <row r="89" spans="9:19" x14ac:dyDescent="0.25">
      <c r="M89" s="13"/>
      <c r="N89" s="15" t="s">
        <v>9</v>
      </c>
      <c r="O89" s="15">
        <f>SUM(O39:O88)</f>
        <v>369.47003999999993</v>
      </c>
      <c r="Q89" s="13"/>
      <c r="R89" s="16">
        <f>NAU!D11</f>
        <v>0.67312000000000005</v>
      </c>
      <c r="S89" s="24">
        <f t="shared" si="9"/>
        <v>9.0193600000000007</v>
      </c>
    </row>
    <row r="90" spans="9:19" x14ac:dyDescent="0.25">
      <c r="M90" s="13"/>
      <c r="N90" s="15" t="s">
        <v>35</v>
      </c>
      <c r="O90" s="15">
        <f>AVERAGE(O39:O88)</f>
        <v>7.3894007999999989</v>
      </c>
      <c r="Q90" s="13"/>
      <c r="R90" s="16">
        <f>NAU!D12</f>
        <v>1.119E-2</v>
      </c>
      <c r="S90" s="24">
        <f t="shared" si="9"/>
        <v>7.0335700000000001</v>
      </c>
    </row>
    <row r="91" spans="9:19" x14ac:dyDescent="0.25">
      <c r="Q91" s="13"/>
      <c r="R91" s="16">
        <f>NAU!D13</f>
        <v>0.99004999999999999</v>
      </c>
      <c r="S91" s="24">
        <f t="shared" si="9"/>
        <v>9.9701500000000003</v>
      </c>
    </row>
    <row r="92" spans="9:19" x14ac:dyDescent="0.25">
      <c r="Q92" s="13"/>
      <c r="R92" s="16">
        <f>NAU!D14</f>
        <v>0.81759000000000004</v>
      </c>
      <c r="S92" s="24">
        <f t="shared" si="9"/>
        <v>9.4527699999999992</v>
      </c>
    </row>
    <row r="93" spans="9:19" x14ac:dyDescent="0.25">
      <c r="Q93" s="13"/>
      <c r="R93" s="16">
        <f>NAU!D15</f>
        <v>0.85555000000000003</v>
      </c>
      <c r="S93" s="24">
        <f t="shared" si="9"/>
        <v>9.5666499999999992</v>
      </c>
    </row>
    <row r="94" spans="9:19" x14ac:dyDescent="0.25">
      <c r="Q94" s="13"/>
      <c r="R94" s="15" t="s">
        <v>9</v>
      </c>
      <c r="S94" s="15">
        <f>SUM(S39:S93)</f>
        <v>473.74518999999992</v>
      </c>
    </row>
    <row r="95" spans="9:19" x14ac:dyDescent="0.25">
      <c r="Q95" s="13"/>
      <c r="R95" s="15" t="s">
        <v>35</v>
      </c>
      <c r="S95" s="15">
        <f>AVERAGE(S39:S93)</f>
        <v>8.6135489090909072</v>
      </c>
    </row>
  </sheetData>
  <conditionalFormatting sqref="B3:B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{CC134CAE-95BC-4E03-AA35-E197968A8A96}</x14:id>
        </ext>
      </extLst>
    </cfRule>
  </conditionalFormatting>
  <conditionalFormatting sqref="B13:B2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{E0C5C9A6-2BC2-43FB-B597-DAD5256C780E}</x14:id>
        </ext>
      </extLst>
    </cfRule>
  </conditionalFormatting>
  <conditionalFormatting sqref="F3:F1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{F742115C-DD08-463F-A099-CA26CEA49689}</x14:id>
        </ext>
      </extLst>
    </cfRule>
  </conditionalFormatting>
  <conditionalFormatting sqref="J3:J2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{8033B597-AE10-4F6A-B516-8ABFBA9E8F0F}</x14:id>
        </ext>
      </extLst>
    </cfRule>
  </conditionalFormatting>
  <conditionalFormatting sqref="N3:N2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{8D5FB136-D25B-4290-8B59-E313D6E0AAB6}</x14:id>
        </ext>
      </extLst>
    </cfRule>
  </conditionalFormatting>
  <conditionalFormatting sqref="B39:B65 B67:B7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{07BAFCC6-2387-46B7-A29D-7606DCD34273}</x14:id>
        </ext>
      </extLst>
    </cfRule>
  </conditionalFormatting>
  <conditionalFormatting sqref="F39:F7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{C976D8DE-3C67-40CC-9183-A30C0DDECCDD}</x14:id>
        </ext>
      </extLst>
    </cfRule>
  </conditionalFormatting>
  <conditionalFormatting sqref="J39:J8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{D7DA0199-7F90-429A-ABAC-E64D0835EAA8}</x14:id>
        </ext>
      </extLst>
    </cfRule>
  </conditionalFormatting>
  <conditionalFormatting sqref="N39:N8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{C67A3494-5C07-42CE-B2B8-6D645DD59214}</x14:id>
        </ext>
      </extLst>
    </cfRule>
  </conditionalFormatting>
  <conditionalFormatting sqref="R39:R9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{6560D0DE-8762-4C3F-A840-C3A974E4CF5D}</x14:id>
        </ext>
      </extLst>
    </cfRule>
  </conditionalFormatting>
  <conditionalFormatting sqref="R3:R3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{DB8D5DEB-5711-413E-ADCC-871207E0AA95}</x14:id>
        </ext>
      </extLst>
    </cfRule>
  </conditionalFormatting>
  <conditionalFormatting sqref="B6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{8CC8BCDE-77FE-4297-B4FB-9DA10B2FDE58}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134CAE-95BC-4E03-AA35-E197968A8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B3:B7</xm:sqref>
        </x14:conditionalFormatting>
        <x14:conditionalFormatting xmlns:xm="http://schemas.microsoft.com/office/excel/2006/main">
          <x14:cfRule type="dataBar" id="{E0C5C9A6-2BC2-43FB-B597-DAD5256C7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B13:B22</xm:sqref>
        </x14:conditionalFormatting>
        <x14:conditionalFormatting xmlns:xm="http://schemas.microsoft.com/office/excel/2006/main">
          <x14:cfRule type="dataBar" id="{F742115C-DD08-463F-A099-CA26CEA49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F3:F17</xm:sqref>
        </x14:conditionalFormatting>
        <x14:conditionalFormatting xmlns:xm="http://schemas.microsoft.com/office/excel/2006/main">
          <x14:cfRule type="dataBar" id="{8033B597-AE10-4F6A-B516-8ABFBA9E8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J3:J22</xm:sqref>
        </x14:conditionalFormatting>
        <x14:conditionalFormatting xmlns:xm="http://schemas.microsoft.com/office/excel/2006/main">
          <x14:cfRule type="dataBar" id="{8D5FB136-D25B-4290-8B59-E313D6E0A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N3:N27</xm:sqref>
        </x14:conditionalFormatting>
        <x14:conditionalFormatting xmlns:xm="http://schemas.microsoft.com/office/excel/2006/main">
          <x14:cfRule type="dataBar" id="{07BAFCC6-2387-46B7-A29D-7606DCD34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B39:B65 B67:B73</xm:sqref>
        </x14:conditionalFormatting>
        <x14:conditionalFormatting xmlns:xm="http://schemas.microsoft.com/office/excel/2006/main">
          <x14:cfRule type="dataBar" id="{C976D8DE-3C67-40CC-9183-A30C0DDEC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F39:F78</xm:sqref>
        </x14:conditionalFormatting>
        <x14:conditionalFormatting xmlns:xm="http://schemas.microsoft.com/office/excel/2006/main">
          <x14:cfRule type="dataBar" id="{D7DA0199-7F90-429A-ABAC-E64D0835E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J39:J83</xm:sqref>
        </x14:conditionalFormatting>
        <x14:conditionalFormatting xmlns:xm="http://schemas.microsoft.com/office/excel/2006/main">
          <x14:cfRule type="dataBar" id="{C67A3494-5C07-42CE-B2B8-6D645DD59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N39:N88</xm:sqref>
        </x14:conditionalFormatting>
        <x14:conditionalFormatting xmlns:xm="http://schemas.microsoft.com/office/excel/2006/main">
          <x14:cfRule type="dataBar" id="{6560D0DE-8762-4C3F-A840-C3A974E4CF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R39:R93</xm:sqref>
        </x14:conditionalFormatting>
        <x14:conditionalFormatting xmlns:xm="http://schemas.microsoft.com/office/excel/2006/main">
          <x14:cfRule type="dataBar" id="{DB8D5DEB-5711-413E-ADCC-871207E0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R3:R32</xm:sqref>
        </x14:conditionalFormatting>
        <x14:conditionalFormatting xmlns:xm="http://schemas.microsoft.com/office/excel/2006/main">
          <x14:cfRule type="dataBar" id="{8CC8BCDE-77FE-4297-B4FB-9DA10B2FD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A37"/>
  </sheetPr>
  <dimension ref="A2:X104"/>
  <sheetViews>
    <sheetView tabSelected="1" topLeftCell="A4" zoomScale="160" zoomScaleNormal="160" workbookViewId="0">
      <selection activeCell="D20" sqref="D20"/>
    </sheetView>
  </sheetViews>
  <sheetFormatPr baseColWidth="10" defaultRowHeight="15" x14ac:dyDescent="0.25"/>
  <cols>
    <col min="1" max="1" width="4.140625" style="18" customWidth="1"/>
    <col min="2" max="2" width="4.140625" style="41" customWidth="1"/>
    <col min="3" max="3" width="12.7109375" style="41" customWidth="1"/>
    <col min="4" max="4" width="13" style="41" bestFit="1" customWidth="1"/>
    <col min="5" max="5" width="4.140625" style="41" customWidth="1"/>
    <col min="6" max="6" width="8.85546875" style="28" customWidth="1"/>
    <col min="7" max="7" width="12.140625" style="28" bestFit="1" customWidth="1"/>
    <col min="8" max="8" width="4.140625" style="28" customWidth="1"/>
    <col min="9" max="9" width="11.42578125" style="28"/>
    <col min="10" max="10" width="4.140625" style="28" customWidth="1"/>
    <col min="11" max="11" width="13.140625" style="28" bestFit="1" customWidth="1"/>
    <col min="12" max="12" width="9.85546875" style="28" customWidth="1"/>
    <col min="13" max="13" width="4.140625" style="28" customWidth="1"/>
    <col min="14" max="14" width="8.140625" style="28" customWidth="1"/>
    <col min="15" max="15" width="9.140625" style="28" customWidth="1"/>
    <col min="16" max="18" width="4.140625" style="28" customWidth="1"/>
    <col min="19" max="19" width="12.85546875" style="28" bestFit="1" customWidth="1"/>
    <col min="20" max="20" width="9.7109375" style="28" customWidth="1"/>
    <col min="21" max="21" width="4.140625" style="28" customWidth="1"/>
    <col min="22" max="23" width="11.5703125" style="28" bestFit="1" customWidth="1"/>
    <col min="24" max="24" width="4.140625" style="28" customWidth="1"/>
    <col min="25" max="16384" width="11.42578125" style="28"/>
  </cols>
  <sheetData>
    <row r="2" spans="2:24" x14ac:dyDescent="0.25">
      <c r="B2" s="27" t="s">
        <v>34</v>
      </c>
      <c r="J2" s="29" t="s">
        <v>22</v>
      </c>
      <c r="R2" s="27" t="s">
        <v>27</v>
      </c>
      <c r="S2" s="41"/>
      <c r="T2" s="41"/>
      <c r="U2" s="41"/>
    </row>
    <row r="3" spans="2:24" x14ac:dyDescent="0.25">
      <c r="B3" s="17" t="s">
        <v>2</v>
      </c>
      <c r="C3" s="13" t="s">
        <v>28</v>
      </c>
      <c r="D3" s="13" t="s">
        <v>29</v>
      </c>
      <c r="E3" s="17" t="s">
        <v>2</v>
      </c>
      <c r="F3" s="13" t="s">
        <v>30</v>
      </c>
      <c r="G3" s="13" t="s">
        <v>31</v>
      </c>
      <c r="H3" s="13" t="s">
        <v>32</v>
      </c>
      <c r="J3" s="17" t="s">
        <v>2</v>
      </c>
      <c r="K3" s="13" t="s">
        <v>28</v>
      </c>
      <c r="L3" s="13" t="s">
        <v>29</v>
      </c>
      <c r="M3" s="17" t="s">
        <v>2</v>
      </c>
      <c r="N3" s="13" t="s">
        <v>30</v>
      </c>
      <c r="O3" s="13" t="s">
        <v>31</v>
      </c>
      <c r="P3" s="13" t="s">
        <v>32</v>
      </c>
      <c r="R3" s="17" t="s">
        <v>2</v>
      </c>
      <c r="S3" s="13" t="s">
        <v>28</v>
      </c>
      <c r="T3" s="13" t="s">
        <v>29</v>
      </c>
      <c r="U3" s="17" t="s">
        <v>2</v>
      </c>
      <c r="V3" s="13" t="s">
        <v>30</v>
      </c>
      <c r="W3" s="13" t="s">
        <v>31</v>
      </c>
      <c r="X3" s="13" t="s">
        <v>32</v>
      </c>
    </row>
    <row r="4" spans="2:24" x14ac:dyDescent="0.25">
      <c r="B4" s="14">
        <v>0</v>
      </c>
      <c r="C4" s="42">
        <f>ROUNDDOWN((EXP(-F$4)*(F$4^B4))/FACT(B4),6)</f>
        <v>6.7369999999999999E-3</v>
      </c>
      <c r="D4" s="42">
        <f>ROUNDDOWN(C4,6)</f>
        <v>6.7369999999999999E-3</v>
      </c>
      <c r="E4" s="14">
        <v>0</v>
      </c>
      <c r="F4" s="13">
        <v>5</v>
      </c>
      <c r="G4" s="42">
        <v>0.89978000000000002</v>
      </c>
      <c r="H4" s="43">
        <v>8</v>
      </c>
      <c r="J4" s="14">
        <v>0</v>
      </c>
      <c r="K4" s="42">
        <f t="shared" ref="K4:K24" si="0">ROUNDDOWN((EXP(-N$4)*(N$4^J4))/FACT(J4),5)</f>
        <v>4.0000000000000003E-5</v>
      </c>
      <c r="L4" s="42">
        <f>K4</f>
        <v>4.0000000000000003E-5</v>
      </c>
      <c r="M4" s="14">
        <v>0</v>
      </c>
      <c r="N4" s="13">
        <v>10</v>
      </c>
      <c r="O4" s="42">
        <f>NAU!H26</f>
        <v>0.5726</v>
      </c>
      <c r="P4" s="43">
        <v>10</v>
      </c>
      <c r="R4" s="14">
        <v>0</v>
      </c>
      <c r="S4" s="42">
        <f>((EXP(-V$4)*(V$4^R4))/FACT(R4))</f>
        <v>3.0590232050182579E-7</v>
      </c>
      <c r="T4" s="42">
        <f>S4</f>
        <v>3.0590232050182579E-7</v>
      </c>
      <c r="U4" s="14">
        <v>0</v>
      </c>
      <c r="V4" s="13">
        <v>15</v>
      </c>
      <c r="W4" s="42">
        <f>NAU!D26</f>
        <v>0.63266999999999995</v>
      </c>
      <c r="X4" s="43">
        <v>16</v>
      </c>
    </row>
    <row r="5" spans="2:24" x14ac:dyDescent="0.25">
      <c r="B5" s="14">
        <v>1</v>
      </c>
      <c r="C5" s="42">
        <f t="shared" ref="C5:C23" si="1">ROUNDDOWN((EXP(-F$4)*(F$4^B5))/FACT(B5),6)</f>
        <v>3.3688999999999997E-2</v>
      </c>
      <c r="D5" s="42">
        <f t="shared" ref="D5:D16" si="2">ROUNDDOWN(C5+D4,6)</f>
        <v>4.0425999999999997E-2</v>
      </c>
      <c r="E5" s="14">
        <v>1</v>
      </c>
      <c r="F5" s="26"/>
      <c r="G5" s="42">
        <v>0.95698000000000005</v>
      </c>
      <c r="H5" s="43">
        <v>9</v>
      </c>
      <c r="J5" s="14">
        <v>1</v>
      </c>
      <c r="K5" s="42">
        <f t="shared" si="0"/>
        <v>4.4999999999999999E-4</v>
      </c>
      <c r="L5" s="42">
        <f t="shared" ref="L5:L23" si="3">L4+K5</f>
        <v>4.8999999999999998E-4</v>
      </c>
      <c r="M5" s="14">
        <v>1</v>
      </c>
      <c r="N5" s="26"/>
      <c r="O5" s="42">
        <f>NAU!H27</f>
        <v>0.99382000000000004</v>
      </c>
      <c r="P5" s="43">
        <v>19</v>
      </c>
      <c r="R5" s="14">
        <v>1</v>
      </c>
      <c r="S5" s="42">
        <f>(EXP(-V$4)*(V$4^R5))/FACT(R5)</f>
        <v>4.5885348075273864E-6</v>
      </c>
      <c r="T5" s="42">
        <f t="shared" ref="T5:T14" si="4">T4+S5</f>
        <v>4.8944371280292126E-6</v>
      </c>
      <c r="U5" s="14">
        <v>1</v>
      </c>
      <c r="V5" s="26"/>
      <c r="W5" s="42">
        <f>NAU!D27</f>
        <v>0.47641</v>
      </c>
      <c r="X5" s="43">
        <v>15</v>
      </c>
    </row>
    <row r="6" spans="2:24" x14ac:dyDescent="0.25">
      <c r="B6" s="14">
        <v>2</v>
      </c>
      <c r="C6" s="42">
        <f t="shared" si="1"/>
        <v>8.4223999999999993E-2</v>
      </c>
      <c r="D6" s="42">
        <f t="shared" si="2"/>
        <v>0.12465</v>
      </c>
      <c r="E6" s="14">
        <v>2</v>
      </c>
      <c r="F6" s="26"/>
      <c r="G6" s="42">
        <v>0.99780999999999997</v>
      </c>
      <c r="H6" s="43">
        <v>12</v>
      </c>
      <c r="J6" s="14">
        <v>2</v>
      </c>
      <c r="K6" s="42">
        <f t="shared" si="0"/>
        <v>2.2599999999999999E-3</v>
      </c>
      <c r="L6" s="42">
        <f t="shared" si="3"/>
        <v>2.7499999999999998E-3</v>
      </c>
      <c r="M6" s="14">
        <v>2</v>
      </c>
      <c r="N6" s="26"/>
      <c r="O6" s="42">
        <f>NAU!H28</f>
        <v>0.47743999999999998</v>
      </c>
      <c r="P6" s="43">
        <v>10</v>
      </c>
      <c r="R6" s="14">
        <v>2</v>
      </c>
      <c r="S6" s="42">
        <f t="shared" ref="S6:S14" si="5">ROUNDDOWN((EXP(-V$4)*(V$4^R6))/FACT(R6),5)</f>
        <v>3.0000000000000001E-5</v>
      </c>
      <c r="T6" s="42">
        <f t="shared" si="4"/>
        <v>3.4894437128029217E-5</v>
      </c>
      <c r="U6" s="14">
        <v>2</v>
      </c>
      <c r="V6" s="26"/>
      <c r="W6" s="42">
        <f>NAU!D28</f>
        <v>0.41575000000000001</v>
      </c>
      <c r="X6" s="43">
        <v>14</v>
      </c>
    </row>
    <row r="7" spans="2:24" x14ac:dyDescent="0.25">
      <c r="B7" s="14">
        <v>3</v>
      </c>
      <c r="C7" s="42">
        <f t="shared" si="1"/>
        <v>0.140373</v>
      </c>
      <c r="D7" s="42">
        <f t="shared" si="2"/>
        <v>0.26502300000000001</v>
      </c>
      <c r="E7" s="14">
        <v>3</v>
      </c>
      <c r="F7" s="26"/>
      <c r="G7" s="42">
        <v>0.99958999999999998</v>
      </c>
      <c r="H7" s="43">
        <v>14</v>
      </c>
      <c r="J7" s="14">
        <v>3</v>
      </c>
      <c r="K7" s="42">
        <f t="shared" si="0"/>
        <v>7.5599999999999999E-3</v>
      </c>
      <c r="L7" s="42">
        <f t="shared" si="3"/>
        <v>1.031E-2</v>
      </c>
      <c r="M7" s="14">
        <v>3</v>
      </c>
      <c r="N7" s="26"/>
      <c r="O7" s="42">
        <f>NAU!H29</f>
        <v>0.48892999999999998</v>
      </c>
      <c r="P7" s="43">
        <v>10</v>
      </c>
      <c r="R7" s="14">
        <v>3</v>
      </c>
      <c r="S7" s="42">
        <f t="shared" si="5"/>
        <v>1.7000000000000001E-4</v>
      </c>
      <c r="T7" s="42">
        <f t="shared" si="4"/>
        <v>2.0489443712802923E-4</v>
      </c>
      <c r="U7" s="14">
        <v>3</v>
      </c>
      <c r="V7" s="26"/>
      <c r="W7" s="42">
        <f>NAU!D29</f>
        <v>0.48257</v>
      </c>
      <c r="X7" s="43">
        <v>15</v>
      </c>
    </row>
    <row r="8" spans="2:24" x14ac:dyDescent="0.25">
      <c r="B8" s="14">
        <v>4</v>
      </c>
      <c r="C8" s="42">
        <f t="shared" si="1"/>
        <v>0.17546700000000001</v>
      </c>
      <c r="D8" s="42">
        <f t="shared" si="2"/>
        <v>0.44048999999999999</v>
      </c>
      <c r="E8" s="14">
        <v>4</v>
      </c>
      <c r="F8" s="26"/>
      <c r="G8" s="42">
        <v>0.99995000000000001</v>
      </c>
      <c r="H8" s="43">
        <v>16</v>
      </c>
      <c r="J8" s="14">
        <v>4</v>
      </c>
      <c r="K8" s="42">
        <f t="shared" si="0"/>
        <v>1.891E-2</v>
      </c>
      <c r="L8" s="42">
        <f t="shared" si="3"/>
        <v>2.9219999999999999E-2</v>
      </c>
      <c r="M8" s="14">
        <v>4</v>
      </c>
      <c r="N8" s="26"/>
      <c r="O8" s="42">
        <f>NAU!H30</f>
        <v>0.16993</v>
      </c>
      <c r="P8" s="43">
        <v>7</v>
      </c>
      <c r="R8" s="14">
        <v>4</v>
      </c>
      <c r="S8" s="42">
        <f t="shared" si="5"/>
        <v>6.4000000000000005E-4</v>
      </c>
      <c r="T8" s="42">
        <f t="shared" si="4"/>
        <v>8.4489443712802931E-4</v>
      </c>
      <c r="U8" s="14">
        <v>4</v>
      </c>
      <c r="V8" s="26"/>
      <c r="W8" s="42">
        <f>NAU!D30</f>
        <v>0.51080000000000003</v>
      </c>
      <c r="X8" s="43">
        <v>15</v>
      </c>
    </row>
    <row r="9" spans="2:24" x14ac:dyDescent="0.25">
      <c r="B9" s="14">
        <v>5</v>
      </c>
      <c r="C9" s="42">
        <f t="shared" si="1"/>
        <v>0.17546700000000001</v>
      </c>
      <c r="D9" s="42">
        <f t="shared" si="2"/>
        <v>0.61595699999999998</v>
      </c>
      <c r="E9" s="14">
        <v>5</v>
      </c>
      <c r="F9" s="26"/>
      <c r="G9" s="42"/>
      <c r="H9" s="43"/>
      <c r="J9" s="14">
        <v>5</v>
      </c>
      <c r="K9" s="42">
        <f t="shared" si="0"/>
        <v>3.7830000000000003E-2</v>
      </c>
      <c r="L9" s="42">
        <f t="shared" si="3"/>
        <v>6.7049999999999998E-2</v>
      </c>
      <c r="M9" s="14">
        <v>5</v>
      </c>
      <c r="N9" s="26"/>
      <c r="O9" s="42">
        <f>NAU!H31</f>
        <v>0.15021000000000001</v>
      </c>
      <c r="P9" s="43">
        <v>7</v>
      </c>
      <c r="R9" s="14">
        <v>5</v>
      </c>
      <c r="S9" s="42">
        <f t="shared" si="5"/>
        <v>1.9300000000000001E-3</v>
      </c>
      <c r="T9" s="42">
        <f t="shared" si="4"/>
        <v>2.7748944371280295E-3</v>
      </c>
      <c r="U9" s="14">
        <v>5</v>
      </c>
      <c r="V9" s="26"/>
      <c r="W9" s="42">
        <f>NAU!D31</f>
        <v>0.28316000000000002</v>
      </c>
      <c r="X9" s="43">
        <v>13</v>
      </c>
    </row>
    <row r="10" spans="2:24" x14ac:dyDescent="0.25">
      <c r="B10" s="14">
        <v>6</v>
      </c>
      <c r="C10" s="42">
        <f t="shared" si="1"/>
        <v>0.14622199999999999</v>
      </c>
      <c r="D10" s="42">
        <f t="shared" si="2"/>
        <v>0.76217900000000005</v>
      </c>
      <c r="E10" s="14">
        <v>6</v>
      </c>
      <c r="F10" s="26"/>
      <c r="G10" s="42"/>
      <c r="H10" s="43"/>
      <c r="J10" s="14">
        <v>6</v>
      </c>
      <c r="K10" s="42">
        <f t="shared" si="0"/>
        <v>6.3049999999999995E-2</v>
      </c>
      <c r="L10" s="42">
        <f t="shared" si="3"/>
        <v>0.13009999999999999</v>
      </c>
      <c r="M10" s="14">
        <v>6</v>
      </c>
      <c r="N10" s="26"/>
      <c r="O10" s="42">
        <f>NAU!H32</f>
        <v>0.33295000000000002</v>
      </c>
      <c r="P10" s="43">
        <v>9</v>
      </c>
      <c r="R10" s="14">
        <v>6</v>
      </c>
      <c r="S10" s="42">
        <f t="shared" si="5"/>
        <v>4.8300000000000001E-3</v>
      </c>
      <c r="T10" s="42">
        <f t="shared" si="4"/>
        <v>7.6048944371280291E-3</v>
      </c>
      <c r="U10" s="14">
        <v>6</v>
      </c>
      <c r="V10" s="26"/>
      <c r="W10" s="42">
        <f>NAU!D32</f>
        <v>0.14735999999999999</v>
      </c>
      <c r="X10" s="43">
        <v>11</v>
      </c>
    </row>
    <row r="11" spans="2:24" x14ac:dyDescent="0.25">
      <c r="B11" s="14">
        <v>7</v>
      </c>
      <c r="C11" s="42">
        <f t="shared" si="1"/>
        <v>0.104444</v>
      </c>
      <c r="D11" s="42">
        <f t="shared" si="2"/>
        <v>0.86662300000000003</v>
      </c>
      <c r="E11" s="14">
        <v>7</v>
      </c>
      <c r="F11" s="26"/>
      <c r="G11" s="42"/>
      <c r="H11" s="43"/>
      <c r="J11" s="14">
        <v>7</v>
      </c>
      <c r="K11" s="42">
        <f t="shared" si="0"/>
        <v>9.0069999999999997E-2</v>
      </c>
      <c r="L11" s="42">
        <f t="shared" si="3"/>
        <v>0.22016999999999998</v>
      </c>
      <c r="M11" s="14">
        <v>7</v>
      </c>
      <c r="N11" s="26"/>
      <c r="O11" s="42">
        <f>NAU!H33</f>
        <v>0.37508999999999998</v>
      </c>
      <c r="P11" s="43">
        <v>9</v>
      </c>
      <c r="R11" s="14">
        <v>7</v>
      </c>
      <c r="S11" s="42">
        <f t="shared" si="5"/>
        <v>1.0370000000000001E-2</v>
      </c>
      <c r="T11" s="42">
        <f t="shared" si="4"/>
        <v>1.797489443712803E-2</v>
      </c>
      <c r="U11" s="14">
        <v>7</v>
      </c>
      <c r="V11" s="26"/>
      <c r="W11" s="42">
        <f>NAU!D33</f>
        <v>7.5859999999999997E-2</v>
      </c>
      <c r="X11" s="43">
        <v>10</v>
      </c>
    </row>
    <row r="12" spans="2:24" x14ac:dyDescent="0.25">
      <c r="B12" s="14">
        <v>8</v>
      </c>
      <c r="C12" s="42">
        <f t="shared" si="1"/>
        <v>6.5278000000000003E-2</v>
      </c>
      <c r="D12" s="42">
        <f t="shared" si="2"/>
        <v>0.93190099999999998</v>
      </c>
      <c r="E12" s="14">
        <v>8</v>
      </c>
      <c r="F12" s="26"/>
      <c r="G12" s="42"/>
      <c r="H12" s="43"/>
      <c r="J12" s="14">
        <v>8</v>
      </c>
      <c r="K12" s="42">
        <f t="shared" si="0"/>
        <v>0.11259</v>
      </c>
      <c r="L12" s="42">
        <f t="shared" si="3"/>
        <v>0.33275999999999994</v>
      </c>
      <c r="M12" s="14">
        <v>8</v>
      </c>
      <c r="N12" s="26"/>
      <c r="O12" s="42">
        <f>NAU!H34</f>
        <v>0.82162000000000002</v>
      </c>
      <c r="P12" s="43">
        <v>13</v>
      </c>
      <c r="R12" s="14">
        <v>8</v>
      </c>
      <c r="S12" s="42">
        <f t="shared" si="5"/>
        <v>1.9439999999999999E-2</v>
      </c>
      <c r="T12" s="42">
        <f t="shared" si="4"/>
        <v>3.7414894437128032E-2</v>
      </c>
      <c r="U12" s="14">
        <v>8</v>
      </c>
      <c r="V12" s="26"/>
      <c r="W12" s="42">
        <f>NAU!D34</f>
        <v>0.66559000000000001</v>
      </c>
      <c r="X12" s="43">
        <v>17</v>
      </c>
    </row>
    <row r="13" spans="2:24" x14ac:dyDescent="0.25">
      <c r="B13" s="14">
        <v>9</v>
      </c>
      <c r="C13" s="42">
        <f t="shared" si="1"/>
        <v>3.6264999999999999E-2</v>
      </c>
      <c r="D13" s="42">
        <f t="shared" si="2"/>
        <v>0.96816599999999997</v>
      </c>
      <c r="E13" s="14">
        <v>9</v>
      </c>
      <c r="F13" s="26"/>
      <c r="G13" s="42"/>
      <c r="H13" s="43"/>
      <c r="J13" s="14">
        <v>9</v>
      </c>
      <c r="K13" s="42">
        <f t="shared" si="0"/>
        <v>0.12511</v>
      </c>
      <c r="L13" s="42">
        <f t="shared" si="3"/>
        <v>0.45786999999999994</v>
      </c>
      <c r="M13" s="14">
        <v>9</v>
      </c>
      <c r="N13" s="26"/>
      <c r="O13" s="42">
        <f>NAU!H35</f>
        <v>0.67945</v>
      </c>
      <c r="P13" s="43">
        <v>11</v>
      </c>
      <c r="R13" s="14">
        <v>9</v>
      </c>
      <c r="S13" s="42">
        <f t="shared" si="5"/>
        <v>3.2399999999999998E-2</v>
      </c>
      <c r="T13" s="42">
        <f t="shared" si="4"/>
        <v>6.9814894437128031E-2</v>
      </c>
      <c r="U13" s="14">
        <v>9</v>
      </c>
      <c r="V13" s="26"/>
      <c r="W13" s="42">
        <f>NAU!D35</f>
        <v>0.45476</v>
      </c>
      <c r="X13" s="43">
        <v>14</v>
      </c>
    </row>
    <row r="14" spans="2:24" x14ac:dyDescent="0.25">
      <c r="B14" s="14">
        <v>10</v>
      </c>
      <c r="C14" s="42">
        <f t="shared" si="1"/>
        <v>1.8131999999999999E-2</v>
      </c>
      <c r="D14" s="42">
        <f t="shared" si="2"/>
        <v>0.98629800000000001</v>
      </c>
      <c r="E14" s="14">
        <v>10</v>
      </c>
      <c r="F14" s="26"/>
      <c r="G14" s="42"/>
      <c r="H14" s="43"/>
      <c r="J14" s="14">
        <v>10</v>
      </c>
      <c r="K14" s="42">
        <f t="shared" si="0"/>
        <v>0.12511</v>
      </c>
      <c r="L14" s="42">
        <f t="shared" si="3"/>
        <v>0.58297999999999994</v>
      </c>
      <c r="M14" s="14">
        <v>10</v>
      </c>
      <c r="N14" s="26"/>
      <c r="O14" s="42"/>
      <c r="P14" s="43"/>
      <c r="R14" s="14">
        <v>10</v>
      </c>
      <c r="S14" s="42">
        <f t="shared" si="5"/>
        <v>4.861E-2</v>
      </c>
      <c r="T14" s="42">
        <f t="shared" si="4"/>
        <v>0.11842489443712803</v>
      </c>
      <c r="U14" s="14">
        <v>10</v>
      </c>
      <c r="V14" s="26"/>
      <c r="W14" s="42">
        <f>NAU!D36</f>
        <v>0.22595999999999999</v>
      </c>
      <c r="X14" s="43">
        <v>12</v>
      </c>
    </row>
    <row r="15" spans="2:24" x14ac:dyDescent="0.25">
      <c r="B15" s="14">
        <v>11</v>
      </c>
      <c r="C15" s="42">
        <f t="shared" si="1"/>
        <v>8.2419999999999993E-3</v>
      </c>
      <c r="D15" s="42">
        <f t="shared" si="2"/>
        <v>0.99453999999999998</v>
      </c>
      <c r="E15" s="14">
        <v>11</v>
      </c>
      <c r="F15" s="26"/>
      <c r="G15" s="42"/>
      <c r="H15" s="43"/>
      <c r="J15" s="14">
        <v>11</v>
      </c>
      <c r="K15" s="42">
        <f t="shared" si="0"/>
        <v>0.11373</v>
      </c>
      <c r="L15" s="42">
        <f t="shared" si="3"/>
        <v>0.69670999999999994</v>
      </c>
      <c r="M15" s="14">
        <v>11</v>
      </c>
      <c r="N15" s="26"/>
      <c r="O15" s="42"/>
      <c r="P15" s="43"/>
      <c r="R15" s="14">
        <v>11</v>
      </c>
      <c r="S15" s="42">
        <f t="shared" ref="S15:S24" si="6">ROUNDDOWN((EXP(-V$4)*(V$4^R15))/FACT(R15),5)</f>
        <v>6.6280000000000006E-2</v>
      </c>
      <c r="T15" s="42">
        <f t="shared" ref="T15:T24" si="7">T14+S15</f>
        <v>0.18470489443712804</v>
      </c>
      <c r="U15" s="14">
        <v>11</v>
      </c>
      <c r="V15" s="26"/>
      <c r="W15" s="42">
        <f>NAU!D37</f>
        <v>0.93413000000000002</v>
      </c>
      <c r="X15" s="43">
        <v>21</v>
      </c>
    </row>
    <row r="16" spans="2:24" x14ac:dyDescent="0.25">
      <c r="B16" s="14">
        <v>12</v>
      </c>
      <c r="C16" s="42">
        <f t="shared" si="1"/>
        <v>3.434E-3</v>
      </c>
      <c r="D16" s="42">
        <f t="shared" si="2"/>
        <v>0.99797400000000003</v>
      </c>
      <c r="E16" s="14">
        <v>12</v>
      </c>
      <c r="F16" s="26"/>
      <c r="G16" s="42"/>
      <c r="H16" s="43"/>
      <c r="J16" s="14">
        <v>12</v>
      </c>
      <c r="K16" s="42">
        <f t="shared" si="0"/>
        <v>9.4780000000000003E-2</v>
      </c>
      <c r="L16" s="42">
        <f t="shared" si="3"/>
        <v>0.79148999999999992</v>
      </c>
      <c r="M16" s="14">
        <v>12</v>
      </c>
      <c r="N16" s="26"/>
      <c r="O16" s="42"/>
      <c r="P16" s="43"/>
      <c r="R16" s="14">
        <v>12</v>
      </c>
      <c r="S16" s="42">
        <f t="shared" si="6"/>
        <v>8.2849999999999993E-2</v>
      </c>
      <c r="T16" s="42">
        <f t="shared" si="7"/>
        <v>0.26755489443712804</v>
      </c>
      <c r="U16" s="14">
        <v>12</v>
      </c>
      <c r="V16" s="26"/>
      <c r="W16" s="42">
        <f>NAU!D38</f>
        <v>0.20405000000000001</v>
      </c>
      <c r="X16" s="43">
        <v>12</v>
      </c>
    </row>
    <row r="17" spans="2:24" x14ac:dyDescent="0.25">
      <c r="B17" s="14">
        <v>13</v>
      </c>
      <c r="C17" s="42">
        <f t="shared" si="1"/>
        <v>1.32E-3</v>
      </c>
      <c r="D17" s="42">
        <f t="shared" ref="D15:D23" si="8">ROUNDDOWN(C17+D16,6)</f>
        <v>0.99929400000000002</v>
      </c>
      <c r="E17" s="14">
        <v>13</v>
      </c>
      <c r="F17" s="26"/>
      <c r="G17" s="42"/>
      <c r="H17" s="43"/>
      <c r="J17" s="14">
        <v>13</v>
      </c>
      <c r="K17" s="42">
        <f t="shared" si="0"/>
        <v>7.2900000000000006E-2</v>
      </c>
      <c r="L17" s="42">
        <f t="shared" si="3"/>
        <v>0.86438999999999988</v>
      </c>
      <c r="M17" s="14">
        <v>13</v>
      </c>
      <c r="N17" s="26"/>
      <c r="O17" s="42"/>
      <c r="P17" s="43"/>
      <c r="R17" s="14">
        <v>13</v>
      </c>
      <c r="S17" s="42">
        <f t="shared" si="6"/>
        <v>9.5600000000000004E-2</v>
      </c>
      <c r="T17" s="42">
        <f t="shared" si="7"/>
        <v>0.36315489443712806</v>
      </c>
      <c r="U17" s="14">
        <v>13</v>
      </c>
      <c r="V17" s="26"/>
      <c r="W17" s="42">
        <f>NAU!D39</f>
        <v>0.84616999999999998</v>
      </c>
      <c r="X17" s="43">
        <v>19</v>
      </c>
    </row>
    <row r="18" spans="2:24" x14ac:dyDescent="0.25">
      <c r="B18" s="14">
        <v>14</v>
      </c>
      <c r="C18" s="42">
        <f t="shared" si="1"/>
        <v>4.7100000000000001E-4</v>
      </c>
      <c r="D18" s="42">
        <f t="shared" si="8"/>
        <v>0.99976500000000001</v>
      </c>
      <c r="E18" s="14">
        <v>14</v>
      </c>
      <c r="F18" s="26"/>
      <c r="G18" s="42"/>
      <c r="H18" s="43"/>
      <c r="J18" s="14">
        <v>14</v>
      </c>
      <c r="K18" s="42">
        <f t="shared" si="0"/>
        <v>5.2069999999999998E-2</v>
      </c>
      <c r="L18" s="42">
        <f t="shared" si="3"/>
        <v>0.91645999999999983</v>
      </c>
      <c r="M18" s="14">
        <v>14</v>
      </c>
      <c r="N18" s="26"/>
      <c r="O18" s="42"/>
      <c r="P18" s="43"/>
      <c r="R18" s="14">
        <v>14</v>
      </c>
      <c r="S18" s="42">
        <f t="shared" si="6"/>
        <v>0.10242999999999999</v>
      </c>
      <c r="T18" s="42">
        <f t="shared" si="7"/>
        <v>0.46558489443712803</v>
      </c>
      <c r="U18" s="14">
        <v>14</v>
      </c>
      <c r="V18" s="26"/>
      <c r="W18" s="42">
        <f>NAU!D40</f>
        <v>0.14013999999999999</v>
      </c>
      <c r="X18" s="43">
        <v>11</v>
      </c>
    </row>
    <row r="19" spans="2:24" x14ac:dyDescent="0.25">
      <c r="B19" s="14">
        <v>15</v>
      </c>
      <c r="C19" s="42">
        <f t="shared" si="1"/>
        <v>1.5699999999999999E-4</v>
      </c>
      <c r="D19" s="42">
        <f t="shared" si="8"/>
        <v>0.99992199999999998</v>
      </c>
      <c r="E19" s="14">
        <v>15</v>
      </c>
      <c r="F19" s="26"/>
      <c r="G19" s="42"/>
      <c r="H19" s="43"/>
      <c r="J19" s="14">
        <v>15</v>
      </c>
      <c r="K19" s="42">
        <f t="shared" si="0"/>
        <v>3.4709999999999998E-2</v>
      </c>
      <c r="L19" s="42">
        <f t="shared" si="3"/>
        <v>0.95116999999999985</v>
      </c>
      <c r="M19" s="14">
        <v>15</v>
      </c>
      <c r="N19" s="26"/>
      <c r="O19" s="42"/>
      <c r="P19" s="43"/>
      <c r="R19" s="14">
        <v>15</v>
      </c>
      <c r="S19" s="42">
        <f t="shared" si="6"/>
        <v>0.10242999999999999</v>
      </c>
      <c r="T19" s="42">
        <f t="shared" si="7"/>
        <v>0.56801489443712805</v>
      </c>
      <c r="U19" s="14">
        <v>15</v>
      </c>
      <c r="V19" s="26"/>
      <c r="W19" s="42"/>
      <c r="X19" s="43"/>
    </row>
    <row r="20" spans="2:24" x14ac:dyDescent="0.25">
      <c r="B20" s="14">
        <v>16</v>
      </c>
      <c r="C20" s="42">
        <f t="shared" si="1"/>
        <v>4.8999999999999998E-5</v>
      </c>
      <c r="D20" s="42">
        <f t="shared" si="8"/>
        <v>0.99997100000000005</v>
      </c>
      <c r="E20" s="14">
        <v>16</v>
      </c>
      <c r="F20" s="46">
        <f>MAX(D4:D28)</f>
        <v>0.99999000000000005</v>
      </c>
      <c r="G20" s="42"/>
      <c r="H20" s="43"/>
      <c r="J20" s="14">
        <v>16</v>
      </c>
      <c r="K20" s="42">
        <f t="shared" si="0"/>
        <v>2.1690000000000001E-2</v>
      </c>
      <c r="L20" s="42">
        <f t="shared" si="3"/>
        <v>0.97285999999999984</v>
      </c>
      <c r="M20" s="14">
        <v>16</v>
      </c>
      <c r="N20" s="26"/>
      <c r="O20" s="42"/>
      <c r="P20" s="43"/>
      <c r="R20" s="14">
        <v>16</v>
      </c>
      <c r="S20" s="42">
        <f t="shared" si="6"/>
        <v>9.6030000000000004E-2</v>
      </c>
      <c r="T20" s="42">
        <f t="shared" si="7"/>
        <v>0.664044894437128</v>
      </c>
      <c r="U20" s="14">
        <v>16</v>
      </c>
      <c r="V20" s="26"/>
      <c r="W20" s="42"/>
      <c r="X20" s="43"/>
    </row>
    <row r="21" spans="2:24" x14ac:dyDescent="0.25">
      <c r="B21" s="14">
        <v>17</v>
      </c>
      <c r="C21" s="42">
        <f t="shared" si="1"/>
        <v>1.4E-5</v>
      </c>
      <c r="D21" s="42">
        <f t="shared" si="8"/>
        <v>0.99998500000000001</v>
      </c>
      <c r="E21" s="14">
        <v>17</v>
      </c>
      <c r="F21" s="46">
        <f>MAX(G4:G28)</f>
        <v>0.99995000000000001</v>
      </c>
      <c r="G21" s="42"/>
      <c r="H21" s="43"/>
      <c r="J21" s="14">
        <v>17</v>
      </c>
      <c r="K21" s="42">
        <f t="shared" si="0"/>
        <v>1.2760000000000001E-2</v>
      </c>
      <c r="L21" s="42">
        <f t="shared" si="3"/>
        <v>0.98561999999999983</v>
      </c>
      <c r="M21" s="14">
        <v>17</v>
      </c>
      <c r="N21" s="26"/>
      <c r="O21" s="42"/>
      <c r="P21" s="43"/>
      <c r="R21" s="14">
        <v>17</v>
      </c>
      <c r="S21" s="42">
        <f t="shared" si="6"/>
        <v>8.473E-2</v>
      </c>
      <c r="T21" s="42">
        <f t="shared" si="7"/>
        <v>0.74877489443712797</v>
      </c>
      <c r="U21" s="14">
        <v>17</v>
      </c>
      <c r="V21" s="26"/>
      <c r="W21" s="42"/>
      <c r="X21" s="43"/>
    </row>
    <row r="22" spans="2:24" x14ac:dyDescent="0.25">
      <c r="B22" s="14">
        <v>18</v>
      </c>
      <c r="C22" s="42">
        <f t="shared" si="1"/>
        <v>3.9999999999999998E-6</v>
      </c>
      <c r="D22" s="42">
        <f t="shared" si="8"/>
        <v>0.99998900000000002</v>
      </c>
      <c r="E22" s="14">
        <v>18</v>
      </c>
      <c r="F22" s="13" t="s">
        <v>33</v>
      </c>
      <c r="G22" s="42"/>
      <c r="H22" s="43"/>
      <c r="J22" s="14">
        <v>18</v>
      </c>
      <c r="K22" s="42">
        <f t="shared" si="0"/>
        <v>7.0899999999999999E-3</v>
      </c>
      <c r="L22" s="42">
        <f t="shared" si="3"/>
        <v>0.99270999999999987</v>
      </c>
      <c r="M22" s="14">
        <v>18</v>
      </c>
      <c r="N22" s="26"/>
      <c r="O22" s="42"/>
      <c r="P22" s="43"/>
      <c r="R22" s="14">
        <v>18</v>
      </c>
      <c r="S22" s="42">
        <f t="shared" si="6"/>
        <v>7.0610000000000006E-2</v>
      </c>
      <c r="T22" s="42">
        <f t="shared" si="7"/>
        <v>0.81938489443712803</v>
      </c>
      <c r="U22" s="14">
        <v>18</v>
      </c>
      <c r="V22" s="26"/>
      <c r="W22" s="42"/>
      <c r="X22" s="43"/>
    </row>
    <row r="23" spans="2:24" x14ac:dyDescent="0.25">
      <c r="B23" s="14">
        <v>19</v>
      </c>
      <c r="C23" s="42">
        <f t="shared" si="1"/>
        <v>9.9999999999999995E-7</v>
      </c>
      <c r="D23" s="42">
        <f t="shared" si="8"/>
        <v>0.99999000000000005</v>
      </c>
      <c r="E23" s="14">
        <v>19</v>
      </c>
      <c r="F23" s="13">
        <f>SUM(H3:H27)</f>
        <v>59</v>
      </c>
      <c r="G23" s="42"/>
      <c r="H23" s="43"/>
      <c r="J23" s="14">
        <v>19</v>
      </c>
      <c r="K23" s="42">
        <f t="shared" si="0"/>
        <v>3.7299999999999998E-3</v>
      </c>
      <c r="L23" s="42">
        <f t="shared" si="3"/>
        <v>0.99643999999999988</v>
      </c>
      <c r="M23" s="14">
        <v>19</v>
      </c>
      <c r="N23" s="26"/>
      <c r="O23" s="42"/>
      <c r="P23" s="43"/>
      <c r="R23" s="14">
        <v>19</v>
      </c>
      <c r="S23" s="42">
        <f t="shared" si="6"/>
        <v>5.5739999999999998E-2</v>
      </c>
      <c r="T23" s="42">
        <f t="shared" si="7"/>
        <v>0.87512489443712804</v>
      </c>
      <c r="U23" s="14">
        <v>19</v>
      </c>
      <c r="V23" s="26">
        <f>MAX(T4:T26)</f>
        <v>0.9671548944371281</v>
      </c>
      <c r="W23" s="42"/>
      <c r="X23" s="43"/>
    </row>
    <row r="24" spans="2:24" x14ac:dyDescent="0.25">
      <c r="B24" s="28"/>
      <c r="C24" s="28"/>
      <c r="D24" s="28"/>
      <c r="E24" s="28"/>
      <c r="J24" s="14">
        <v>20</v>
      </c>
      <c r="K24" s="42">
        <f t="shared" si="0"/>
        <v>1.8600000000000001E-3</v>
      </c>
      <c r="L24" s="42">
        <f t="shared" ref="L24" si="9">L23+K24</f>
        <v>0.99829999999999985</v>
      </c>
      <c r="M24" s="14">
        <v>20</v>
      </c>
      <c r="N24" s="26"/>
      <c r="O24" s="44"/>
      <c r="P24" s="45"/>
      <c r="R24" s="14">
        <v>20</v>
      </c>
      <c r="S24" s="42">
        <f t="shared" si="6"/>
        <v>4.181E-2</v>
      </c>
      <c r="T24" s="42">
        <f t="shared" si="7"/>
        <v>0.91693489443712806</v>
      </c>
      <c r="U24" s="14">
        <v>20</v>
      </c>
      <c r="V24" s="26">
        <f>MAX(W4:W26)</f>
        <v>0.93413000000000002</v>
      </c>
      <c r="W24" s="42"/>
      <c r="X24" s="43"/>
    </row>
    <row r="25" spans="2:24" x14ac:dyDescent="0.25">
      <c r="B25" s="28"/>
      <c r="C25" s="28"/>
      <c r="D25" s="28"/>
      <c r="E25" s="28"/>
      <c r="J25" s="14"/>
      <c r="K25" s="42"/>
      <c r="L25" s="42"/>
      <c r="M25" s="14"/>
      <c r="N25" s="26">
        <f>MAX(L4:L24)</f>
        <v>0.99829999999999985</v>
      </c>
      <c r="O25" s="44"/>
      <c r="P25" s="45"/>
      <c r="R25" s="14">
        <v>21</v>
      </c>
      <c r="S25" s="42">
        <f t="shared" ref="S25:S26" si="10">ROUNDDOWN((EXP(-V$4)*(V$4^R25))/FACT(R25),5)</f>
        <v>2.9860000000000001E-2</v>
      </c>
      <c r="T25" s="42">
        <f t="shared" ref="T25:T26" si="11">T24+S25</f>
        <v>0.94679489443712805</v>
      </c>
      <c r="U25" s="14">
        <v>21</v>
      </c>
      <c r="V25" s="13" t="s">
        <v>33</v>
      </c>
      <c r="W25" s="42"/>
      <c r="X25" s="43"/>
    </row>
    <row r="26" spans="2:24" x14ac:dyDescent="0.25">
      <c r="B26" s="28"/>
      <c r="C26" s="28"/>
      <c r="D26" s="28"/>
      <c r="E26" s="28"/>
      <c r="J26" s="14"/>
      <c r="K26" s="42"/>
      <c r="L26" s="42"/>
      <c r="M26" s="14"/>
      <c r="N26" s="26">
        <f>MAX(O4:O13)</f>
        <v>0.99382000000000004</v>
      </c>
      <c r="O26" s="44"/>
      <c r="P26" s="45"/>
      <c r="R26" s="14">
        <v>22</v>
      </c>
      <c r="S26" s="42">
        <f t="shared" si="10"/>
        <v>2.036E-2</v>
      </c>
      <c r="T26" s="42">
        <f t="shared" si="11"/>
        <v>0.9671548944371281</v>
      </c>
      <c r="U26" s="14">
        <v>22</v>
      </c>
      <c r="V26" s="13">
        <f>SUM(X3:X23)</f>
        <v>215</v>
      </c>
      <c r="W26" s="42"/>
      <c r="X26" s="43"/>
    </row>
    <row r="27" spans="2:24" x14ac:dyDescent="0.25">
      <c r="B27" s="28"/>
      <c r="C27" s="28"/>
      <c r="D27" s="28"/>
      <c r="E27" s="28"/>
      <c r="J27" s="14"/>
      <c r="K27" s="42"/>
      <c r="L27" s="42"/>
      <c r="M27" s="14"/>
      <c r="N27" s="13" t="s">
        <v>33</v>
      </c>
      <c r="O27" s="44"/>
      <c r="P27" s="45"/>
    </row>
    <row r="28" spans="2:24" x14ac:dyDescent="0.25">
      <c r="B28" s="28"/>
      <c r="C28" s="28"/>
      <c r="D28" s="28"/>
      <c r="E28" s="28"/>
      <c r="J28" s="14"/>
      <c r="K28" s="42"/>
      <c r="L28" s="42"/>
      <c r="M28" s="14"/>
      <c r="N28" s="13">
        <f>SUM(P4:P23)</f>
        <v>105</v>
      </c>
      <c r="O28" s="44"/>
      <c r="P28" s="45"/>
    </row>
    <row r="29" spans="2:24" x14ac:dyDescent="0.25">
      <c r="B29" s="28"/>
      <c r="C29" s="28"/>
      <c r="D29" s="28"/>
      <c r="E29" s="28"/>
    </row>
    <row r="30" spans="2:24" x14ac:dyDescent="0.25">
      <c r="B30" s="28"/>
      <c r="C30" s="28"/>
      <c r="D30" s="28"/>
      <c r="E30" s="28"/>
      <c r="J30" s="27" t="s">
        <v>26</v>
      </c>
      <c r="K30" s="41"/>
      <c r="L30" s="41"/>
      <c r="M30" s="41"/>
      <c r="R30" s="29" t="s">
        <v>24</v>
      </c>
    </row>
    <row r="31" spans="2:24" x14ac:dyDescent="0.25">
      <c r="B31" s="28"/>
      <c r="C31" s="28"/>
      <c r="D31" s="28"/>
      <c r="E31" s="28"/>
      <c r="J31" s="17" t="s">
        <v>2</v>
      </c>
      <c r="K31" s="13" t="s">
        <v>28</v>
      </c>
      <c r="L31" s="13" t="s">
        <v>29</v>
      </c>
      <c r="M31" s="17" t="s">
        <v>2</v>
      </c>
      <c r="N31" s="13" t="s">
        <v>30</v>
      </c>
      <c r="O31" s="13" t="s">
        <v>31</v>
      </c>
      <c r="P31" s="13" t="s">
        <v>32</v>
      </c>
      <c r="R31" s="17" t="s">
        <v>2</v>
      </c>
      <c r="S31" s="13" t="s">
        <v>28</v>
      </c>
      <c r="T31" s="13" t="s">
        <v>29</v>
      </c>
      <c r="U31" s="17" t="s">
        <v>2</v>
      </c>
      <c r="V31" s="13" t="s">
        <v>30</v>
      </c>
      <c r="W31" s="13" t="s">
        <v>31</v>
      </c>
      <c r="X31" s="13" t="s">
        <v>32</v>
      </c>
    </row>
    <row r="32" spans="2:24" x14ac:dyDescent="0.25">
      <c r="B32" s="28"/>
      <c r="C32" s="28"/>
      <c r="D32" s="28"/>
      <c r="E32" s="28"/>
      <c r="J32" s="14">
        <v>0</v>
      </c>
      <c r="K32" s="42">
        <f>(EXP(-N$32)*(N$32^J32))/FACT(J32)</f>
        <v>9.3576229688401748E-14</v>
      </c>
      <c r="L32" s="42">
        <f>K32</f>
        <v>9.3576229688401748E-14</v>
      </c>
      <c r="M32" s="14">
        <v>0</v>
      </c>
      <c r="N32" s="13">
        <v>30</v>
      </c>
      <c r="O32" s="42">
        <f>NAU!I11</f>
        <v>0.18618999999999999</v>
      </c>
      <c r="P32" s="43">
        <v>25</v>
      </c>
      <c r="R32" s="14">
        <v>0</v>
      </c>
      <c r="S32" s="42">
        <f>(EXP(-V$32)*(V$32^R32))/FACT(R32)</f>
        <v>2.8625185805493937E-20</v>
      </c>
      <c r="T32" s="42">
        <f>S32</f>
        <v>2.8625185805493937E-20</v>
      </c>
      <c r="U32" s="14">
        <v>0</v>
      </c>
      <c r="V32" s="13">
        <v>45</v>
      </c>
      <c r="W32" s="42">
        <f>NAU!J1</f>
        <v>0.25592999999999999</v>
      </c>
      <c r="X32" s="43">
        <v>41</v>
      </c>
    </row>
    <row r="33" spans="2:24" x14ac:dyDescent="0.25">
      <c r="B33" s="28"/>
      <c r="C33" s="28"/>
      <c r="D33" s="28"/>
      <c r="E33" s="28"/>
      <c r="J33" s="14">
        <v>1</v>
      </c>
      <c r="K33" s="42">
        <f t="shared" ref="K33:K41" si="12">(EXP(-N$32)*(N$32^J33))/FACT(J33)</f>
        <v>2.8072868906520526E-12</v>
      </c>
      <c r="L33" s="42">
        <f t="shared" ref="L33:L40" si="13">L32+K33</f>
        <v>2.9008631203404545E-12</v>
      </c>
      <c r="M33" s="14">
        <v>1</v>
      </c>
      <c r="N33" s="26"/>
      <c r="O33" s="42">
        <f>NAU!I12</f>
        <v>0.74626999999999999</v>
      </c>
      <c r="P33" s="43">
        <v>34</v>
      </c>
      <c r="R33" s="14">
        <v>1</v>
      </c>
      <c r="S33" s="42">
        <f t="shared" ref="S33:S51" si="14">(EXP(-V$32)*(V$32^R33))/FACT(R33)</f>
        <v>1.2881333612472272E-18</v>
      </c>
      <c r="T33" s="42">
        <f t="shared" ref="T33:T51" si="15">T32+S33</f>
        <v>1.3167585470527211E-18</v>
      </c>
      <c r="U33" s="14">
        <v>1</v>
      </c>
      <c r="V33" s="26"/>
      <c r="W33" s="42">
        <f>NAU!J2</f>
        <v>0.44275999999999999</v>
      </c>
      <c r="X33" s="43">
        <v>44</v>
      </c>
    </row>
    <row r="34" spans="2:24" x14ac:dyDescent="0.25">
      <c r="B34" s="28"/>
      <c r="C34" s="28"/>
      <c r="D34" s="28"/>
      <c r="E34" s="28"/>
      <c r="J34" s="14">
        <v>2</v>
      </c>
      <c r="K34" s="42">
        <f t="shared" si="12"/>
        <v>4.2109303359780788E-11</v>
      </c>
      <c r="L34" s="42">
        <f t="shared" si="13"/>
        <v>4.5010166480121245E-11</v>
      </c>
      <c r="M34" s="14">
        <v>2</v>
      </c>
      <c r="N34" s="26"/>
      <c r="O34" s="42">
        <f>NAU!I13</f>
        <v>0.32391999999999999</v>
      </c>
      <c r="P34" s="43">
        <v>37</v>
      </c>
      <c r="R34" s="14">
        <v>2</v>
      </c>
      <c r="S34" s="42">
        <f t="shared" si="14"/>
        <v>2.8983000628062611E-17</v>
      </c>
      <c r="T34" s="42">
        <f t="shared" si="15"/>
        <v>3.0299759175115331E-17</v>
      </c>
      <c r="U34" s="14">
        <v>2</v>
      </c>
      <c r="V34" s="26"/>
      <c r="W34" s="42">
        <f>NAU!J3</f>
        <v>0.22819999999999999</v>
      </c>
      <c r="X34" s="43">
        <v>40</v>
      </c>
    </row>
    <row r="35" spans="2:24" x14ac:dyDescent="0.25">
      <c r="B35" s="28"/>
      <c r="C35" s="28"/>
      <c r="D35" s="28"/>
      <c r="E35" s="28"/>
      <c r="J35" s="14">
        <v>3</v>
      </c>
      <c r="K35" s="42">
        <f t="shared" si="12"/>
        <v>4.2109303359780785E-10</v>
      </c>
      <c r="L35" s="42">
        <f t="shared" si="13"/>
        <v>4.6610320007792906E-10</v>
      </c>
      <c r="M35" s="14">
        <v>3</v>
      </c>
      <c r="N35" s="26"/>
      <c r="O35" s="42">
        <f>NAU!I14</f>
        <v>0.78464</v>
      </c>
      <c r="P35" s="43">
        <v>34</v>
      </c>
      <c r="R35" s="14">
        <v>3</v>
      </c>
      <c r="S35" s="42">
        <f t="shared" si="14"/>
        <v>4.3474500942093914E-16</v>
      </c>
      <c r="T35" s="42">
        <f t="shared" si="15"/>
        <v>4.6504476859605447E-16</v>
      </c>
      <c r="U35" s="14">
        <v>3</v>
      </c>
      <c r="V35" s="26"/>
      <c r="W35" s="42">
        <f>NAU!J4</f>
        <v>0.17199999999999999</v>
      </c>
      <c r="X35" s="43">
        <v>39</v>
      </c>
    </row>
    <row r="36" spans="2:24" x14ac:dyDescent="0.25">
      <c r="B36" s="28"/>
      <c r="C36" s="28"/>
      <c r="D36" s="28"/>
      <c r="E36" s="28"/>
      <c r="J36" s="14">
        <v>4</v>
      </c>
      <c r="K36" s="42">
        <f t="shared" si="12"/>
        <v>3.1581977519835591E-9</v>
      </c>
      <c r="L36" s="42">
        <f t="shared" si="13"/>
        <v>3.6243009520614882E-9</v>
      </c>
      <c r="M36" s="14">
        <v>4</v>
      </c>
      <c r="N36" s="26"/>
      <c r="O36" s="42">
        <f>NAU!I15</f>
        <v>0.62095</v>
      </c>
      <c r="P36" s="43">
        <v>32</v>
      </c>
      <c r="R36" s="14">
        <v>4</v>
      </c>
      <c r="S36" s="42">
        <f t="shared" si="14"/>
        <v>4.8908813559855658E-15</v>
      </c>
      <c r="T36" s="42">
        <f t="shared" si="15"/>
        <v>5.3559261245816207E-15</v>
      </c>
      <c r="U36" s="14">
        <v>4</v>
      </c>
      <c r="V36" s="26"/>
      <c r="W36" s="42">
        <f>NAU!J5</f>
        <v>0.88627</v>
      </c>
      <c r="X36" s="43">
        <v>53</v>
      </c>
    </row>
    <row r="37" spans="2:24" x14ac:dyDescent="0.25">
      <c r="B37" s="28"/>
      <c r="C37" s="28"/>
      <c r="D37" s="28"/>
      <c r="E37" s="28"/>
      <c r="J37" s="14">
        <v>5</v>
      </c>
      <c r="K37" s="42">
        <f t="shared" si="12"/>
        <v>1.8949186511901354E-8</v>
      </c>
      <c r="L37" s="42">
        <f t="shared" si="13"/>
        <v>2.2573487463962842E-8</v>
      </c>
      <c r="M37" s="14">
        <v>5</v>
      </c>
      <c r="N37" s="26"/>
      <c r="O37" s="42">
        <f>NAU!I16</f>
        <v>0.12302</v>
      </c>
      <c r="P37" s="43">
        <v>24</v>
      </c>
      <c r="R37" s="14">
        <v>5</v>
      </c>
      <c r="S37" s="42">
        <f t="shared" si="14"/>
        <v>4.4017932203870087E-14</v>
      </c>
      <c r="T37" s="42">
        <f t="shared" si="15"/>
        <v>4.9373858328451706E-14</v>
      </c>
      <c r="U37" s="14">
        <v>5</v>
      </c>
      <c r="V37" s="26"/>
      <c r="W37" s="42">
        <f>NAU!J6</f>
        <v>0.55086999999999997</v>
      </c>
      <c r="X37" s="43">
        <v>46</v>
      </c>
    </row>
    <row r="38" spans="2:24" x14ac:dyDescent="0.25">
      <c r="B38" s="28"/>
      <c r="C38" s="28"/>
      <c r="D38" s="28"/>
      <c r="E38" s="28"/>
      <c r="J38" s="14">
        <v>6</v>
      </c>
      <c r="K38" s="42">
        <f t="shared" si="12"/>
        <v>9.4745932559506765E-8</v>
      </c>
      <c r="L38" s="42">
        <f t="shared" si="13"/>
        <v>1.1731942002346961E-7</v>
      </c>
      <c r="M38" s="14">
        <v>6</v>
      </c>
      <c r="N38" s="26"/>
      <c r="O38" s="42">
        <f>NAU!I17</f>
        <v>0.76378000000000001</v>
      </c>
      <c r="P38" s="43">
        <v>34</v>
      </c>
      <c r="R38" s="14">
        <v>6</v>
      </c>
      <c r="S38" s="42">
        <f t="shared" si="14"/>
        <v>3.3013449152902566E-13</v>
      </c>
      <c r="T38" s="42">
        <f t="shared" si="15"/>
        <v>3.7950834985747737E-13</v>
      </c>
      <c r="U38" s="14">
        <v>6</v>
      </c>
      <c r="V38" s="26"/>
      <c r="W38" s="42">
        <f>NAU!J7</f>
        <v>0.16822000000000001</v>
      </c>
      <c r="X38" s="43">
        <v>39</v>
      </c>
    </row>
    <row r="39" spans="2:24" x14ac:dyDescent="0.25">
      <c r="B39" s="28"/>
      <c r="C39" s="28"/>
      <c r="D39" s="28"/>
      <c r="E39" s="28"/>
      <c r="J39" s="14">
        <v>7</v>
      </c>
      <c r="K39" s="42">
        <f t="shared" si="12"/>
        <v>4.0605399668360043E-7</v>
      </c>
      <c r="L39" s="42">
        <f t="shared" si="13"/>
        <v>5.2337341670707003E-7</v>
      </c>
      <c r="M39" s="14">
        <v>7</v>
      </c>
      <c r="N39" s="26"/>
      <c r="O39" s="42">
        <f>NAU!I18</f>
        <v>5.0410000000000003E-2</v>
      </c>
      <c r="P39" s="43">
        <v>21</v>
      </c>
      <c r="R39" s="14">
        <v>7</v>
      </c>
      <c r="S39" s="42">
        <f t="shared" si="14"/>
        <v>2.1222931598294507E-12</v>
      </c>
      <c r="T39" s="42">
        <f t="shared" si="15"/>
        <v>2.5018015096869281E-12</v>
      </c>
      <c r="U39" s="14">
        <v>7</v>
      </c>
      <c r="V39" s="26"/>
      <c r="W39" s="42">
        <f>NAU!J8</f>
        <v>0.45546999999999999</v>
      </c>
      <c r="X39" s="43">
        <v>44</v>
      </c>
    </row>
    <row r="40" spans="2:24" x14ac:dyDescent="0.25">
      <c r="B40" s="28"/>
      <c r="C40" s="28"/>
      <c r="D40" s="28"/>
      <c r="E40" s="28"/>
      <c r="J40" s="14">
        <v>8</v>
      </c>
      <c r="K40" s="42">
        <f t="shared" si="12"/>
        <v>1.5227024875635017E-6</v>
      </c>
      <c r="L40" s="42">
        <f t="shared" si="13"/>
        <v>2.0460759042705716E-6</v>
      </c>
      <c r="M40" s="14">
        <v>8</v>
      </c>
      <c r="N40" s="26"/>
      <c r="O40" s="42">
        <f>NAU!I19</f>
        <v>0.46977999999999998</v>
      </c>
      <c r="P40" s="43">
        <v>29</v>
      </c>
      <c r="R40" s="14">
        <v>8</v>
      </c>
      <c r="S40" s="42">
        <f t="shared" si="14"/>
        <v>1.1937899024040662E-11</v>
      </c>
      <c r="T40" s="42">
        <f t="shared" si="15"/>
        <v>1.4439700533727591E-11</v>
      </c>
      <c r="U40" s="14">
        <v>8</v>
      </c>
      <c r="V40" s="26"/>
      <c r="W40" s="42">
        <f>NAU!J9</f>
        <v>0.90286</v>
      </c>
      <c r="X40" s="43">
        <v>54</v>
      </c>
    </row>
    <row r="41" spans="2:24" x14ac:dyDescent="0.25">
      <c r="B41" s="28"/>
      <c r="C41" s="28"/>
      <c r="D41" s="28"/>
      <c r="E41" s="28"/>
      <c r="J41" s="14">
        <v>9</v>
      </c>
      <c r="K41" s="42">
        <f t="shared" si="12"/>
        <v>5.0756749585450051E-6</v>
      </c>
      <c r="L41" s="42">
        <f t="shared" ref="L41:L61" si="16">L40+K41</f>
        <v>7.1217508628155767E-6</v>
      </c>
      <c r="M41" s="14">
        <v>9</v>
      </c>
      <c r="N41" s="26"/>
      <c r="O41" s="42">
        <f>NAU!I20</f>
        <v>0.47665000000000002</v>
      </c>
      <c r="P41" s="43">
        <v>30</v>
      </c>
      <c r="R41" s="14">
        <v>9</v>
      </c>
      <c r="S41" s="42">
        <f t="shared" si="14"/>
        <v>5.9689495120203304E-11</v>
      </c>
      <c r="T41" s="42">
        <f t="shared" si="15"/>
        <v>7.4129195653930891E-11</v>
      </c>
      <c r="U41" s="14">
        <v>9</v>
      </c>
      <c r="V41" s="26"/>
      <c r="W41" s="42">
        <f>NAU!J10</f>
        <v>0.21031</v>
      </c>
      <c r="X41" s="43">
        <v>40</v>
      </c>
    </row>
    <row r="42" spans="2:24" x14ac:dyDescent="0.25">
      <c r="B42" s="28"/>
      <c r="C42" s="28"/>
      <c r="D42" s="28"/>
      <c r="E42" s="28"/>
      <c r="J42" s="14">
        <v>10</v>
      </c>
      <c r="K42" s="42">
        <f t="shared" ref="K42:K61" si="17">ROUNDDOWN((EXP(-N$32)*(N$32^J42))/FACT(J42),5)</f>
        <v>1.0000000000000001E-5</v>
      </c>
      <c r="L42" s="42">
        <f t="shared" si="16"/>
        <v>1.7121750862815576E-5</v>
      </c>
      <c r="M42" s="14">
        <v>10</v>
      </c>
      <c r="N42" s="26"/>
      <c r="O42" s="42">
        <f>NAU!I21</f>
        <v>0.35075000000000001</v>
      </c>
      <c r="P42" s="43">
        <v>28</v>
      </c>
      <c r="R42" s="14">
        <v>10</v>
      </c>
      <c r="S42" s="42">
        <f t="shared" si="14"/>
        <v>2.6860272804091484E-10</v>
      </c>
      <c r="T42" s="42">
        <f t="shared" si="15"/>
        <v>3.4273192369484574E-10</v>
      </c>
      <c r="U42" s="14">
        <v>10</v>
      </c>
      <c r="V42" s="26"/>
      <c r="W42" s="42">
        <f>NAU!J11</f>
        <v>0.13674</v>
      </c>
      <c r="X42" s="43">
        <v>38</v>
      </c>
    </row>
    <row r="43" spans="2:24" x14ac:dyDescent="0.25">
      <c r="B43" s="28"/>
      <c r="C43" s="28"/>
      <c r="D43" s="28"/>
      <c r="E43" s="28"/>
      <c r="J43" s="14">
        <v>11</v>
      </c>
      <c r="K43" s="42">
        <f t="shared" si="17"/>
        <v>4.0000000000000003E-5</v>
      </c>
      <c r="L43" s="42">
        <f t="shared" si="16"/>
        <v>5.7121750862815579E-5</v>
      </c>
      <c r="M43" s="14">
        <v>11</v>
      </c>
      <c r="N43" s="26"/>
      <c r="O43" s="42">
        <f>NAU!I22</f>
        <v>0.56623000000000001</v>
      </c>
      <c r="P43" s="43">
        <v>31</v>
      </c>
      <c r="R43" s="14">
        <v>11</v>
      </c>
      <c r="S43" s="42">
        <f t="shared" si="14"/>
        <v>1.098829341985561E-9</v>
      </c>
      <c r="T43" s="42">
        <f t="shared" si="15"/>
        <v>1.4415612656804068E-9</v>
      </c>
      <c r="U43" s="14">
        <v>11</v>
      </c>
      <c r="V43" s="26"/>
      <c r="W43" s="42">
        <f>NAU!J12</f>
        <v>0.73707</v>
      </c>
      <c r="X43" s="43">
        <v>49</v>
      </c>
    </row>
    <row r="44" spans="2:24" x14ac:dyDescent="0.25">
      <c r="B44" s="28"/>
      <c r="C44" s="28"/>
      <c r="D44" s="28"/>
      <c r="E44" s="28"/>
      <c r="J44" s="14">
        <v>12</v>
      </c>
      <c r="K44" s="42">
        <f t="shared" si="17"/>
        <v>1E-4</v>
      </c>
      <c r="L44" s="42">
        <f t="shared" si="16"/>
        <v>1.5712175086281558E-4</v>
      </c>
      <c r="M44" s="14">
        <v>12</v>
      </c>
      <c r="N44" s="26"/>
      <c r="O44" s="42">
        <f>NAU!I23</f>
        <v>0.36409000000000002</v>
      </c>
      <c r="P44" s="43">
        <v>28</v>
      </c>
      <c r="R44" s="14">
        <v>12</v>
      </c>
      <c r="S44" s="42">
        <f t="shared" si="14"/>
        <v>4.1206100324458525E-9</v>
      </c>
      <c r="T44" s="42">
        <f t="shared" si="15"/>
        <v>5.5621712981262593E-9</v>
      </c>
      <c r="U44" s="14">
        <v>12</v>
      </c>
      <c r="V44" s="26"/>
      <c r="W44" s="42">
        <f>NAU!J13</f>
        <v>1.9730000000000001E-2</v>
      </c>
      <c r="X44" s="43">
        <v>32</v>
      </c>
    </row>
    <row r="45" spans="2:24" x14ac:dyDescent="0.25">
      <c r="B45" s="28"/>
      <c r="C45" s="28"/>
      <c r="D45" s="28"/>
      <c r="E45" s="28"/>
      <c r="J45" s="14">
        <v>13</v>
      </c>
      <c r="K45" s="42">
        <f t="shared" si="17"/>
        <v>2.3000000000000001E-4</v>
      </c>
      <c r="L45" s="42">
        <f t="shared" si="16"/>
        <v>3.8712175086281559E-4</v>
      </c>
      <c r="M45" s="14">
        <v>13</v>
      </c>
      <c r="N45" s="26"/>
      <c r="O45" s="42">
        <f>NAU!I24</f>
        <v>0.57620000000000005</v>
      </c>
      <c r="P45" s="43">
        <v>31</v>
      </c>
      <c r="R45" s="14">
        <v>13</v>
      </c>
      <c r="S45" s="42">
        <f t="shared" si="14"/>
        <v>1.4263650112312569E-8</v>
      </c>
      <c r="T45" s="42">
        <f t="shared" si="15"/>
        <v>1.9825821410438828E-8</v>
      </c>
      <c r="U45" s="14">
        <v>13</v>
      </c>
      <c r="V45" s="26"/>
      <c r="W45" s="42">
        <f>NAU!J14</f>
        <v>0.22500999999999999</v>
      </c>
      <c r="X45" s="43">
        <v>40</v>
      </c>
    </row>
    <row r="46" spans="2:24" x14ac:dyDescent="0.25">
      <c r="B46" s="28"/>
      <c r="C46" s="28"/>
      <c r="D46" s="28"/>
      <c r="E46" s="28"/>
      <c r="J46" s="14">
        <v>14</v>
      </c>
      <c r="K46" s="42">
        <f t="shared" si="17"/>
        <v>5.1000000000000004E-4</v>
      </c>
      <c r="L46" s="42">
        <f t="shared" si="16"/>
        <v>8.9712175086281557E-4</v>
      </c>
      <c r="M46" s="14">
        <v>14</v>
      </c>
      <c r="N46" s="26"/>
      <c r="O46" s="42">
        <f>NAU!I25</f>
        <v>7.399E-2</v>
      </c>
      <c r="P46" s="43">
        <v>22</v>
      </c>
      <c r="R46" s="14">
        <v>14</v>
      </c>
      <c r="S46" s="42">
        <f t="shared" si="14"/>
        <v>4.5847446789576112E-8</v>
      </c>
      <c r="T46" s="42">
        <f t="shared" si="15"/>
        <v>6.5673268200014947E-8</v>
      </c>
      <c r="U46" s="14">
        <v>14</v>
      </c>
      <c r="V46" s="26"/>
      <c r="W46" s="42">
        <f>NAU!J15</f>
        <v>0.36786999999999997</v>
      </c>
      <c r="X46" s="43">
        <v>43</v>
      </c>
    </row>
    <row r="47" spans="2:24" x14ac:dyDescent="0.25">
      <c r="B47" s="28"/>
      <c r="C47" s="28"/>
      <c r="D47" s="28"/>
      <c r="E47" s="28"/>
      <c r="J47" s="14">
        <v>15</v>
      </c>
      <c r="K47" s="42">
        <f t="shared" si="17"/>
        <v>1.0200000000000001E-3</v>
      </c>
      <c r="L47" s="42">
        <f t="shared" si="16"/>
        <v>1.9171217508628156E-3</v>
      </c>
      <c r="M47" s="14">
        <v>15</v>
      </c>
      <c r="N47" s="26"/>
      <c r="O47" s="42">
        <f>NAU!I26</f>
        <v>0.68979999999999997</v>
      </c>
      <c r="P47" s="43">
        <v>33</v>
      </c>
      <c r="R47" s="14">
        <v>15</v>
      </c>
      <c r="S47" s="42">
        <f t="shared" si="14"/>
        <v>1.3754234036872834E-7</v>
      </c>
      <c r="T47" s="42">
        <f t="shared" si="15"/>
        <v>2.0321560856874328E-7</v>
      </c>
      <c r="U47" s="14">
        <v>15</v>
      </c>
      <c r="V47" s="26"/>
      <c r="W47" s="42">
        <f>NAU!J16</f>
        <v>0.80762999999999996</v>
      </c>
      <c r="X47" s="43">
        <v>51</v>
      </c>
    </row>
    <row r="48" spans="2:24" x14ac:dyDescent="0.25">
      <c r="B48" s="28"/>
      <c r="C48" s="28"/>
      <c r="D48" s="28"/>
      <c r="E48" s="28"/>
      <c r="J48" s="14">
        <v>16</v>
      </c>
      <c r="K48" s="42">
        <f t="shared" si="17"/>
        <v>1.92E-3</v>
      </c>
      <c r="L48" s="42">
        <f t="shared" si="16"/>
        <v>3.8371217508628157E-3</v>
      </c>
      <c r="M48" s="14">
        <v>16</v>
      </c>
      <c r="N48" s="26"/>
      <c r="O48" s="42">
        <f>NAU!I27</f>
        <v>0.14454</v>
      </c>
      <c r="P48" s="43">
        <v>24</v>
      </c>
      <c r="R48" s="14">
        <v>16</v>
      </c>
      <c r="S48" s="42">
        <f t="shared" si="14"/>
        <v>3.8683783228704841E-7</v>
      </c>
      <c r="T48" s="42">
        <f t="shared" si="15"/>
        <v>5.9005344085579164E-7</v>
      </c>
      <c r="U48" s="14">
        <v>16</v>
      </c>
      <c r="V48" s="26"/>
      <c r="W48" s="42">
        <f>NAU!J17</f>
        <v>0.41604999999999998</v>
      </c>
      <c r="X48" s="43">
        <v>43</v>
      </c>
    </row>
    <row r="49" spans="1:24" x14ac:dyDescent="0.25">
      <c r="B49" s="28"/>
      <c r="C49" s="28"/>
      <c r="D49" s="28"/>
      <c r="E49" s="28"/>
      <c r="J49" s="14">
        <v>17</v>
      </c>
      <c r="K49" s="42">
        <f t="shared" si="17"/>
        <v>3.3899999999999998E-3</v>
      </c>
      <c r="L49" s="42">
        <f t="shared" si="16"/>
        <v>7.2271217508628159E-3</v>
      </c>
      <c r="M49" s="14">
        <v>17</v>
      </c>
      <c r="N49" s="26"/>
      <c r="O49" s="42">
        <f>NAU!I28</f>
        <v>7.4810000000000001E-2</v>
      </c>
      <c r="P49" s="43">
        <v>22</v>
      </c>
      <c r="R49" s="14">
        <v>17</v>
      </c>
      <c r="S49" s="42">
        <f t="shared" si="14"/>
        <v>1.0239824972304222E-6</v>
      </c>
      <c r="T49" s="42">
        <f t="shared" si="15"/>
        <v>1.6140359380862138E-6</v>
      </c>
      <c r="U49" s="14">
        <v>17</v>
      </c>
      <c r="V49" s="26"/>
      <c r="W49" s="42">
        <f>NAU!J18</f>
        <v>0.49807000000000001</v>
      </c>
      <c r="X49" s="43">
        <v>45</v>
      </c>
    </row>
    <row r="50" spans="1:24" x14ac:dyDescent="0.25">
      <c r="B50" s="28"/>
      <c r="C50" s="28"/>
      <c r="D50" s="28"/>
      <c r="E50" s="28"/>
      <c r="J50" s="14">
        <v>18</v>
      </c>
      <c r="K50" s="42">
        <f t="shared" si="17"/>
        <v>5.6600000000000001E-3</v>
      </c>
      <c r="L50" s="42">
        <f t="shared" si="16"/>
        <v>1.2887121750862816E-2</v>
      </c>
      <c r="M50" s="14">
        <v>18</v>
      </c>
      <c r="N50" s="26"/>
      <c r="O50" s="42">
        <f>NAU!I29</f>
        <v>0.27499000000000001</v>
      </c>
      <c r="P50" s="43">
        <v>27</v>
      </c>
      <c r="R50" s="14">
        <v>18</v>
      </c>
      <c r="S50" s="42">
        <f>(EXP(-V$32)*(V$32^R50))/FACT(R50)</f>
        <v>2.5599562430760558E-6</v>
      </c>
      <c r="T50" s="42">
        <f t="shared" si="15"/>
        <v>4.1739921811622692E-6</v>
      </c>
      <c r="U50" s="14">
        <v>18</v>
      </c>
      <c r="V50" s="26"/>
      <c r="W50" s="42">
        <f>NAU!J19</f>
        <v>0.35482000000000002</v>
      </c>
      <c r="X50" s="43">
        <v>42</v>
      </c>
    </row>
    <row r="51" spans="1:24" x14ac:dyDescent="0.25">
      <c r="B51" s="28"/>
      <c r="C51" s="28"/>
      <c r="D51" s="28"/>
      <c r="E51" s="28"/>
      <c r="J51" s="14">
        <v>19</v>
      </c>
      <c r="K51" s="42">
        <f t="shared" si="17"/>
        <v>8.94E-3</v>
      </c>
      <c r="L51" s="42">
        <f t="shared" si="16"/>
        <v>2.1827121750862814E-2</v>
      </c>
      <c r="M51" s="14">
        <v>19</v>
      </c>
      <c r="N51" s="26"/>
      <c r="O51" s="42">
        <f>NAU!I30</f>
        <v>0.45901999999999998</v>
      </c>
      <c r="P51" s="43">
        <v>29</v>
      </c>
      <c r="R51" s="14">
        <v>19</v>
      </c>
      <c r="S51" s="42">
        <f t="shared" si="14"/>
        <v>6.0630542599169748E-6</v>
      </c>
      <c r="T51" s="42">
        <f t="shared" si="15"/>
        <v>1.0237046441079244E-5</v>
      </c>
      <c r="U51" s="14">
        <v>19</v>
      </c>
      <c r="V51" s="26"/>
      <c r="W51" s="42">
        <f>NAU!J20</f>
        <v>0.64381999999999995</v>
      </c>
      <c r="X51" s="43">
        <v>47</v>
      </c>
    </row>
    <row r="52" spans="1:24" x14ac:dyDescent="0.25">
      <c r="B52" s="28"/>
      <c r="C52" s="28"/>
      <c r="D52" s="28"/>
      <c r="E52" s="28"/>
      <c r="J52" s="14">
        <v>20</v>
      </c>
      <c r="K52" s="42">
        <f t="shared" si="17"/>
        <v>1.341E-2</v>
      </c>
      <c r="L52" s="42">
        <f t="shared" si="16"/>
        <v>3.5237121750862813E-2</v>
      </c>
      <c r="M52" s="14">
        <v>20</v>
      </c>
      <c r="N52" s="26"/>
      <c r="O52" s="42">
        <f>NAU!I31</f>
        <v>0.68971000000000005</v>
      </c>
      <c r="P52" s="43">
        <v>33</v>
      </c>
      <c r="R52" s="14">
        <v>20</v>
      </c>
      <c r="S52" s="42">
        <f t="shared" ref="S52:S76" si="18">ROUNDDOWN((EXP(-V$32)*(V$32^R52))/FACT(R52),5)</f>
        <v>1.0000000000000001E-5</v>
      </c>
      <c r="T52" s="42">
        <f t="shared" ref="T52:T76" si="19">T51+S52</f>
        <v>2.0237046441079243E-5</v>
      </c>
      <c r="U52" s="14">
        <v>20</v>
      </c>
      <c r="V52" s="26"/>
      <c r="W52" s="42">
        <f>NAU!J21</f>
        <v>0.33949000000000001</v>
      </c>
      <c r="X52" s="43">
        <v>42</v>
      </c>
    </row>
    <row r="53" spans="1:24" x14ac:dyDescent="0.25">
      <c r="A53" s="28"/>
      <c r="B53" s="28"/>
      <c r="C53" s="28"/>
      <c r="D53" s="28"/>
      <c r="E53" s="28"/>
      <c r="J53" s="14">
        <v>21</v>
      </c>
      <c r="K53" s="42">
        <f t="shared" si="17"/>
        <v>1.915E-2</v>
      </c>
      <c r="L53" s="42">
        <f t="shared" si="16"/>
        <v>5.4387121750862813E-2</v>
      </c>
      <c r="M53" s="14">
        <v>21</v>
      </c>
      <c r="N53" s="26"/>
      <c r="O53" s="42">
        <f>NAU!I32</f>
        <v>0.18476999999999999</v>
      </c>
      <c r="P53" s="43">
        <v>25</v>
      </c>
      <c r="R53" s="14">
        <v>21</v>
      </c>
      <c r="S53" s="42">
        <f t="shared" si="18"/>
        <v>2.0000000000000002E-5</v>
      </c>
      <c r="T53" s="42">
        <f t="shared" si="19"/>
        <v>4.0237046441079241E-5</v>
      </c>
      <c r="U53" s="14">
        <v>21</v>
      </c>
      <c r="V53" s="26"/>
      <c r="W53" s="42">
        <f>NAU!J22</f>
        <v>0.34442</v>
      </c>
      <c r="X53" s="43">
        <v>42</v>
      </c>
    </row>
    <row r="54" spans="1:24" x14ac:dyDescent="0.25">
      <c r="A54" s="28"/>
      <c r="B54" s="28"/>
      <c r="C54" s="28"/>
      <c r="D54" s="28"/>
      <c r="E54" s="28"/>
      <c r="J54" s="14">
        <v>22</v>
      </c>
      <c r="K54" s="42">
        <f t="shared" si="17"/>
        <v>2.6120000000000001E-2</v>
      </c>
      <c r="L54" s="42">
        <f t="shared" si="16"/>
        <v>8.0507121750862817E-2</v>
      </c>
      <c r="M54" s="14">
        <v>22</v>
      </c>
      <c r="N54" s="26"/>
      <c r="O54" s="42">
        <f>NAU!I33</f>
        <v>0.14707000000000001</v>
      </c>
      <c r="P54" s="43">
        <v>24</v>
      </c>
      <c r="R54" s="14">
        <v>22</v>
      </c>
      <c r="S54" s="42">
        <f t="shared" si="18"/>
        <v>5.0000000000000002E-5</v>
      </c>
      <c r="T54" s="42">
        <f t="shared" si="19"/>
        <v>9.0237046441079237E-5</v>
      </c>
      <c r="U54" s="14">
        <v>22</v>
      </c>
      <c r="V54" s="26"/>
      <c r="W54" s="42">
        <f>NAU!J23</f>
        <v>0.83231999999999995</v>
      </c>
      <c r="X54" s="43">
        <v>51</v>
      </c>
    </row>
    <row r="55" spans="1:24" x14ac:dyDescent="0.25">
      <c r="A55" s="28"/>
      <c r="B55" s="28"/>
      <c r="C55" s="28"/>
      <c r="D55" s="28"/>
      <c r="E55" s="28"/>
      <c r="J55" s="14">
        <v>23</v>
      </c>
      <c r="K55" s="42">
        <f t="shared" si="17"/>
        <v>3.4070000000000003E-2</v>
      </c>
      <c r="L55" s="42">
        <f t="shared" si="16"/>
        <v>0.11457712175086282</v>
      </c>
      <c r="M55" s="14">
        <v>23</v>
      </c>
      <c r="N55" s="26"/>
      <c r="O55" s="42">
        <f>NAU!I34</f>
        <v>0.83745000000000003</v>
      </c>
      <c r="P55" s="43">
        <v>35</v>
      </c>
      <c r="R55" s="14">
        <v>23</v>
      </c>
      <c r="S55" s="42">
        <f t="shared" si="18"/>
        <v>1.1E-4</v>
      </c>
      <c r="T55" s="42">
        <f t="shared" si="19"/>
        <v>2.0023704644107925E-4</v>
      </c>
      <c r="U55" s="14">
        <v>23</v>
      </c>
      <c r="V55" s="26"/>
      <c r="W55" s="42">
        <f>NAU!J24</f>
        <v>0.52605999999999997</v>
      </c>
      <c r="X55" s="43">
        <v>45</v>
      </c>
    </row>
    <row r="56" spans="1:24" x14ac:dyDescent="0.25">
      <c r="A56" s="28"/>
      <c r="B56" s="28"/>
      <c r="C56" s="28"/>
      <c r="D56" s="28"/>
      <c r="E56" s="28"/>
      <c r="J56" s="14">
        <v>24</v>
      </c>
      <c r="K56" s="42">
        <f t="shared" si="17"/>
        <v>4.2590000000000003E-2</v>
      </c>
      <c r="L56" s="42">
        <f t="shared" si="16"/>
        <v>0.15716712175086284</v>
      </c>
      <c r="M56" s="14">
        <v>24</v>
      </c>
      <c r="N56" s="26"/>
      <c r="O56" s="42">
        <f>NAU!I35</f>
        <v>0.16930000000000001</v>
      </c>
      <c r="P56" s="43">
        <v>25</v>
      </c>
      <c r="R56" s="14">
        <v>24</v>
      </c>
      <c r="S56" s="42">
        <f t="shared" si="18"/>
        <v>2.1000000000000001E-4</v>
      </c>
      <c r="T56" s="42">
        <f t="shared" si="19"/>
        <v>4.1023704644107926E-4</v>
      </c>
      <c r="U56" s="14">
        <v>24</v>
      </c>
      <c r="V56" s="26"/>
      <c r="W56" s="42">
        <f>NAU!J25</f>
        <v>0.37408000000000002</v>
      </c>
      <c r="X56" s="43">
        <v>43</v>
      </c>
    </row>
    <row r="57" spans="1:24" x14ac:dyDescent="0.25">
      <c r="B57" s="28"/>
      <c r="C57" s="28"/>
      <c r="D57" s="28"/>
      <c r="E57" s="28"/>
      <c r="J57" s="14">
        <v>25</v>
      </c>
      <c r="K57" s="42">
        <f t="shared" si="17"/>
        <v>5.1110000000000003E-2</v>
      </c>
      <c r="L57" s="42">
        <f t="shared" si="16"/>
        <v>0.20827712175086283</v>
      </c>
      <c r="M57" s="14">
        <v>25</v>
      </c>
      <c r="N57" s="26"/>
      <c r="O57" s="42">
        <f>NAU!I36</f>
        <v>0.20368</v>
      </c>
      <c r="P57" s="43">
        <v>25</v>
      </c>
      <c r="R57" s="14">
        <v>25</v>
      </c>
      <c r="S57" s="42">
        <f t="shared" si="18"/>
        <v>3.8999999999999999E-4</v>
      </c>
      <c r="T57" s="42">
        <f t="shared" si="19"/>
        <v>8.0023704644107926E-4</v>
      </c>
      <c r="U57" s="14">
        <v>25</v>
      </c>
      <c r="V57" s="26"/>
      <c r="W57" s="42">
        <f>NAU!J26</f>
        <v>5.339E-2</v>
      </c>
      <c r="X57" s="43">
        <v>34</v>
      </c>
    </row>
    <row r="58" spans="1:24" x14ac:dyDescent="0.25">
      <c r="B58" s="28"/>
      <c r="C58" s="28"/>
      <c r="D58" s="28"/>
      <c r="E58" s="28"/>
      <c r="J58" s="14">
        <v>26</v>
      </c>
      <c r="K58" s="42">
        <f t="shared" si="17"/>
        <v>5.8970000000000002E-2</v>
      </c>
      <c r="L58" s="42">
        <f t="shared" si="16"/>
        <v>0.26724712175086285</v>
      </c>
      <c r="M58" s="14">
        <v>26</v>
      </c>
      <c r="N58" s="26"/>
      <c r="O58" s="42">
        <f>NAU!I37</f>
        <v>0.41195999999999999</v>
      </c>
      <c r="P58" s="43">
        <v>29</v>
      </c>
      <c r="R58" s="14">
        <v>26</v>
      </c>
      <c r="S58" s="42">
        <f t="shared" si="18"/>
        <v>6.8000000000000005E-4</v>
      </c>
      <c r="T58" s="42">
        <f t="shared" si="19"/>
        <v>1.4802370464410794E-3</v>
      </c>
      <c r="U58" s="14">
        <v>26</v>
      </c>
      <c r="V58" s="26"/>
      <c r="W58" s="42">
        <f>NAU!J27</f>
        <v>4.5039999999999997E-2</v>
      </c>
      <c r="X58" s="43">
        <v>34</v>
      </c>
    </row>
    <row r="59" spans="1:24" x14ac:dyDescent="0.25">
      <c r="B59" s="29" t="s">
        <v>23</v>
      </c>
      <c r="C59" s="28"/>
      <c r="D59" s="28"/>
      <c r="E59" s="28"/>
      <c r="J59" s="14">
        <v>27</v>
      </c>
      <c r="K59" s="42">
        <f t="shared" si="17"/>
        <v>6.5530000000000005E-2</v>
      </c>
      <c r="L59" s="42">
        <f t="shared" si="16"/>
        <v>0.33277712175086283</v>
      </c>
      <c r="M59" s="14">
        <v>27</v>
      </c>
      <c r="N59" s="26"/>
      <c r="O59" s="42">
        <f>NAU!I38</f>
        <v>0.66918999999999995</v>
      </c>
      <c r="P59" s="43">
        <v>32</v>
      </c>
      <c r="R59" s="14">
        <v>27</v>
      </c>
      <c r="S59" s="42">
        <f t="shared" si="18"/>
        <v>1.1299999999999999E-3</v>
      </c>
      <c r="T59" s="42">
        <f t="shared" si="19"/>
        <v>2.6102370464410793E-3</v>
      </c>
      <c r="U59" s="14">
        <v>27</v>
      </c>
      <c r="V59" s="26"/>
      <c r="W59" s="42">
        <f>NAU!J28</f>
        <v>0.83828000000000003</v>
      </c>
      <c r="X59" s="43">
        <v>52</v>
      </c>
    </row>
    <row r="60" spans="1:24" x14ac:dyDescent="0.25">
      <c r="B60" s="17" t="s">
        <v>2</v>
      </c>
      <c r="C60" s="13" t="s">
        <v>28</v>
      </c>
      <c r="D60" s="13" t="s">
        <v>29</v>
      </c>
      <c r="E60" s="17" t="s">
        <v>2</v>
      </c>
      <c r="F60" s="13" t="s">
        <v>30</v>
      </c>
      <c r="G60" s="13" t="s">
        <v>31</v>
      </c>
      <c r="H60" s="13" t="s">
        <v>32</v>
      </c>
      <c r="J60" s="14">
        <v>28</v>
      </c>
      <c r="K60" s="42">
        <f t="shared" si="17"/>
        <v>7.0209999999999995E-2</v>
      </c>
      <c r="L60" s="42">
        <f t="shared" si="16"/>
        <v>0.40298712175086282</v>
      </c>
      <c r="M60" s="14">
        <v>28</v>
      </c>
      <c r="N60" s="26"/>
      <c r="O60" s="42">
        <f>NAU!I39</f>
        <v>0.35352</v>
      </c>
      <c r="P60" s="43">
        <v>28</v>
      </c>
      <c r="R60" s="14">
        <v>28</v>
      </c>
      <c r="S60" s="42">
        <f t="shared" si="18"/>
        <v>1.83E-3</v>
      </c>
      <c r="T60" s="42">
        <f t="shared" si="19"/>
        <v>4.4402370464410798E-3</v>
      </c>
      <c r="U60" s="14">
        <v>28</v>
      </c>
      <c r="V60" s="26"/>
      <c r="W60" s="42">
        <f>NAU!J29</f>
        <v>0.98748000000000002</v>
      </c>
      <c r="X60" s="43">
        <v>61</v>
      </c>
    </row>
    <row r="61" spans="1:24" x14ac:dyDescent="0.25">
      <c r="B61" s="14">
        <v>0</v>
      </c>
      <c r="C61" s="42">
        <f>(EXP(-F$61)*(F$61^B61))/FACT(B61)</f>
        <v>1.3887943864964021E-11</v>
      </c>
      <c r="D61" s="42">
        <f>C61</f>
        <v>1.3887943864964021E-11</v>
      </c>
      <c r="E61" s="14">
        <v>0</v>
      </c>
      <c r="F61" s="13">
        <v>25</v>
      </c>
      <c r="G61" s="42">
        <f>NAU!E11</f>
        <v>0.71857000000000004</v>
      </c>
      <c r="H61" s="43">
        <v>28</v>
      </c>
      <c r="J61" s="14">
        <v>29</v>
      </c>
      <c r="K61" s="42">
        <f t="shared" si="17"/>
        <v>7.263E-2</v>
      </c>
      <c r="L61" s="42">
        <f t="shared" si="16"/>
        <v>0.47561712175086279</v>
      </c>
      <c r="M61" s="14">
        <v>29</v>
      </c>
      <c r="N61" s="26"/>
      <c r="O61" s="42">
        <f>NAU!I40</f>
        <v>0.79981999999999998</v>
      </c>
      <c r="P61" s="43">
        <v>35</v>
      </c>
      <c r="R61" s="14">
        <v>29</v>
      </c>
      <c r="S61" s="42">
        <f t="shared" si="18"/>
        <v>2.8400000000000001E-3</v>
      </c>
      <c r="T61" s="42">
        <f t="shared" si="19"/>
        <v>7.2802370464410803E-3</v>
      </c>
      <c r="U61" s="14">
        <v>29</v>
      </c>
      <c r="V61" s="26"/>
      <c r="W61" s="42">
        <f>NAU!J30</f>
        <v>0.91386000000000001</v>
      </c>
      <c r="X61" s="43">
        <v>54</v>
      </c>
    </row>
    <row r="62" spans="1:24" x14ac:dyDescent="0.25">
      <c r="B62" s="14">
        <v>1</v>
      </c>
      <c r="C62" s="42">
        <f t="shared" ref="C62:C67" si="20">(EXP(-F$61)*(F$61^B62))/FACT(B62)</f>
        <v>3.4719859662410053E-10</v>
      </c>
      <c r="D62" s="42">
        <f t="shared" ref="D62:D77" si="21">D61+C62</f>
        <v>3.6108654048906452E-10</v>
      </c>
      <c r="E62" s="14">
        <v>1</v>
      </c>
      <c r="F62" s="26"/>
      <c r="G62" s="42">
        <f>NAU!E12</f>
        <v>0.92784</v>
      </c>
      <c r="H62" s="43">
        <v>32</v>
      </c>
      <c r="J62" s="14">
        <v>30</v>
      </c>
      <c r="K62" s="42">
        <f t="shared" ref="K62" si="22">ROUNDDOWN((EXP(-N$32)*(N$32^J62))/FACT(J62),5)</f>
        <v>7.263E-2</v>
      </c>
      <c r="L62" s="42">
        <f t="shared" ref="L62" si="23">L61+K62</f>
        <v>0.54824712175086276</v>
      </c>
      <c r="M62" s="14">
        <v>30</v>
      </c>
      <c r="N62" s="26"/>
      <c r="O62" s="42"/>
      <c r="P62" s="43"/>
      <c r="R62" s="14">
        <v>30</v>
      </c>
      <c r="S62" s="42">
        <f t="shared" si="18"/>
        <v>4.2599999999999999E-3</v>
      </c>
      <c r="T62" s="42">
        <f t="shared" si="19"/>
        <v>1.154023704644108E-2</v>
      </c>
      <c r="U62" s="14">
        <v>30</v>
      </c>
      <c r="V62" s="26"/>
      <c r="W62" s="42">
        <f>NAU!J31</f>
        <v>0.11403000000000001</v>
      </c>
      <c r="X62" s="43">
        <v>37</v>
      </c>
    </row>
    <row r="63" spans="1:24" x14ac:dyDescent="0.25">
      <c r="B63" s="14">
        <v>2</v>
      </c>
      <c r="C63" s="42">
        <f t="shared" si="20"/>
        <v>4.3399824578012567E-9</v>
      </c>
      <c r="D63" s="42">
        <f t="shared" si="21"/>
        <v>4.7010689982903209E-9</v>
      </c>
      <c r="E63" s="14">
        <v>2</v>
      </c>
      <c r="F63" s="26"/>
      <c r="G63" s="42">
        <f>NAU!E13</f>
        <v>4.9209999999999997E-2</v>
      </c>
      <c r="H63" s="43">
        <v>17</v>
      </c>
      <c r="J63" s="14">
        <v>31</v>
      </c>
      <c r="K63" s="42">
        <f t="shared" ref="K63:K68" si="24">ROUNDDOWN((EXP(-N$32)*(N$32^J63))/FACT(J63),5)</f>
        <v>7.0290000000000005E-2</v>
      </c>
      <c r="L63" s="42">
        <f t="shared" ref="L63:L68" si="25">L62+K63</f>
        <v>0.61853712175086273</v>
      </c>
      <c r="M63" s="14">
        <v>31</v>
      </c>
      <c r="N63" s="26"/>
      <c r="O63" s="42"/>
      <c r="P63" s="43"/>
      <c r="R63" s="14">
        <v>31</v>
      </c>
      <c r="S63" s="42">
        <f t="shared" si="18"/>
        <v>6.1799999999999997E-3</v>
      </c>
      <c r="T63" s="42">
        <f t="shared" si="19"/>
        <v>1.772023704644108E-2</v>
      </c>
      <c r="U63" s="14">
        <v>31</v>
      </c>
      <c r="V63" s="26"/>
      <c r="W63" s="42">
        <f>NAU!J32</f>
        <v>0.65622000000000003</v>
      </c>
      <c r="X63" s="43">
        <v>48</v>
      </c>
    </row>
    <row r="64" spans="1:24" x14ac:dyDescent="0.25">
      <c r="B64" s="14">
        <v>3</v>
      </c>
      <c r="C64" s="42">
        <f t="shared" si="20"/>
        <v>3.6166520481677139E-8</v>
      </c>
      <c r="D64" s="42">
        <f t="shared" si="21"/>
        <v>4.0867589479967458E-8</v>
      </c>
      <c r="E64" s="14">
        <v>3</v>
      </c>
      <c r="F64" s="26"/>
      <c r="G64" s="42">
        <f>NAU!E14</f>
        <v>0.45196999999999998</v>
      </c>
      <c r="H64" s="43">
        <v>24</v>
      </c>
      <c r="J64" s="14">
        <v>32</v>
      </c>
      <c r="K64" s="42">
        <f t="shared" si="24"/>
        <v>6.5890000000000004E-2</v>
      </c>
      <c r="L64" s="42">
        <f t="shared" si="25"/>
        <v>0.68442712175086273</v>
      </c>
      <c r="M64" s="14">
        <v>32</v>
      </c>
      <c r="N64" s="26"/>
      <c r="O64" s="42"/>
      <c r="P64" s="43"/>
      <c r="R64" s="14">
        <v>32</v>
      </c>
      <c r="S64" s="42">
        <f t="shared" si="18"/>
        <v>8.6899999999999998E-3</v>
      </c>
      <c r="T64" s="42">
        <f t="shared" si="19"/>
        <v>2.641023704644108E-2</v>
      </c>
      <c r="U64" s="14">
        <v>32</v>
      </c>
      <c r="V64" s="26"/>
      <c r="W64" s="42">
        <f>NAU!J33</f>
        <v>0.93996999999999997</v>
      </c>
      <c r="X64" s="43">
        <v>56</v>
      </c>
    </row>
    <row r="65" spans="2:24" x14ac:dyDescent="0.25">
      <c r="B65" s="14">
        <v>4</v>
      </c>
      <c r="C65" s="42">
        <f t="shared" si="20"/>
        <v>2.260407530104821E-7</v>
      </c>
      <c r="D65" s="42">
        <f t="shared" si="21"/>
        <v>2.6690834249044957E-7</v>
      </c>
      <c r="E65" s="14">
        <v>4</v>
      </c>
      <c r="F65" s="26"/>
      <c r="G65" s="42">
        <f>NAU!E15</f>
        <v>0.15190999999999999</v>
      </c>
      <c r="H65" s="43">
        <v>20</v>
      </c>
      <c r="J65" s="14">
        <v>33</v>
      </c>
      <c r="K65" s="42">
        <f t="shared" si="24"/>
        <v>5.9900000000000002E-2</v>
      </c>
      <c r="L65" s="42">
        <f t="shared" si="25"/>
        <v>0.74432712175086269</v>
      </c>
      <c r="M65" s="14">
        <v>33</v>
      </c>
      <c r="N65" s="26">
        <f>MAX(L32:L68)</f>
        <v>0.8802271217508626</v>
      </c>
      <c r="O65" s="42"/>
      <c r="P65" s="43"/>
      <c r="R65" s="14">
        <v>33</v>
      </c>
      <c r="S65" s="42">
        <f t="shared" si="18"/>
        <v>1.1849999999999999E-2</v>
      </c>
      <c r="T65" s="42">
        <f t="shared" si="19"/>
        <v>3.8260237046441076E-2</v>
      </c>
      <c r="U65" s="14">
        <v>33</v>
      </c>
      <c r="V65" s="26"/>
      <c r="W65" s="42">
        <f>NAU!J34</f>
        <v>0.22567000000000001</v>
      </c>
      <c r="X65" s="43">
        <v>40</v>
      </c>
    </row>
    <row r="66" spans="2:24" x14ac:dyDescent="0.25">
      <c r="B66" s="14">
        <v>5</v>
      </c>
      <c r="C66" s="42">
        <f t="shared" si="20"/>
        <v>1.1302037650524104E-6</v>
      </c>
      <c r="D66" s="42">
        <f t="shared" si="21"/>
        <v>1.3971121075428599E-6</v>
      </c>
      <c r="E66" s="14">
        <v>5</v>
      </c>
      <c r="F66" s="26"/>
      <c r="G66" s="42">
        <f>NAU!E16</f>
        <v>1.291E-2</v>
      </c>
      <c r="H66" s="43">
        <v>15</v>
      </c>
      <c r="J66" s="14">
        <v>34</v>
      </c>
      <c r="K66" s="42">
        <f t="shared" si="24"/>
        <v>5.2850000000000001E-2</v>
      </c>
      <c r="L66" s="42">
        <f t="shared" si="25"/>
        <v>0.79717712175086264</v>
      </c>
      <c r="M66" s="14">
        <v>34</v>
      </c>
      <c r="N66" s="26">
        <f>MAX(O32:O65)</f>
        <v>0.83745000000000003</v>
      </c>
      <c r="O66" s="42"/>
      <c r="P66" s="43"/>
      <c r="R66" s="14">
        <v>34</v>
      </c>
      <c r="S66" s="42">
        <f t="shared" si="18"/>
        <v>1.5689999999999999E-2</v>
      </c>
      <c r="T66" s="42">
        <f t="shared" si="19"/>
        <v>5.3950237046441071E-2</v>
      </c>
      <c r="U66" s="14">
        <v>34</v>
      </c>
      <c r="V66" s="26"/>
      <c r="W66" s="42">
        <f>NAU!J35</f>
        <v>0.33361000000000002</v>
      </c>
      <c r="X66" s="43">
        <v>42</v>
      </c>
    </row>
    <row r="67" spans="2:24" x14ac:dyDescent="0.25">
      <c r="B67" s="14">
        <v>6</v>
      </c>
      <c r="C67" s="42">
        <f t="shared" si="20"/>
        <v>4.7091823543850441E-6</v>
      </c>
      <c r="D67" s="42">
        <f t="shared" si="21"/>
        <v>6.1062944619279039E-6</v>
      </c>
      <c r="E67" s="14">
        <v>6</v>
      </c>
      <c r="F67" s="26"/>
      <c r="G67" s="42">
        <f>NAU!E17</f>
        <v>0.38384000000000001</v>
      </c>
      <c r="H67" s="43">
        <v>23</v>
      </c>
      <c r="J67" s="14">
        <v>35</v>
      </c>
      <c r="K67" s="42">
        <f t="shared" si="24"/>
        <v>4.53E-2</v>
      </c>
      <c r="L67" s="42">
        <f t="shared" si="25"/>
        <v>0.84247712175086265</v>
      </c>
      <c r="M67" s="14">
        <v>35</v>
      </c>
      <c r="N67" s="13" t="s">
        <v>33</v>
      </c>
      <c r="O67" s="42"/>
      <c r="P67" s="43"/>
      <c r="R67" s="14">
        <v>35</v>
      </c>
      <c r="S67" s="42">
        <f t="shared" si="18"/>
        <v>2.018E-2</v>
      </c>
      <c r="T67" s="42">
        <f t="shared" si="19"/>
        <v>7.4130237046441075E-2</v>
      </c>
      <c r="U67" s="14">
        <v>35</v>
      </c>
      <c r="V67" s="26"/>
      <c r="W67" s="42">
        <f>NAU!J36</f>
        <v>7.1260000000000004E-2</v>
      </c>
      <c r="X67" s="43">
        <v>35</v>
      </c>
    </row>
    <row r="68" spans="2:24" x14ac:dyDescent="0.25">
      <c r="B68" s="14">
        <v>7</v>
      </c>
      <c r="C68" s="42">
        <f t="shared" ref="C68:C94" si="26">ROUNDDOWN((EXP(-F$61)*(F$61^B68))/FACT(B68),5)</f>
        <v>1.0000000000000001E-5</v>
      </c>
      <c r="D68" s="42">
        <f t="shared" si="21"/>
        <v>1.6106294461927906E-5</v>
      </c>
      <c r="E68" s="14">
        <v>7</v>
      </c>
      <c r="F68" s="26"/>
      <c r="G68" s="42">
        <f>NAU!E18</f>
        <v>0.66164000000000001</v>
      </c>
      <c r="H68" s="43">
        <v>27</v>
      </c>
      <c r="J68" s="14">
        <v>36</v>
      </c>
      <c r="K68" s="42">
        <f t="shared" si="24"/>
        <v>3.7749999999999999E-2</v>
      </c>
      <c r="L68" s="42">
        <f t="shared" si="25"/>
        <v>0.8802271217508626</v>
      </c>
      <c r="M68" s="14">
        <v>36</v>
      </c>
      <c r="N68" s="17">
        <f>SUM(P32:P61)</f>
        <v>866</v>
      </c>
      <c r="O68" s="42"/>
      <c r="P68" s="43"/>
      <c r="R68" s="14">
        <v>36</v>
      </c>
      <c r="S68" s="42">
        <f t="shared" si="18"/>
        <v>2.5219999999999999E-2</v>
      </c>
      <c r="T68" s="42">
        <f t="shared" si="19"/>
        <v>9.9350237046441081E-2</v>
      </c>
      <c r="U68" s="14">
        <v>36</v>
      </c>
      <c r="V68" s="26"/>
      <c r="W68" s="42">
        <f>NAU!J37</f>
        <v>3.7479999999999999E-2</v>
      </c>
      <c r="X68" s="43">
        <v>33</v>
      </c>
    </row>
    <row r="69" spans="2:24" x14ac:dyDescent="0.25">
      <c r="B69" s="14">
        <v>8</v>
      </c>
      <c r="C69" s="42">
        <f t="shared" si="26"/>
        <v>5.0000000000000002E-5</v>
      </c>
      <c r="D69" s="42">
        <f t="shared" si="21"/>
        <v>6.6106294461927911E-5</v>
      </c>
      <c r="E69" s="14">
        <v>8</v>
      </c>
      <c r="F69" s="26"/>
      <c r="G69" s="42">
        <f>NAU!E19</f>
        <v>0.54154999999999998</v>
      </c>
      <c r="H69" s="43">
        <v>26</v>
      </c>
      <c r="R69" s="14">
        <v>37</v>
      </c>
      <c r="S69" s="42">
        <f t="shared" si="18"/>
        <v>3.0679999999999999E-2</v>
      </c>
      <c r="T69" s="42">
        <f t="shared" si="19"/>
        <v>0.13003023704644107</v>
      </c>
      <c r="U69" s="14">
        <v>37</v>
      </c>
      <c r="V69" s="26"/>
      <c r="W69" s="42">
        <f>NAU!J38</f>
        <v>0.31678000000000001</v>
      </c>
      <c r="X69" s="43">
        <v>42</v>
      </c>
    </row>
    <row r="70" spans="2:24" x14ac:dyDescent="0.25">
      <c r="B70" s="14">
        <v>9</v>
      </c>
      <c r="C70" s="42">
        <f t="shared" si="26"/>
        <v>1.3999999999999999E-4</v>
      </c>
      <c r="D70" s="42">
        <f t="shared" si="21"/>
        <v>2.0610629446192789E-4</v>
      </c>
      <c r="E70" s="14">
        <v>9</v>
      </c>
      <c r="F70" s="26"/>
      <c r="G70" s="42">
        <f>NAU!E20</f>
        <v>0.72848000000000002</v>
      </c>
      <c r="H70" s="43">
        <v>27</v>
      </c>
      <c r="J70" s="41"/>
      <c r="K70" s="41"/>
      <c r="L70" s="41"/>
      <c r="M70" s="41"/>
      <c r="R70" s="14">
        <v>38</v>
      </c>
      <c r="S70" s="42">
        <f t="shared" si="18"/>
        <v>3.6330000000000001E-2</v>
      </c>
      <c r="T70" s="42">
        <f t="shared" si="19"/>
        <v>0.16636023704644107</v>
      </c>
      <c r="U70" s="14">
        <v>38</v>
      </c>
      <c r="V70" s="26"/>
      <c r="W70" s="42">
        <f>NAU!J39</f>
        <v>0.54130999999999996</v>
      </c>
      <c r="X70" s="43">
        <v>46</v>
      </c>
    </row>
    <row r="71" spans="2:24" x14ac:dyDescent="0.25">
      <c r="B71" s="14">
        <v>10</v>
      </c>
      <c r="C71" s="42">
        <f t="shared" si="26"/>
        <v>3.6000000000000002E-4</v>
      </c>
      <c r="D71" s="42">
        <f t="shared" si="21"/>
        <v>5.6610629446192796E-4</v>
      </c>
      <c r="E71" s="14">
        <v>10</v>
      </c>
      <c r="F71" s="26"/>
      <c r="G71" s="42">
        <f>NAU!E21</f>
        <v>0.19325000000000001</v>
      </c>
      <c r="H71" s="43">
        <v>21</v>
      </c>
      <c r="J71" s="41"/>
      <c r="K71" s="41"/>
      <c r="L71" s="41"/>
      <c r="M71" s="41"/>
      <c r="R71" s="14">
        <v>39</v>
      </c>
      <c r="S71" s="42">
        <f t="shared" si="18"/>
        <v>4.1919999999999999E-2</v>
      </c>
      <c r="T71" s="42">
        <f t="shared" si="19"/>
        <v>0.20828023704644105</v>
      </c>
      <c r="U71" s="14">
        <v>39</v>
      </c>
      <c r="V71" s="26"/>
      <c r="W71" s="42">
        <f>NAU!J40</f>
        <v>0.68415999999999999</v>
      </c>
      <c r="X71" s="43">
        <v>48</v>
      </c>
    </row>
    <row r="72" spans="2:24" x14ac:dyDescent="0.25">
      <c r="B72" s="14">
        <v>11</v>
      </c>
      <c r="C72" s="42">
        <f t="shared" si="26"/>
        <v>8.1999999999999998E-4</v>
      </c>
      <c r="D72" s="42">
        <f t="shared" si="21"/>
        <v>1.3861062944619279E-3</v>
      </c>
      <c r="E72" s="14">
        <v>11</v>
      </c>
      <c r="F72" s="26"/>
      <c r="G72" s="42">
        <f>NAU!E22</f>
        <v>0.14413000000000001</v>
      </c>
      <c r="H72" s="43">
        <v>20</v>
      </c>
      <c r="J72" s="41"/>
      <c r="K72" s="41"/>
      <c r="L72" s="41"/>
      <c r="M72" s="41"/>
      <c r="R72" s="14">
        <v>40</v>
      </c>
      <c r="S72" s="42">
        <f t="shared" si="18"/>
        <v>4.7160000000000001E-2</v>
      </c>
      <c r="T72" s="42">
        <f t="shared" si="19"/>
        <v>0.25544023704644103</v>
      </c>
      <c r="U72" s="14">
        <v>40</v>
      </c>
      <c r="V72" s="26"/>
      <c r="W72" s="42">
        <f>NAU!A36</f>
        <v>0.1547</v>
      </c>
      <c r="X72" s="43">
        <v>38</v>
      </c>
    </row>
    <row r="73" spans="2:24" x14ac:dyDescent="0.25">
      <c r="B73" s="14">
        <v>12</v>
      </c>
      <c r="C73" s="42">
        <f t="shared" si="26"/>
        <v>1.72E-3</v>
      </c>
      <c r="D73" s="42">
        <f t="shared" si="21"/>
        <v>3.1061062944619279E-3</v>
      </c>
      <c r="E73" s="14">
        <v>12</v>
      </c>
      <c r="F73" s="26"/>
      <c r="G73" s="42">
        <f>NAU!E23</f>
        <v>0.39662999999999998</v>
      </c>
      <c r="H73" s="43">
        <v>24</v>
      </c>
      <c r="J73" s="41"/>
      <c r="K73" s="41"/>
      <c r="L73" s="41"/>
      <c r="M73" s="41"/>
      <c r="R73" s="14">
        <v>41</v>
      </c>
      <c r="S73" s="42">
        <f t="shared" si="18"/>
        <v>5.176E-2</v>
      </c>
      <c r="T73" s="42">
        <f t="shared" si="19"/>
        <v>0.30720023704644106</v>
      </c>
      <c r="U73" s="14">
        <v>41</v>
      </c>
      <c r="V73" s="26"/>
      <c r="W73" s="42">
        <f>NAU!A37</f>
        <v>0.20094000000000001</v>
      </c>
      <c r="X73" s="43">
        <v>39</v>
      </c>
    </row>
    <row r="74" spans="2:24" x14ac:dyDescent="0.25">
      <c r="B74" s="14">
        <v>13</v>
      </c>
      <c r="C74" s="42">
        <f t="shared" si="26"/>
        <v>3.32E-3</v>
      </c>
      <c r="D74" s="42">
        <f t="shared" si="21"/>
        <v>6.4261062944619279E-3</v>
      </c>
      <c r="E74" s="14">
        <v>13</v>
      </c>
      <c r="F74" s="26"/>
      <c r="G74" s="42">
        <f>NAU!E24</f>
        <v>2.1309999999999999E-2</v>
      </c>
      <c r="H74" s="43">
        <v>15</v>
      </c>
      <c r="J74" s="41"/>
      <c r="K74" s="41"/>
      <c r="L74" s="41"/>
      <c r="M74" s="41"/>
      <c r="R74" s="14">
        <v>42</v>
      </c>
      <c r="S74" s="42">
        <f t="shared" si="18"/>
        <v>5.5460000000000002E-2</v>
      </c>
      <c r="T74" s="42">
        <f t="shared" si="19"/>
        <v>0.36266023704644107</v>
      </c>
      <c r="U74" s="14">
        <v>42</v>
      </c>
      <c r="V74" s="26"/>
      <c r="W74" s="42">
        <f>NAU!A38</f>
        <v>0.73787999999999998</v>
      </c>
      <c r="X74" s="43">
        <v>49</v>
      </c>
    </row>
    <row r="75" spans="2:24" x14ac:dyDescent="0.25">
      <c r="B75" s="14">
        <v>14</v>
      </c>
      <c r="C75" s="42">
        <f t="shared" si="26"/>
        <v>5.9300000000000004E-3</v>
      </c>
      <c r="D75" s="42">
        <f t="shared" si="21"/>
        <v>1.2356106294461929E-2</v>
      </c>
      <c r="E75" s="14">
        <v>14</v>
      </c>
      <c r="F75" s="26"/>
      <c r="G75" s="42">
        <f>NAU!E25</f>
        <v>0.88448000000000004</v>
      </c>
      <c r="H75" s="43">
        <v>31</v>
      </c>
      <c r="J75" s="41"/>
      <c r="K75" s="41"/>
      <c r="L75" s="41"/>
      <c r="M75" s="41"/>
      <c r="R75" s="14">
        <v>43</v>
      </c>
      <c r="S75" s="42">
        <f t="shared" si="18"/>
        <v>5.8040000000000001E-2</v>
      </c>
      <c r="T75" s="42">
        <f t="shared" si="19"/>
        <v>0.42070023704644105</v>
      </c>
      <c r="U75" s="14">
        <v>43</v>
      </c>
      <c r="V75" s="26"/>
      <c r="W75" s="42">
        <f>NAU!A39</f>
        <v>0.60529999999999995</v>
      </c>
      <c r="X75" s="43">
        <v>47</v>
      </c>
    </row>
    <row r="76" spans="2:24" x14ac:dyDescent="0.25">
      <c r="B76" s="14">
        <v>15</v>
      </c>
      <c r="C76" s="42">
        <f t="shared" si="26"/>
        <v>9.8899999999999995E-3</v>
      </c>
      <c r="D76" s="42">
        <f t="shared" si="21"/>
        <v>2.2246106294461929E-2</v>
      </c>
      <c r="E76" s="14">
        <v>15</v>
      </c>
      <c r="F76" s="26"/>
      <c r="G76" s="42">
        <f>NAU!E26</f>
        <v>0.10621999999999999</v>
      </c>
      <c r="H76" s="43">
        <v>19</v>
      </c>
      <c r="J76" s="41"/>
      <c r="K76" s="41"/>
      <c r="L76" s="41"/>
      <c r="M76" s="41"/>
      <c r="R76" s="14">
        <v>44</v>
      </c>
      <c r="S76" s="42">
        <f t="shared" si="18"/>
        <v>5.9360000000000003E-2</v>
      </c>
      <c r="T76" s="42">
        <f t="shared" si="19"/>
        <v>0.48006023704644107</v>
      </c>
      <c r="U76" s="14">
        <v>44</v>
      </c>
      <c r="V76" s="26"/>
      <c r="W76" s="42">
        <f>NAU!A40</f>
        <v>0.44372</v>
      </c>
      <c r="X76" s="43">
        <v>44</v>
      </c>
    </row>
    <row r="77" spans="2:24" x14ac:dyDescent="0.25">
      <c r="B77" s="14">
        <v>16</v>
      </c>
      <c r="C77" s="42">
        <f t="shared" si="26"/>
        <v>1.545E-2</v>
      </c>
      <c r="D77" s="42">
        <f t="shared" si="21"/>
        <v>3.7696106294461927E-2</v>
      </c>
      <c r="E77" s="14">
        <v>16</v>
      </c>
      <c r="F77" s="26"/>
      <c r="G77" s="42">
        <f>NAU!E27</f>
        <v>0.86224999999999996</v>
      </c>
      <c r="H77" s="43">
        <v>30</v>
      </c>
      <c r="R77" s="14">
        <v>45</v>
      </c>
      <c r="S77" s="42">
        <f t="shared" ref="S77:S87" si="27">ROUNDDOWN((EXP(-V$32)*(V$32^R77))/FACT(R77),5)</f>
        <v>5.9360000000000003E-2</v>
      </c>
      <c r="T77" s="42">
        <f t="shared" ref="T77:T87" si="28">T76+S77</f>
        <v>0.53942023704644104</v>
      </c>
      <c r="U77" s="14">
        <v>45</v>
      </c>
      <c r="V77" s="26"/>
      <c r="W77" s="42"/>
      <c r="X77" s="43"/>
    </row>
    <row r="78" spans="2:24" x14ac:dyDescent="0.25">
      <c r="B78" s="14">
        <v>17</v>
      </c>
      <c r="C78" s="42">
        <f t="shared" si="26"/>
        <v>2.2720000000000001E-2</v>
      </c>
      <c r="D78" s="42">
        <f t="shared" ref="D78:D85" si="29">D77+C78</f>
        <v>6.0416106294461924E-2</v>
      </c>
      <c r="E78" s="14">
        <v>17</v>
      </c>
      <c r="F78" s="26"/>
      <c r="G78" s="42">
        <f>NAU!E28</f>
        <v>0.49767</v>
      </c>
      <c r="H78" s="43">
        <v>25</v>
      </c>
      <c r="R78" s="14">
        <v>46</v>
      </c>
      <c r="S78" s="42">
        <f t="shared" si="27"/>
        <v>5.8069999999999997E-2</v>
      </c>
      <c r="T78" s="42">
        <f t="shared" si="28"/>
        <v>0.597490237046441</v>
      </c>
      <c r="U78" s="14">
        <v>46</v>
      </c>
      <c r="V78" s="26"/>
      <c r="W78" s="42"/>
      <c r="X78" s="43"/>
    </row>
    <row r="79" spans="2:24" x14ac:dyDescent="0.25">
      <c r="B79" s="14">
        <v>18</v>
      </c>
      <c r="C79" s="42">
        <f t="shared" si="26"/>
        <v>3.1559999999999998E-2</v>
      </c>
      <c r="D79" s="42">
        <f t="shared" si="29"/>
        <v>9.1976106294461929E-2</v>
      </c>
      <c r="E79" s="14">
        <v>18</v>
      </c>
      <c r="F79" s="26"/>
      <c r="G79" s="42">
        <f>NAU!E29</f>
        <v>0.50815999999999995</v>
      </c>
      <c r="H79" s="43">
        <v>25</v>
      </c>
      <c r="R79" s="14">
        <v>47</v>
      </c>
      <c r="S79" s="42">
        <f t="shared" si="27"/>
        <v>5.5590000000000001E-2</v>
      </c>
      <c r="T79" s="42">
        <f t="shared" si="28"/>
        <v>0.65308023704644103</v>
      </c>
      <c r="U79" s="14">
        <v>47</v>
      </c>
      <c r="V79" s="26"/>
      <c r="W79" s="42"/>
      <c r="X79" s="43"/>
    </row>
    <row r="80" spans="2:24" x14ac:dyDescent="0.25">
      <c r="B80" s="14">
        <v>19</v>
      </c>
      <c r="C80" s="42">
        <f t="shared" si="26"/>
        <v>4.1529999999999997E-2</v>
      </c>
      <c r="D80" s="42">
        <f t="shared" si="29"/>
        <v>0.13350610629446191</v>
      </c>
      <c r="E80" s="14">
        <v>19</v>
      </c>
      <c r="F80" s="26"/>
      <c r="G80" s="42">
        <f>NAU!E30</f>
        <v>0.43852000000000002</v>
      </c>
      <c r="H80" s="43">
        <v>24</v>
      </c>
      <c r="R80" s="14">
        <v>48</v>
      </c>
      <c r="S80" s="42">
        <f t="shared" si="27"/>
        <v>5.212E-2</v>
      </c>
      <c r="T80" s="42">
        <f t="shared" si="28"/>
        <v>0.70520023704644097</v>
      </c>
      <c r="U80" s="14">
        <v>48</v>
      </c>
      <c r="V80" s="26"/>
      <c r="W80" s="42"/>
      <c r="X80" s="43"/>
    </row>
    <row r="81" spans="1:24" x14ac:dyDescent="0.25">
      <c r="A81" s="28"/>
      <c r="B81" s="14">
        <v>20</v>
      </c>
      <c r="C81" s="42">
        <f t="shared" si="26"/>
        <v>5.1909999999999998E-2</v>
      </c>
      <c r="D81" s="42">
        <f t="shared" si="29"/>
        <v>0.18541610629446192</v>
      </c>
      <c r="E81" s="14">
        <v>20</v>
      </c>
      <c r="F81" s="26"/>
      <c r="G81" s="42">
        <f>NAU!E31</f>
        <v>0.25163000000000002</v>
      </c>
      <c r="H81" s="43">
        <v>22</v>
      </c>
      <c r="R81" s="14">
        <v>49</v>
      </c>
      <c r="S81" s="42">
        <f t="shared" si="27"/>
        <v>4.786E-2</v>
      </c>
      <c r="T81" s="42">
        <f t="shared" si="28"/>
        <v>0.75306023704644098</v>
      </c>
      <c r="U81" s="14">
        <v>49</v>
      </c>
      <c r="V81" s="26"/>
      <c r="W81" s="42"/>
      <c r="X81" s="43"/>
    </row>
    <row r="82" spans="1:24" x14ac:dyDescent="0.25">
      <c r="A82" s="28"/>
      <c r="B82" s="14">
        <v>21</v>
      </c>
      <c r="C82" s="42">
        <f t="shared" si="26"/>
        <v>6.1800000000000001E-2</v>
      </c>
      <c r="D82" s="42">
        <f t="shared" si="29"/>
        <v>0.24721610629446192</v>
      </c>
      <c r="E82" s="14">
        <v>21</v>
      </c>
      <c r="F82" s="26"/>
      <c r="G82" s="42">
        <f>NAU!E32</f>
        <v>0.65261000000000002</v>
      </c>
      <c r="H82" s="43">
        <v>27</v>
      </c>
      <c r="R82" s="14">
        <v>50</v>
      </c>
      <c r="S82" s="42">
        <f t="shared" si="27"/>
        <v>4.308E-2</v>
      </c>
      <c r="T82" s="42">
        <f t="shared" si="28"/>
        <v>0.79614023704644099</v>
      </c>
      <c r="U82" s="14">
        <v>50</v>
      </c>
      <c r="V82" s="26"/>
      <c r="W82" s="42"/>
      <c r="X82" s="43"/>
    </row>
    <row r="83" spans="1:24" x14ac:dyDescent="0.25">
      <c r="A83" s="28"/>
      <c r="B83" s="14">
        <v>22</v>
      </c>
      <c r="C83" s="42">
        <f t="shared" si="26"/>
        <v>7.0230000000000001E-2</v>
      </c>
      <c r="D83" s="42">
        <f t="shared" si="29"/>
        <v>0.3174461062944619</v>
      </c>
      <c r="E83" s="14">
        <v>22</v>
      </c>
      <c r="F83" s="26"/>
      <c r="G83" s="42">
        <f>NAU!E33</f>
        <v>0.36814999999999998</v>
      </c>
      <c r="H83" s="43">
        <v>23</v>
      </c>
      <c r="R83" s="14">
        <v>51</v>
      </c>
      <c r="S83" s="42">
        <f t="shared" si="27"/>
        <v>3.8010000000000002E-2</v>
      </c>
      <c r="T83" s="42">
        <f t="shared" si="28"/>
        <v>0.83415023704644098</v>
      </c>
      <c r="U83" s="14">
        <v>51</v>
      </c>
      <c r="V83" s="26"/>
      <c r="W83" s="42"/>
      <c r="X83" s="43"/>
    </row>
    <row r="84" spans="1:24" x14ac:dyDescent="0.25">
      <c r="A84" s="28"/>
      <c r="B84" s="14">
        <v>23</v>
      </c>
      <c r="C84" s="42">
        <f t="shared" si="26"/>
        <v>7.6340000000000005E-2</v>
      </c>
      <c r="D84" s="42">
        <f t="shared" si="29"/>
        <v>0.39378610629446192</v>
      </c>
      <c r="E84" s="14">
        <v>23</v>
      </c>
      <c r="F84" s="26"/>
      <c r="G84" s="42">
        <f>NAU!E34</f>
        <v>0.64397000000000004</v>
      </c>
      <c r="H84" s="43">
        <v>27</v>
      </c>
      <c r="R84" s="14">
        <v>52</v>
      </c>
      <c r="S84" s="42">
        <f t="shared" si="27"/>
        <v>3.2890000000000003E-2</v>
      </c>
      <c r="T84" s="42">
        <f t="shared" si="28"/>
        <v>0.86704023704644095</v>
      </c>
      <c r="U84" s="14">
        <v>52</v>
      </c>
      <c r="V84" s="26"/>
      <c r="W84" s="42"/>
      <c r="X84" s="43"/>
    </row>
    <row r="85" spans="1:24" x14ac:dyDescent="0.25">
      <c r="B85" s="14">
        <v>24</v>
      </c>
      <c r="C85" s="42">
        <f t="shared" si="26"/>
        <v>7.9519999999999993E-2</v>
      </c>
      <c r="D85" s="42">
        <f t="shared" si="29"/>
        <v>0.4733061062944619</v>
      </c>
      <c r="E85" s="14">
        <v>24</v>
      </c>
      <c r="F85" s="26"/>
      <c r="G85" s="42">
        <f>NAU!E35</f>
        <v>4.5150000000000003E-2</v>
      </c>
      <c r="H85" s="43">
        <v>17</v>
      </c>
      <c r="R85" s="14">
        <v>53</v>
      </c>
      <c r="S85" s="42">
        <f t="shared" si="27"/>
        <v>2.793E-2</v>
      </c>
      <c r="T85" s="42">
        <f t="shared" si="28"/>
        <v>0.89497023704644096</v>
      </c>
      <c r="U85" s="14">
        <v>53</v>
      </c>
      <c r="V85" s="26"/>
      <c r="W85" s="42"/>
      <c r="X85" s="43"/>
    </row>
    <row r="86" spans="1:24" x14ac:dyDescent="0.25">
      <c r="B86" s="14">
        <v>25</v>
      </c>
      <c r="C86" s="42">
        <f t="shared" si="26"/>
        <v>7.9519999999999993E-2</v>
      </c>
      <c r="D86" s="42">
        <f t="shared" ref="D86:D94" si="30">D85+C86</f>
        <v>0.55282610629446194</v>
      </c>
      <c r="E86" s="14">
        <v>25</v>
      </c>
      <c r="F86" s="26"/>
      <c r="G86" s="42"/>
      <c r="H86" s="43"/>
      <c r="R86" s="14">
        <v>54</v>
      </c>
      <c r="S86" s="42">
        <f t="shared" si="27"/>
        <v>2.3269999999999999E-2</v>
      </c>
      <c r="T86" s="42">
        <f t="shared" si="28"/>
        <v>0.91824023704644098</v>
      </c>
      <c r="U86" s="14">
        <v>54</v>
      </c>
      <c r="V86" s="26"/>
      <c r="W86" s="42"/>
      <c r="X86" s="43"/>
    </row>
    <row r="87" spans="1:24" x14ac:dyDescent="0.25">
      <c r="B87" s="14">
        <v>26</v>
      </c>
      <c r="C87" s="42">
        <f t="shared" si="26"/>
        <v>7.646E-2</v>
      </c>
      <c r="D87" s="42">
        <f t="shared" si="30"/>
        <v>0.62928610629446191</v>
      </c>
      <c r="E87" s="14">
        <v>26</v>
      </c>
      <c r="F87" s="26"/>
      <c r="G87" s="42"/>
      <c r="H87" s="43"/>
      <c r="R87" s="14">
        <v>55</v>
      </c>
      <c r="S87" s="42">
        <f t="shared" si="27"/>
        <v>1.9040000000000001E-2</v>
      </c>
      <c r="T87" s="42">
        <f t="shared" si="28"/>
        <v>0.93728023704644103</v>
      </c>
      <c r="U87" s="14">
        <v>55</v>
      </c>
      <c r="V87" s="26"/>
      <c r="W87" s="42"/>
      <c r="X87" s="43"/>
    </row>
    <row r="88" spans="1:24" x14ac:dyDescent="0.25">
      <c r="B88" s="14">
        <v>27</v>
      </c>
      <c r="C88" s="42">
        <f t="shared" si="26"/>
        <v>7.0800000000000002E-2</v>
      </c>
      <c r="D88" s="42">
        <f t="shared" si="30"/>
        <v>0.70008610629446189</v>
      </c>
      <c r="E88" s="14">
        <v>27</v>
      </c>
      <c r="F88" s="26"/>
      <c r="G88" s="42"/>
      <c r="H88" s="43"/>
      <c r="R88" s="14">
        <v>56</v>
      </c>
      <c r="S88" s="42">
        <f t="shared" ref="S88:S93" si="31">ROUNDDOWN((EXP(-V$32)*(V$32^R88))/FACT(R88),5)</f>
        <v>1.5299999999999999E-2</v>
      </c>
      <c r="T88" s="42">
        <f t="shared" ref="T88:T93" si="32">T87+S88</f>
        <v>0.95258023704644101</v>
      </c>
      <c r="U88" s="14">
        <v>56</v>
      </c>
      <c r="V88" s="26"/>
      <c r="W88" s="42"/>
      <c r="X88" s="43"/>
    </row>
    <row r="89" spans="1:24" x14ac:dyDescent="0.25">
      <c r="B89" s="14">
        <v>28</v>
      </c>
      <c r="C89" s="42">
        <f t="shared" si="26"/>
        <v>6.3210000000000002E-2</v>
      </c>
      <c r="D89" s="42">
        <f t="shared" si="30"/>
        <v>0.76329610629446187</v>
      </c>
      <c r="E89" s="14">
        <v>28</v>
      </c>
      <c r="F89" s="26"/>
      <c r="G89" s="42"/>
      <c r="H89" s="43"/>
      <c r="R89" s="14">
        <v>57</v>
      </c>
      <c r="S89" s="42">
        <f t="shared" si="31"/>
        <v>1.208E-2</v>
      </c>
      <c r="T89" s="42">
        <f t="shared" si="32"/>
        <v>0.96466023704644099</v>
      </c>
      <c r="U89" s="14">
        <v>57</v>
      </c>
      <c r="V89" s="26"/>
      <c r="W89" s="42"/>
      <c r="X89" s="43"/>
    </row>
    <row r="90" spans="1:24" x14ac:dyDescent="0.25">
      <c r="B90" s="14">
        <v>29</v>
      </c>
      <c r="C90" s="42">
        <f t="shared" si="26"/>
        <v>5.4489999999999997E-2</v>
      </c>
      <c r="D90" s="42">
        <f t="shared" si="30"/>
        <v>0.81778610629446191</v>
      </c>
      <c r="E90" s="14">
        <v>29</v>
      </c>
      <c r="F90" s="26"/>
      <c r="G90" s="42"/>
      <c r="H90" s="43"/>
      <c r="R90" s="14">
        <v>58</v>
      </c>
      <c r="S90" s="42">
        <f t="shared" si="31"/>
        <v>9.3699999999999999E-3</v>
      </c>
      <c r="T90" s="42">
        <f t="shared" si="32"/>
        <v>0.97403023704644098</v>
      </c>
      <c r="U90" s="14">
        <v>58</v>
      </c>
      <c r="V90" s="26"/>
      <c r="W90" s="42"/>
      <c r="X90" s="43"/>
    </row>
    <row r="91" spans="1:24" x14ac:dyDescent="0.25">
      <c r="B91" s="14">
        <v>30</v>
      </c>
      <c r="C91" s="42">
        <f t="shared" si="26"/>
        <v>4.5409999999999999E-2</v>
      </c>
      <c r="D91" s="42">
        <f t="shared" si="30"/>
        <v>0.86319610629446186</v>
      </c>
      <c r="E91" s="14">
        <v>30</v>
      </c>
      <c r="F91" s="26">
        <f>MAX(D61:D94)</f>
        <v>0.95009610629446184</v>
      </c>
      <c r="G91" s="42"/>
      <c r="H91" s="43"/>
      <c r="R91" s="14">
        <v>59</v>
      </c>
      <c r="S91" s="42">
        <f t="shared" si="31"/>
        <v>7.1399999999999996E-3</v>
      </c>
      <c r="T91" s="42">
        <f t="shared" si="32"/>
        <v>0.98117023704644102</v>
      </c>
      <c r="U91" s="14">
        <v>59</v>
      </c>
      <c r="V91" s="26">
        <f>MAX(T32:T94)</f>
        <v>0.9933502370464411</v>
      </c>
      <c r="W91" s="42"/>
      <c r="X91" s="43"/>
    </row>
    <row r="92" spans="1:24" x14ac:dyDescent="0.25">
      <c r="B92" s="14">
        <v>31</v>
      </c>
      <c r="C92" s="42">
        <f t="shared" si="26"/>
        <v>3.662E-2</v>
      </c>
      <c r="D92" s="42">
        <f t="shared" si="30"/>
        <v>0.89981610629446185</v>
      </c>
      <c r="E92" s="14">
        <v>31</v>
      </c>
      <c r="F92" s="26">
        <f>MAX(G61:G94)</f>
        <v>0.92784</v>
      </c>
      <c r="G92" s="42"/>
      <c r="H92" s="43"/>
      <c r="R92" s="14">
        <v>60</v>
      </c>
      <c r="S92" s="42">
        <f t="shared" si="31"/>
        <v>5.3600000000000002E-3</v>
      </c>
      <c r="T92" s="42">
        <f t="shared" si="32"/>
        <v>0.98653023704644105</v>
      </c>
      <c r="U92" s="14">
        <v>60</v>
      </c>
      <c r="V92" s="26">
        <f>MAX(W32:W91)</f>
        <v>0.98748000000000002</v>
      </c>
      <c r="W92" s="42"/>
      <c r="X92" s="43"/>
    </row>
    <row r="93" spans="1:24" x14ac:dyDescent="0.25">
      <c r="B93" s="14">
        <v>32</v>
      </c>
      <c r="C93" s="42">
        <f t="shared" si="26"/>
        <v>2.861E-2</v>
      </c>
      <c r="D93" s="42">
        <f t="shared" si="30"/>
        <v>0.92842610629446187</v>
      </c>
      <c r="E93" s="14">
        <v>32</v>
      </c>
      <c r="F93" s="13" t="s">
        <v>33</v>
      </c>
      <c r="G93" s="42"/>
      <c r="H93" s="43"/>
      <c r="R93" s="14">
        <v>61</v>
      </c>
      <c r="S93" s="42">
        <f t="shared" si="31"/>
        <v>3.9500000000000004E-3</v>
      </c>
      <c r="T93" s="42">
        <f t="shared" si="32"/>
        <v>0.99048023704644106</v>
      </c>
      <c r="U93" s="14">
        <v>61</v>
      </c>
      <c r="V93" s="13" t="s">
        <v>33</v>
      </c>
      <c r="W93" s="42"/>
      <c r="X93" s="43"/>
    </row>
    <row r="94" spans="1:24" x14ac:dyDescent="0.25">
      <c r="B94" s="14">
        <v>33</v>
      </c>
      <c r="C94" s="42">
        <f t="shared" si="26"/>
        <v>2.1669999999999998E-2</v>
      </c>
      <c r="D94" s="42">
        <f t="shared" si="30"/>
        <v>0.95009610629446184</v>
      </c>
      <c r="E94" s="14">
        <v>33</v>
      </c>
      <c r="F94" s="13">
        <f>SUM(H61:H85)</f>
        <v>589</v>
      </c>
      <c r="G94" s="42"/>
      <c r="H94" s="43"/>
      <c r="R94" s="14">
        <v>62</v>
      </c>
      <c r="S94" s="42">
        <f t="shared" ref="S94" si="33">ROUNDDOWN((EXP(-V$32)*(V$32^R94))/FACT(R94),5)</f>
        <v>2.8700000000000002E-3</v>
      </c>
      <c r="T94" s="42">
        <f t="shared" ref="T94" si="34">T93+S94</f>
        <v>0.9933502370464411</v>
      </c>
      <c r="U94" s="14">
        <v>62</v>
      </c>
      <c r="V94" s="17">
        <f>SUM(X32:X94)</f>
        <v>1972</v>
      </c>
      <c r="W94" s="42"/>
      <c r="X94" s="43"/>
    </row>
    <row r="95" spans="1:24" x14ac:dyDescent="0.25">
      <c r="B95" s="28"/>
      <c r="C95" s="28"/>
      <c r="D95" s="28"/>
      <c r="E95" s="28"/>
    </row>
    <row r="96" spans="1:24" x14ac:dyDescent="0.25">
      <c r="B96" s="28"/>
      <c r="C96" s="28"/>
      <c r="D96" s="28"/>
      <c r="E96" s="28"/>
    </row>
    <row r="97" spans="2:5" x14ac:dyDescent="0.25">
      <c r="B97" s="28"/>
      <c r="C97" s="28"/>
      <c r="D97" s="28"/>
      <c r="E97" s="28"/>
    </row>
    <row r="98" spans="2:5" x14ac:dyDescent="0.25">
      <c r="B98" s="28"/>
      <c r="C98" s="28"/>
      <c r="D98" s="28"/>
      <c r="E98" s="28"/>
    </row>
    <row r="99" spans="2:5" x14ac:dyDescent="0.25">
      <c r="B99" s="28"/>
      <c r="C99" s="28"/>
      <c r="D99" s="28"/>
      <c r="E99" s="28"/>
    </row>
    <row r="100" spans="2:5" x14ac:dyDescent="0.25">
      <c r="B100" s="28"/>
      <c r="C100" s="28"/>
      <c r="D100" s="28"/>
      <c r="E100" s="28"/>
    </row>
    <row r="101" spans="2:5" x14ac:dyDescent="0.25">
      <c r="B101" s="28"/>
      <c r="C101" s="28"/>
      <c r="D101" s="28"/>
      <c r="E101" s="28"/>
    </row>
    <row r="102" spans="2:5" x14ac:dyDescent="0.25">
      <c r="B102" s="28"/>
      <c r="C102" s="28"/>
      <c r="D102" s="28"/>
      <c r="E102" s="28"/>
    </row>
    <row r="103" spans="2:5" x14ac:dyDescent="0.25">
      <c r="B103" s="28"/>
      <c r="C103" s="28"/>
      <c r="D103" s="28"/>
      <c r="E103" s="28"/>
    </row>
    <row r="104" spans="2:5" x14ac:dyDescent="0.25">
      <c r="B104" s="28"/>
      <c r="C104" s="28"/>
      <c r="D104" s="28"/>
      <c r="E104" s="28"/>
    </row>
  </sheetData>
  <conditionalFormatting sqref="W4:W1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{61E49F24-0217-4873-BDAE-DB13BD1E9ECE}</x14:id>
        </ext>
      </extLst>
    </cfRule>
  </conditionalFormatting>
  <conditionalFormatting sqref="G61:G94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{F38B4C78-94BF-4802-8D46-5129E053C2D8}</x14:id>
        </ext>
      </extLst>
    </cfRule>
  </conditionalFormatting>
  <conditionalFormatting sqref="O4:O1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{007D5BC0-AD06-4BCC-9907-6969025F073C}</x14:id>
        </ext>
      </extLst>
    </cfRule>
  </conditionalFormatting>
  <conditionalFormatting sqref="G4:G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{685BEAA3-D820-43EE-9B4E-05EFE03B26F1}</x14:id>
        </ext>
      </extLst>
    </cfRule>
  </conditionalFormatting>
  <conditionalFormatting sqref="O32:O6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{E4DC0AFC-85E0-4208-83D6-2A5008D28B72}</x14:id>
        </ext>
      </extLst>
    </cfRule>
  </conditionalFormatting>
  <conditionalFormatting sqref="W32:W94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{34857089-7DA4-46D1-9F74-8A8AADF4FAA6}</x14:id>
        </ext>
      </extLst>
    </cfRule>
  </conditionalFormatting>
  <conditionalFormatting sqref="L4:L2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{9158B45A-6859-4D70-BB92-BACA36B04ACE}</x14:id>
        </ext>
      </extLst>
    </cfRule>
  </conditionalFormatting>
  <conditionalFormatting sqref="D4:D2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{1775D219-A9B8-4A93-BFBE-5578A5C32413}</x14:id>
        </ext>
      </extLst>
    </cfRule>
  </conditionalFormatting>
  <conditionalFormatting sqref="T4:T2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{C2159638-B033-496D-BE16-7505DA17B176}</x14:id>
        </ext>
      </extLst>
    </cfRule>
  </conditionalFormatting>
  <conditionalFormatting sqref="T32:T9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{8DD10914-9C4A-4476-9799-A9853299A196}</x14:id>
        </ext>
      </extLst>
    </cfRule>
  </conditionalFormatting>
  <conditionalFormatting sqref="L32:L6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{432B4ACC-DAAA-4C23-AA8E-26FA237BF675}</x14:id>
        </ext>
      </extLst>
    </cfRule>
  </conditionalFormatting>
  <conditionalFormatting sqref="D61:D9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{E50F5059-474B-4CA4-A725-AFECFA69566A}</x14:id>
        </ext>
      </extLst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E49F24-0217-4873-BDAE-DB13BD1E9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W4:W18</xm:sqref>
        </x14:conditionalFormatting>
        <x14:conditionalFormatting xmlns:xm="http://schemas.microsoft.com/office/excel/2006/main">
          <x14:cfRule type="dataBar" id="{F38B4C78-94BF-4802-8D46-5129E053C2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G61:G94</xm:sqref>
        </x14:conditionalFormatting>
        <x14:conditionalFormatting xmlns:xm="http://schemas.microsoft.com/office/excel/2006/main">
          <x14:cfRule type="dataBar" id="{007D5BC0-AD06-4BCC-9907-6969025F0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O4:O13</xm:sqref>
        </x14:conditionalFormatting>
        <x14:conditionalFormatting xmlns:xm="http://schemas.microsoft.com/office/excel/2006/main">
          <x14:cfRule type="dataBar" id="{685BEAA3-D820-43EE-9B4E-05EFE03B2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G4:G8</xm:sqref>
        </x14:conditionalFormatting>
        <x14:conditionalFormatting xmlns:xm="http://schemas.microsoft.com/office/excel/2006/main">
          <x14:cfRule type="dataBar" id="{E4DC0AFC-85E0-4208-83D6-2A5008D28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O32:O68</xm:sqref>
        </x14:conditionalFormatting>
        <x14:conditionalFormatting xmlns:xm="http://schemas.microsoft.com/office/excel/2006/main">
          <x14:cfRule type="dataBar" id="{34857089-7DA4-46D1-9F74-8A8AADF4F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W32:W94</xm:sqref>
        </x14:conditionalFormatting>
        <x14:conditionalFormatting xmlns:xm="http://schemas.microsoft.com/office/excel/2006/main">
          <x14:cfRule type="dataBar" id="{9158B45A-6859-4D70-BB92-BACA36B04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L4:L28</xm:sqref>
        </x14:conditionalFormatting>
        <x14:conditionalFormatting xmlns:xm="http://schemas.microsoft.com/office/excel/2006/main">
          <x14:cfRule type="dataBar" id="{1775D219-A9B8-4A93-BFBE-5578A5C32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D4:D23</xm:sqref>
        </x14:conditionalFormatting>
        <x14:conditionalFormatting xmlns:xm="http://schemas.microsoft.com/office/excel/2006/main">
          <x14:cfRule type="dataBar" id="{C2159638-B033-496D-BE16-7505DA17B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T4:T26</xm:sqref>
        </x14:conditionalFormatting>
        <x14:conditionalFormatting xmlns:xm="http://schemas.microsoft.com/office/excel/2006/main">
          <x14:cfRule type="dataBar" id="{8DD10914-9C4A-4476-9799-A9853299A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T32:T94</xm:sqref>
        </x14:conditionalFormatting>
        <x14:conditionalFormatting xmlns:xm="http://schemas.microsoft.com/office/excel/2006/main">
          <x14:cfRule type="dataBar" id="{432B4ACC-DAAA-4C23-AA8E-26FA237BF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L32:L68</xm:sqref>
        </x14:conditionalFormatting>
        <x14:conditionalFormatting xmlns:xm="http://schemas.microsoft.com/office/excel/2006/main">
          <x14:cfRule type="dataBar" id="{E50F5059-474B-4CA4-A725-AFECFA695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D61:D94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A37"/>
  </sheetPr>
  <dimension ref="A1:AH129"/>
  <sheetViews>
    <sheetView topLeftCell="N85" zoomScale="190" zoomScaleNormal="190" workbookViewId="0">
      <selection activeCell="Q128" sqref="Q128"/>
    </sheetView>
  </sheetViews>
  <sheetFormatPr baseColWidth="10" defaultRowHeight="15" x14ac:dyDescent="0.25"/>
  <cols>
    <col min="1" max="1" width="13.7109375" style="31" customWidth="1"/>
    <col min="2" max="2" width="4.140625" style="31" customWidth="1"/>
    <col min="3" max="3" width="4.28515625" style="31" customWidth="1"/>
    <col min="4" max="4" width="4.140625" style="31" customWidth="1"/>
    <col min="5" max="5" width="13.7109375" style="31" customWidth="1"/>
    <col min="6" max="6" width="5.5703125" style="31" customWidth="1"/>
    <col min="7" max="7" width="13.7109375" style="31" customWidth="1"/>
    <col min="8" max="8" width="2.7109375" style="31" customWidth="1"/>
    <col min="9" max="9" width="13.7109375" style="31" customWidth="1"/>
    <col min="10" max="12" width="4.140625" style="31" customWidth="1"/>
    <col min="13" max="13" width="13.7109375" style="31" customWidth="1"/>
    <col min="14" max="14" width="5.7109375" style="31" customWidth="1"/>
    <col min="15" max="15" width="13.7109375" style="31" customWidth="1"/>
    <col min="16" max="16" width="2.7109375" style="31" customWidth="1"/>
    <col min="17" max="17" width="13.7109375" style="31" customWidth="1"/>
    <col min="18" max="20" width="4.140625" style="31" customWidth="1"/>
    <col min="21" max="21" width="14.42578125" style="31" customWidth="1"/>
    <col min="22" max="22" width="6" style="31" customWidth="1"/>
    <col min="23" max="23" width="13.7109375" style="31" customWidth="1"/>
    <col min="24" max="24" width="2.7109375" style="31" customWidth="1"/>
    <col min="25" max="25" width="13.7109375" style="31" customWidth="1"/>
    <col min="26" max="28" width="4.140625" style="31" customWidth="1"/>
    <col min="29" max="29" width="13.7109375" style="31" customWidth="1"/>
    <col min="30" max="30" width="4.7109375" style="31" customWidth="1"/>
    <col min="31" max="31" width="13.7109375" style="31" customWidth="1"/>
    <col min="32" max="34" width="11.42578125" style="37"/>
    <col min="35" max="16384" width="11.42578125" style="31"/>
  </cols>
  <sheetData>
    <row r="1" spans="1:31" x14ac:dyDescent="0.25">
      <c r="A1" s="29" t="s">
        <v>34</v>
      </c>
      <c r="B1" s="30"/>
      <c r="C1" s="30">
        <v>50</v>
      </c>
      <c r="D1" s="30">
        <v>10</v>
      </c>
      <c r="G1" s="31">
        <v>80</v>
      </c>
      <c r="I1" s="29" t="s">
        <v>22</v>
      </c>
      <c r="J1" s="30"/>
      <c r="K1" s="30">
        <v>30</v>
      </c>
      <c r="L1" s="30">
        <v>5</v>
      </c>
      <c r="O1" s="31">
        <v>60</v>
      </c>
      <c r="Q1" s="29" t="s">
        <v>27</v>
      </c>
      <c r="R1" s="30"/>
      <c r="S1" s="30">
        <v>40</v>
      </c>
      <c r="T1" s="30">
        <v>10</v>
      </c>
      <c r="W1" s="31">
        <v>90</v>
      </c>
      <c r="Y1" s="29" t="s">
        <v>23</v>
      </c>
      <c r="Z1" s="30"/>
      <c r="AA1" s="30">
        <v>80</v>
      </c>
      <c r="AB1" s="30">
        <v>5</v>
      </c>
      <c r="AE1" s="31">
        <v>140</v>
      </c>
    </row>
    <row r="2" spans="1:31" x14ac:dyDescent="0.25">
      <c r="A2" s="32" t="s">
        <v>31</v>
      </c>
      <c r="B2" s="32" t="s">
        <v>3</v>
      </c>
      <c r="C2" s="36" t="s">
        <v>40</v>
      </c>
      <c r="D2" s="36" t="s">
        <v>0</v>
      </c>
      <c r="E2" s="36" t="s">
        <v>41</v>
      </c>
      <c r="F2" s="36" t="s">
        <v>40</v>
      </c>
      <c r="G2" s="36" t="s">
        <v>42</v>
      </c>
      <c r="I2" s="32" t="s">
        <v>31</v>
      </c>
      <c r="J2" s="32" t="s">
        <v>3</v>
      </c>
      <c r="K2" s="36" t="s">
        <v>40</v>
      </c>
      <c r="L2" s="36" t="s">
        <v>0</v>
      </c>
      <c r="M2" s="36" t="s">
        <v>41</v>
      </c>
      <c r="N2" s="36" t="s">
        <v>40</v>
      </c>
      <c r="O2" s="36" t="s">
        <v>42</v>
      </c>
      <c r="Q2" s="32" t="s">
        <v>31</v>
      </c>
      <c r="R2" s="32" t="s">
        <v>3</v>
      </c>
      <c r="S2" s="36" t="s">
        <v>40</v>
      </c>
      <c r="T2" s="36" t="s">
        <v>0</v>
      </c>
      <c r="U2" s="36" t="s">
        <v>41</v>
      </c>
      <c r="V2" s="36" t="s">
        <v>40</v>
      </c>
      <c r="W2" s="36" t="s">
        <v>42</v>
      </c>
      <c r="Y2" s="32" t="s">
        <v>31</v>
      </c>
      <c r="Z2" s="32" t="s">
        <v>3</v>
      </c>
      <c r="AA2" s="36" t="s">
        <v>40</v>
      </c>
      <c r="AB2" s="36" t="s">
        <v>0</v>
      </c>
      <c r="AC2" s="36" t="s">
        <v>41</v>
      </c>
      <c r="AD2" s="36" t="s">
        <v>40</v>
      </c>
      <c r="AE2" s="36" t="s">
        <v>42</v>
      </c>
    </row>
    <row r="3" spans="1:31" x14ac:dyDescent="0.25">
      <c r="A3" s="33">
        <v>0.63324999999999998</v>
      </c>
      <c r="B3" s="34">
        <v>1</v>
      </c>
      <c r="C3" s="35">
        <f>C1</f>
        <v>50</v>
      </c>
      <c r="D3" s="35">
        <f>D1</f>
        <v>10</v>
      </c>
      <c r="E3" s="35" t="b">
        <f>A3&lt;0.5</f>
        <v>0</v>
      </c>
      <c r="F3" s="35">
        <f t="shared" ref="F3:F4" si="0">IF(TRUE=E3,C3+D3,C3-D3)</f>
        <v>40</v>
      </c>
      <c r="G3" s="35" t="b">
        <f>OR(IF(F3&gt;=G$1,1),IF(F3&lt;1,1))</f>
        <v>0</v>
      </c>
      <c r="I3" s="33">
        <f>NAU!A1</f>
        <v>3.9910000000000001E-2</v>
      </c>
      <c r="J3" s="34">
        <v>1</v>
      </c>
      <c r="K3" s="35">
        <f>K1</f>
        <v>30</v>
      </c>
      <c r="L3" s="35">
        <f>L1</f>
        <v>5</v>
      </c>
      <c r="M3" s="35" t="b">
        <f>I3&lt;0.5</f>
        <v>1</v>
      </c>
      <c r="N3" s="35">
        <f t="shared" ref="N3:N22" si="1">IF(TRUE=M3,K3+L3,K3-L3)</f>
        <v>35</v>
      </c>
      <c r="O3" s="35" t="b">
        <f>OR(IF(N3&gt;=O$1,1),IF(N3&lt;1,1))</f>
        <v>0</v>
      </c>
      <c r="Q3" s="33">
        <f>NAU!B1</f>
        <v>0.10460999999999999</v>
      </c>
      <c r="R3" s="34">
        <v>1</v>
      </c>
      <c r="S3" s="35">
        <f>S1</f>
        <v>40</v>
      </c>
      <c r="T3" s="35">
        <f>T1</f>
        <v>10</v>
      </c>
      <c r="U3" s="35" t="b">
        <f>Q3&lt;0.5</f>
        <v>1</v>
      </c>
      <c r="V3" s="35">
        <f t="shared" ref="V3:V4" si="2">IF(TRUE=U3,S3+T3,S3-T3)</f>
        <v>50</v>
      </c>
      <c r="W3" s="35" t="b">
        <f>OR(IF(V3&gt;=W$1,1),IF(V3&lt;1,1))</f>
        <v>0</v>
      </c>
      <c r="Y3" s="33">
        <f>NAU!C1</f>
        <v>0.93715999999999999</v>
      </c>
      <c r="Z3" s="34">
        <v>1</v>
      </c>
      <c r="AA3" s="35">
        <f>AA1</f>
        <v>80</v>
      </c>
      <c r="AB3" s="35">
        <f>AB1</f>
        <v>5</v>
      </c>
      <c r="AC3" s="35" t="b">
        <f>Y3&lt;0.5</f>
        <v>0</v>
      </c>
      <c r="AD3" s="35">
        <f t="shared" ref="AD3:AD4" si="3">IF(TRUE=AC3,AA3+AB3,AA3-AB3)</f>
        <v>75</v>
      </c>
      <c r="AE3" s="35" t="b">
        <f>OR(IF(AD3&gt;=AE$1,1),IF(AD3&lt;1,1))</f>
        <v>0</v>
      </c>
    </row>
    <row r="4" spans="1:31" x14ac:dyDescent="0.25">
      <c r="A4" s="33">
        <v>0.48354999999999998</v>
      </c>
      <c r="B4" s="34">
        <f>IF(G3=TRUE,B3+1,B3)</f>
        <v>1</v>
      </c>
      <c r="C4" s="35">
        <f>IF(G3=TRUE,C$1,F3)</f>
        <v>40</v>
      </c>
      <c r="D4" s="35">
        <f>IF(E3=TRUE,D$1,D3*2)</f>
        <v>20</v>
      </c>
      <c r="E4" s="35" t="b">
        <f t="shared" ref="E4" si="4">A4&lt;0.5</f>
        <v>1</v>
      </c>
      <c r="F4" s="35">
        <f t="shared" si="0"/>
        <v>60</v>
      </c>
      <c r="G4" s="35" t="b">
        <f t="shared" ref="G4" si="5">OR(IF(F4&gt;=G$1,1),IF(F4&lt;1,1))</f>
        <v>0</v>
      </c>
      <c r="I4" s="33">
        <f>NAU!A2</f>
        <v>0.38555</v>
      </c>
      <c r="J4" s="34">
        <f>IF(O3=TRUE,J3+1,J3)</f>
        <v>1</v>
      </c>
      <c r="K4" s="35">
        <f>IF(O3=TRUE,K$1,N3)</f>
        <v>35</v>
      </c>
      <c r="L4" s="35">
        <f>IF(OR(M3=TRUE,O3=TRUE),L$1,L3*2)</f>
        <v>5</v>
      </c>
      <c r="M4" s="35" t="b">
        <f t="shared" ref="M4" si="6">I4&lt;0.5</f>
        <v>1</v>
      </c>
      <c r="N4" s="35">
        <f t="shared" si="1"/>
        <v>40</v>
      </c>
      <c r="O4" s="35" t="b">
        <f t="shared" ref="O4:O42" si="7">OR(IF(N4&gt;=O$1,1),IF(N4&lt;1,1))</f>
        <v>0</v>
      </c>
      <c r="Q4" s="33">
        <f>NAU!B2</f>
        <v>0.95553999999999994</v>
      </c>
      <c r="R4" s="34">
        <f>IF(W3=TRUE,R3+1,R3)</f>
        <v>1</v>
      </c>
      <c r="S4" s="35">
        <f>IF(W3=TRUE,S$1,V3)</f>
        <v>50</v>
      </c>
      <c r="T4" s="35">
        <f>IF(OR(U3=TRUE,G12=TRUE),T$1,T3*2)</f>
        <v>10</v>
      </c>
      <c r="U4" s="35" t="b">
        <f t="shared" ref="U4" si="8">Q4&lt;0.5</f>
        <v>0</v>
      </c>
      <c r="V4" s="35">
        <f t="shared" si="2"/>
        <v>40</v>
      </c>
      <c r="W4" s="35" t="b">
        <f t="shared" ref="W4:W42" si="9">OR(IF(V4&gt;=W$1,1),IF(V4&lt;1,1))</f>
        <v>0</v>
      </c>
      <c r="Y4" s="33">
        <f>NAU!C2</f>
        <v>0.32885999999999999</v>
      </c>
      <c r="Z4" s="34">
        <f>IF(AE3=TRUE,Z3+1,Z3)</f>
        <v>1</v>
      </c>
      <c r="AA4" s="35">
        <f>IF(AE3=TRUE,AA$1,AD3)</f>
        <v>75</v>
      </c>
      <c r="AB4" s="35">
        <f>IF(OR(AC3=TRUE,AE3=TRUE),AB$1,AB3*2)</f>
        <v>10</v>
      </c>
      <c r="AC4" s="35" t="b">
        <f t="shared" ref="AC4" si="10">Y4&lt;0.5</f>
        <v>1</v>
      </c>
      <c r="AD4" s="35">
        <f t="shared" si="3"/>
        <v>85</v>
      </c>
      <c r="AE4" s="35" t="b">
        <f t="shared" ref="AE4:AE42" si="11">OR(IF(AD4&gt;=AE$1,1),IF(AD4&lt;1,1))</f>
        <v>0</v>
      </c>
    </row>
    <row r="5" spans="1:31" x14ac:dyDescent="0.25">
      <c r="A5" s="33">
        <v>0.98977000000000004</v>
      </c>
      <c r="B5" s="34">
        <f t="shared" ref="B5:B22" si="12">IF(G4=TRUE,B4+1,B4)</f>
        <v>1</v>
      </c>
      <c r="C5" s="35">
        <f t="shared" ref="C5:C22" si="13">IF(G4=TRUE,50,F4)</f>
        <v>60</v>
      </c>
      <c r="D5" s="35">
        <f t="shared" ref="D5:D13" si="14">IF(OR(E4=TRUE,G4=TRUE),10,D4*2)</f>
        <v>10</v>
      </c>
      <c r="E5" s="35" t="b">
        <f t="shared" ref="E5:E22" si="15">A5&lt;0.5</f>
        <v>0</v>
      </c>
      <c r="F5" s="35">
        <f t="shared" ref="F5:F22" si="16">IF(TRUE=E5,C5+D5,C5-D5)</f>
        <v>50</v>
      </c>
      <c r="G5" s="35" t="b">
        <f t="shared" ref="G5:G12" si="17">OR(IF(F5&gt;79,1),IF(F5&lt;1,0))</f>
        <v>0</v>
      </c>
      <c r="I5" s="33">
        <f>NAU!A3</f>
        <v>0.17546</v>
      </c>
      <c r="J5" s="34">
        <f t="shared" ref="J5:J42" si="18">IF(O4=TRUE,J4+1,J4)</f>
        <v>1</v>
      </c>
      <c r="K5" s="35">
        <f t="shared" ref="K5:K42" si="19">IF(O4=TRUE,K$1,N4)</f>
        <v>40</v>
      </c>
      <c r="L5" s="35">
        <f t="shared" ref="L5:L42" si="20">IF(OR(M4=TRUE,O4=TRUE),L$1,L4*2)</f>
        <v>5</v>
      </c>
      <c r="M5" s="35" t="b">
        <f t="shared" ref="M5:M22" si="21">I5&lt;0.5</f>
        <v>1</v>
      </c>
      <c r="N5" s="35">
        <f t="shared" si="1"/>
        <v>45</v>
      </c>
      <c r="O5" s="35" t="b">
        <f t="shared" si="7"/>
        <v>0</v>
      </c>
      <c r="Q5" s="33">
        <f>NAU!B3</f>
        <v>0.73704000000000003</v>
      </c>
      <c r="R5" s="34">
        <f t="shared" ref="R5:R42" si="22">IF(W4=TRUE,R4+1,R4)</f>
        <v>1</v>
      </c>
      <c r="S5" s="35">
        <f t="shared" ref="S5:S42" si="23">IF(W4=TRUE,S$1,V4)</f>
        <v>40</v>
      </c>
      <c r="T5" s="35">
        <f>IF(OR(U4=TRUE,W4=TRUE),T$1,T4*2)</f>
        <v>20</v>
      </c>
      <c r="U5" s="35" t="b">
        <f t="shared" ref="U5:U42" si="24">Q5&lt;0.5</f>
        <v>0</v>
      </c>
      <c r="V5" s="35">
        <f t="shared" ref="V5:V42" si="25">IF(TRUE=U5,S5+T5,S5-T5)</f>
        <v>20</v>
      </c>
      <c r="W5" s="35" t="b">
        <f t="shared" si="9"/>
        <v>0</v>
      </c>
      <c r="Y5" s="33">
        <f>NAU!C3</f>
        <v>0.92052</v>
      </c>
      <c r="Z5" s="34">
        <f t="shared" ref="Z5:Z42" si="26">IF(AE4=TRUE,Z4+1,Z4)</f>
        <v>1</v>
      </c>
      <c r="AA5" s="35">
        <f t="shared" ref="AA5:AA42" si="27">IF(AE4=TRUE,AA$1,AD4)</f>
        <v>85</v>
      </c>
      <c r="AB5" s="35">
        <f t="shared" ref="AB5:AB42" si="28">IF(OR(AC4=TRUE,AE4=TRUE),AB$1,AB4*2)</f>
        <v>5</v>
      </c>
      <c r="AC5" s="35" t="b">
        <f t="shared" ref="AC5:AC42" si="29">Y5&lt;0.5</f>
        <v>0</v>
      </c>
      <c r="AD5" s="35">
        <f t="shared" ref="AD5:AD42" si="30">IF(TRUE=AC5,AA5+AB5,AA5-AB5)</f>
        <v>80</v>
      </c>
      <c r="AE5" s="35" t="b">
        <f t="shared" si="11"/>
        <v>0</v>
      </c>
    </row>
    <row r="6" spans="1:31" x14ac:dyDescent="0.25">
      <c r="A6" s="33">
        <v>6.5329999999999999E-2</v>
      </c>
      <c r="B6" s="34">
        <f t="shared" si="12"/>
        <v>1</v>
      </c>
      <c r="C6" s="35">
        <f t="shared" si="13"/>
        <v>50</v>
      </c>
      <c r="D6" s="35">
        <f t="shared" si="14"/>
        <v>20</v>
      </c>
      <c r="E6" s="35" t="b">
        <f t="shared" si="15"/>
        <v>1</v>
      </c>
      <c r="F6" s="35">
        <f t="shared" si="16"/>
        <v>70</v>
      </c>
      <c r="G6" s="35" t="b">
        <f t="shared" si="17"/>
        <v>0</v>
      </c>
      <c r="I6" s="33">
        <f>NAU!A4</f>
        <v>0.32643</v>
      </c>
      <c r="J6" s="34">
        <f t="shared" si="18"/>
        <v>1</v>
      </c>
      <c r="K6" s="35">
        <f t="shared" si="19"/>
        <v>45</v>
      </c>
      <c r="L6" s="35">
        <f t="shared" si="20"/>
        <v>5</v>
      </c>
      <c r="M6" s="35" t="b">
        <f t="shared" si="21"/>
        <v>1</v>
      </c>
      <c r="N6" s="35">
        <f t="shared" si="1"/>
        <v>50</v>
      </c>
      <c r="O6" s="35" t="b">
        <f t="shared" si="7"/>
        <v>0</v>
      </c>
      <c r="Q6" s="33">
        <f>NAU!B4</f>
        <v>0.52861000000000002</v>
      </c>
      <c r="R6" s="34">
        <f t="shared" si="22"/>
        <v>1</v>
      </c>
      <c r="S6" s="35">
        <f t="shared" si="23"/>
        <v>20</v>
      </c>
      <c r="T6" s="35">
        <v>20</v>
      </c>
      <c r="U6" s="35" t="b">
        <f t="shared" si="24"/>
        <v>0</v>
      </c>
      <c r="V6" s="35">
        <f t="shared" si="25"/>
        <v>0</v>
      </c>
      <c r="W6" s="35" t="b">
        <f t="shared" si="9"/>
        <v>1</v>
      </c>
      <c r="Y6" s="33">
        <f>NAU!C4</f>
        <v>0.95818999999999999</v>
      </c>
      <c r="Z6" s="34">
        <f t="shared" si="26"/>
        <v>1</v>
      </c>
      <c r="AA6" s="35">
        <f t="shared" si="27"/>
        <v>80</v>
      </c>
      <c r="AB6" s="35">
        <f t="shared" si="28"/>
        <v>10</v>
      </c>
      <c r="AC6" s="35" t="b">
        <f t="shared" si="29"/>
        <v>0</v>
      </c>
      <c r="AD6" s="35">
        <f t="shared" si="30"/>
        <v>70</v>
      </c>
      <c r="AE6" s="35" t="b">
        <f t="shared" si="11"/>
        <v>0</v>
      </c>
    </row>
    <row r="7" spans="1:31" x14ac:dyDescent="0.25">
      <c r="A7" s="33">
        <v>0.45128000000000001</v>
      </c>
      <c r="B7" s="34">
        <f t="shared" si="12"/>
        <v>1</v>
      </c>
      <c r="C7" s="35">
        <f t="shared" si="13"/>
        <v>70</v>
      </c>
      <c r="D7" s="35">
        <f t="shared" si="14"/>
        <v>10</v>
      </c>
      <c r="E7" s="35" t="b">
        <f t="shared" si="15"/>
        <v>1</v>
      </c>
      <c r="F7" s="35">
        <f t="shared" si="16"/>
        <v>80</v>
      </c>
      <c r="G7" s="35" t="b">
        <f t="shared" si="17"/>
        <v>1</v>
      </c>
      <c r="I7" s="33">
        <f>NAU!A5</f>
        <v>0.69572000000000001</v>
      </c>
      <c r="J7" s="34">
        <f t="shared" si="18"/>
        <v>1</v>
      </c>
      <c r="K7" s="35">
        <f t="shared" si="19"/>
        <v>50</v>
      </c>
      <c r="L7" s="35">
        <f t="shared" si="20"/>
        <v>5</v>
      </c>
      <c r="M7" s="35" t="b">
        <f t="shared" si="21"/>
        <v>0</v>
      </c>
      <c r="N7" s="35">
        <f t="shared" si="1"/>
        <v>45</v>
      </c>
      <c r="O7" s="35" t="b">
        <f t="shared" si="7"/>
        <v>0</v>
      </c>
      <c r="Q7" s="33">
        <f>NAU!B5</f>
        <v>0.68776999999999999</v>
      </c>
      <c r="R7" s="34">
        <f t="shared" si="22"/>
        <v>2</v>
      </c>
      <c r="S7" s="35">
        <f t="shared" si="23"/>
        <v>40</v>
      </c>
      <c r="T7" s="35">
        <f t="shared" ref="T7:T42" si="31">IF(OR(U6=TRUE,W6=TRUE),T$1,T6*2)</f>
        <v>10</v>
      </c>
      <c r="U7" s="35" t="b">
        <f t="shared" si="24"/>
        <v>0</v>
      </c>
      <c r="V7" s="35">
        <f t="shared" si="25"/>
        <v>30</v>
      </c>
      <c r="W7" s="35" t="b">
        <f t="shared" si="9"/>
        <v>0</v>
      </c>
      <c r="Y7" s="33">
        <f>NAU!C5</f>
        <v>0.39510000000000001</v>
      </c>
      <c r="Z7" s="34">
        <f t="shared" si="26"/>
        <v>1</v>
      </c>
      <c r="AA7" s="35">
        <f t="shared" si="27"/>
        <v>70</v>
      </c>
      <c r="AB7" s="35">
        <f t="shared" si="28"/>
        <v>20</v>
      </c>
      <c r="AC7" s="35" t="b">
        <f t="shared" si="29"/>
        <v>1</v>
      </c>
      <c r="AD7" s="35">
        <f t="shared" si="30"/>
        <v>90</v>
      </c>
      <c r="AE7" s="35" t="b">
        <f t="shared" si="11"/>
        <v>0</v>
      </c>
    </row>
    <row r="8" spans="1:31" x14ac:dyDescent="0.25">
      <c r="A8" s="33">
        <v>0.15486</v>
      </c>
      <c r="B8" s="34">
        <f t="shared" si="12"/>
        <v>2</v>
      </c>
      <c r="C8" s="35">
        <f t="shared" si="13"/>
        <v>50</v>
      </c>
      <c r="D8" s="35">
        <f t="shared" si="14"/>
        <v>10</v>
      </c>
      <c r="E8" s="35" t="b">
        <f t="shared" si="15"/>
        <v>1</v>
      </c>
      <c r="F8" s="35">
        <f t="shared" si="16"/>
        <v>60</v>
      </c>
      <c r="G8" s="35" t="b">
        <f t="shared" si="17"/>
        <v>0</v>
      </c>
      <c r="I8" s="33">
        <f>NAU!A6</f>
        <v>0.24121999999999999</v>
      </c>
      <c r="J8" s="34">
        <f t="shared" si="18"/>
        <v>1</v>
      </c>
      <c r="K8" s="35">
        <f t="shared" si="19"/>
        <v>45</v>
      </c>
      <c r="L8" s="35">
        <f t="shared" si="20"/>
        <v>10</v>
      </c>
      <c r="M8" s="35" t="b">
        <f t="shared" si="21"/>
        <v>1</v>
      </c>
      <c r="N8" s="35">
        <f t="shared" si="1"/>
        <v>55</v>
      </c>
      <c r="O8" s="35" t="b">
        <f t="shared" si="7"/>
        <v>0</v>
      </c>
      <c r="Q8" s="33">
        <f>NAU!B6</f>
        <v>0.66591</v>
      </c>
      <c r="R8" s="34">
        <f t="shared" si="22"/>
        <v>2</v>
      </c>
      <c r="S8" s="35">
        <f t="shared" si="23"/>
        <v>30</v>
      </c>
      <c r="T8" s="35">
        <f t="shared" si="31"/>
        <v>20</v>
      </c>
      <c r="U8" s="35" t="b">
        <f t="shared" si="24"/>
        <v>0</v>
      </c>
      <c r="V8" s="35">
        <f t="shared" si="25"/>
        <v>10</v>
      </c>
      <c r="W8" s="35" t="b">
        <f t="shared" si="9"/>
        <v>0</v>
      </c>
      <c r="Y8" s="33">
        <f>NAU!C6</f>
        <v>0.27699000000000001</v>
      </c>
      <c r="Z8" s="34">
        <f t="shared" si="26"/>
        <v>1</v>
      </c>
      <c r="AA8" s="35">
        <f t="shared" si="27"/>
        <v>90</v>
      </c>
      <c r="AB8" s="35">
        <f t="shared" si="28"/>
        <v>5</v>
      </c>
      <c r="AC8" s="35" t="b">
        <f t="shared" si="29"/>
        <v>1</v>
      </c>
      <c r="AD8" s="35">
        <f t="shared" si="30"/>
        <v>95</v>
      </c>
      <c r="AE8" s="35" t="b">
        <f t="shared" si="11"/>
        <v>0</v>
      </c>
    </row>
    <row r="9" spans="1:31" x14ac:dyDescent="0.25">
      <c r="A9" s="33">
        <v>0.19241</v>
      </c>
      <c r="B9" s="34">
        <f t="shared" si="12"/>
        <v>2</v>
      </c>
      <c r="C9" s="35">
        <f t="shared" si="13"/>
        <v>60</v>
      </c>
      <c r="D9" s="35">
        <f t="shared" si="14"/>
        <v>10</v>
      </c>
      <c r="E9" s="35" t="b">
        <f t="shared" si="15"/>
        <v>1</v>
      </c>
      <c r="F9" s="35">
        <f t="shared" si="16"/>
        <v>70</v>
      </c>
      <c r="G9" s="35" t="b">
        <f t="shared" si="17"/>
        <v>0</v>
      </c>
      <c r="I9" s="33">
        <f>NAU!A7</f>
        <v>0.61195999999999995</v>
      </c>
      <c r="J9" s="34">
        <f t="shared" si="18"/>
        <v>1</v>
      </c>
      <c r="K9" s="35">
        <f t="shared" si="19"/>
        <v>55</v>
      </c>
      <c r="L9" s="35">
        <f t="shared" si="20"/>
        <v>5</v>
      </c>
      <c r="M9" s="35" t="b">
        <f t="shared" si="21"/>
        <v>0</v>
      </c>
      <c r="N9" s="35">
        <f t="shared" si="1"/>
        <v>50</v>
      </c>
      <c r="O9" s="35" t="b">
        <f t="shared" si="7"/>
        <v>0</v>
      </c>
      <c r="Q9" s="33">
        <f>NAU!B7</f>
        <v>0.30231000000000002</v>
      </c>
      <c r="R9" s="34">
        <f t="shared" si="22"/>
        <v>2</v>
      </c>
      <c r="S9" s="35">
        <f t="shared" si="23"/>
        <v>10</v>
      </c>
      <c r="T9" s="35">
        <v>10</v>
      </c>
      <c r="U9" s="35" t="b">
        <f t="shared" si="24"/>
        <v>1</v>
      </c>
      <c r="V9" s="35">
        <f t="shared" si="25"/>
        <v>20</v>
      </c>
      <c r="W9" s="35" t="b">
        <f t="shared" si="9"/>
        <v>0</v>
      </c>
      <c r="Y9" s="33">
        <f>NAU!C7</f>
        <v>0.92962</v>
      </c>
      <c r="Z9" s="34">
        <f t="shared" si="26"/>
        <v>1</v>
      </c>
      <c r="AA9" s="35">
        <f t="shared" si="27"/>
        <v>95</v>
      </c>
      <c r="AB9" s="35">
        <f t="shared" si="28"/>
        <v>5</v>
      </c>
      <c r="AC9" s="35" t="b">
        <f t="shared" si="29"/>
        <v>0</v>
      </c>
      <c r="AD9" s="35">
        <f t="shared" si="30"/>
        <v>90</v>
      </c>
      <c r="AE9" s="35" t="b">
        <f t="shared" si="11"/>
        <v>0</v>
      </c>
    </row>
    <row r="10" spans="1:31" x14ac:dyDescent="0.25">
      <c r="A10" s="33">
        <v>0.15997</v>
      </c>
      <c r="B10" s="34">
        <f t="shared" si="12"/>
        <v>2</v>
      </c>
      <c r="C10" s="35">
        <f t="shared" si="13"/>
        <v>70</v>
      </c>
      <c r="D10" s="35">
        <f t="shared" si="14"/>
        <v>10</v>
      </c>
      <c r="E10" s="35" t="b">
        <f t="shared" si="15"/>
        <v>1</v>
      </c>
      <c r="F10" s="35">
        <f t="shared" si="16"/>
        <v>80</v>
      </c>
      <c r="G10" s="35" t="b">
        <f t="shared" si="17"/>
        <v>1</v>
      </c>
      <c r="I10" s="33">
        <f>NAU!A8</f>
        <v>0.30531999999999998</v>
      </c>
      <c r="J10" s="34">
        <f t="shared" si="18"/>
        <v>1</v>
      </c>
      <c r="K10" s="35">
        <f t="shared" si="19"/>
        <v>50</v>
      </c>
      <c r="L10" s="35">
        <f t="shared" si="20"/>
        <v>10</v>
      </c>
      <c r="M10" s="35" t="b">
        <f t="shared" si="21"/>
        <v>1</v>
      </c>
      <c r="N10" s="35">
        <f t="shared" si="1"/>
        <v>60</v>
      </c>
      <c r="O10" s="35" t="b">
        <f t="shared" si="7"/>
        <v>1</v>
      </c>
      <c r="Q10" s="33">
        <f>NAU!B8</f>
        <v>0.21704000000000001</v>
      </c>
      <c r="R10" s="34">
        <f t="shared" si="22"/>
        <v>2</v>
      </c>
      <c r="S10" s="35">
        <f t="shared" si="23"/>
        <v>20</v>
      </c>
      <c r="T10" s="35">
        <f t="shared" si="31"/>
        <v>10</v>
      </c>
      <c r="U10" s="35" t="b">
        <f t="shared" si="24"/>
        <v>1</v>
      </c>
      <c r="V10" s="35">
        <f t="shared" si="25"/>
        <v>30</v>
      </c>
      <c r="W10" s="35" t="b">
        <f t="shared" si="9"/>
        <v>0</v>
      </c>
      <c r="Y10" s="33">
        <f>NAU!C8</f>
        <v>0.10274</v>
      </c>
      <c r="Z10" s="34">
        <f t="shared" si="26"/>
        <v>1</v>
      </c>
      <c r="AA10" s="35">
        <f t="shared" si="27"/>
        <v>90</v>
      </c>
      <c r="AB10" s="35">
        <f t="shared" si="28"/>
        <v>10</v>
      </c>
      <c r="AC10" s="35" t="b">
        <f t="shared" si="29"/>
        <v>1</v>
      </c>
      <c r="AD10" s="35">
        <f t="shared" si="30"/>
        <v>100</v>
      </c>
      <c r="AE10" s="35" t="b">
        <f t="shared" si="11"/>
        <v>0</v>
      </c>
    </row>
    <row r="11" spans="1:31" x14ac:dyDescent="0.25">
      <c r="A11" s="33">
        <v>0.6794</v>
      </c>
      <c r="B11" s="34">
        <f t="shared" si="12"/>
        <v>3</v>
      </c>
      <c r="C11" s="35">
        <f t="shared" si="13"/>
        <v>50</v>
      </c>
      <c r="D11" s="35">
        <f t="shared" si="14"/>
        <v>10</v>
      </c>
      <c r="E11" s="35" t="b">
        <f t="shared" si="15"/>
        <v>0</v>
      </c>
      <c r="F11" s="35">
        <f t="shared" si="16"/>
        <v>40</v>
      </c>
      <c r="G11" s="35" t="b">
        <f t="shared" si="17"/>
        <v>0</v>
      </c>
      <c r="I11" s="33">
        <f>NAU!A9</f>
        <v>3.7879999999999997E-2</v>
      </c>
      <c r="J11" s="34">
        <f t="shared" si="18"/>
        <v>2</v>
      </c>
      <c r="K11" s="35">
        <f t="shared" si="19"/>
        <v>30</v>
      </c>
      <c r="L11" s="35">
        <f t="shared" si="20"/>
        <v>5</v>
      </c>
      <c r="M11" s="35" t="b">
        <f t="shared" si="21"/>
        <v>1</v>
      </c>
      <c r="N11" s="35">
        <f t="shared" si="1"/>
        <v>35</v>
      </c>
      <c r="O11" s="35" t="b">
        <f t="shared" si="7"/>
        <v>0</v>
      </c>
      <c r="Q11" s="33">
        <f>NAU!B9</f>
        <v>0.97599000000000002</v>
      </c>
      <c r="R11" s="34">
        <f t="shared" si="22"/>
        <v>2</v>
      </c>
      <c r="S11" s="35">
        <f t="shared" si="23"/>
        <v>30</v>
      </c>
      <c r="T11" s="35">
        <f t="shared" si="31"/>
        <v>10</v>
      </c>
      <c r="U11" s="35" t="b">
        <f t="shared" si="24"/>
        <v>0</v>
      </c>
      <c r="V11" s="35">
        <f t="shared" si="25"/>
        <v>20</v>
      </c>
      <c r="W11" s="35" t="b">
        <f t="shared" si="9"/>
        <v>0</v>
      </c>
      <c r="Y11" s="33">
        <f>NAU!C9</f>
        <v>0.75866999999999996</v>
      </c>
      <c r="Z11" s="34">
        <f t="shared" si="26"/>
        <v>1</v>
      </c>
      <c r="AA11" s="35">
        <f t="shared" si="27"/>
        <v>100</v>
      </c>
      <c r="AB11" s="35">
        <f t="shared" si="28"/>
        <v>5</v>
      </c>
      <c r="AC11" s="35" t="b">
        <f t="shared" si="29"/>
        <v>0</v>
      </c>
      <c r="AD11" s="35">
        <f t="shared" si="30"/>
        <v>95</v>
      </c>
      <c r="AE11" s="35" t="b">
        <f t="shared" si="11"/>
        <v>0</v>
      </c>
    </row>
    <row r="12" spans="1:31" x14ac:dyDescent="0.25">
      <c r="A12" s="33">
        <v>0.90871999999999997</v>
      </c>
      <c r="B12" s="34">
        <f t="shared" si="12"/>
        <v>3</v>
      </c>
      <c r="C12" s="35">
        <f t="shared" si="13"/>
        <v>40</v>
      </c>
      <c r="D12" s="35">
        <f t="shared" si="14"/>
        <v>20</v>
      </c>
      <c r="E12" s="35" t="b">
        <f t="shared" si="15"/>
        <v>0</v>
      </c>
      <c r="F12" s="35">
        <f t="shared" si="16"/>
        <v>20</v>
      </c>
      <c r="G12" s="35" t="b">
        <f t="shared" si="17"/>
        <v>0</v>
      </c>
      <c r="I12" s="33">
        <f>NAU!A10</f>
        <v>0.48227999999999999</v>
      </c>
      <c r="J12" s="34">
        <f t="shared" si="18"/>
        <v>2</v>
      </c>
      <c r="K12" s="35">
        <f t="shared" si="19"/>
        <v>35</v>
      </c>
      <c r="L12" s="35">
        <f t="shared" si="20"/>
        <v>5</v>
      </c>
      <c r="M12" s="35" t="b">
        <f t="shared" si="21"/>
        <v>1</v>
      </c>
      <c r="N12" s="35">
        <f t="shared" si="1"/>
        <v>40</v>
      </c>
      <c r="O12" s="35" t="b">
        <f t="shared" si="7"/>
        <v>0</v>
      </c>
      <c r="Q12" s="33">
        <f>NAU!B10</f>
        <v>0.63378999999999996</v>
      </c>
      <c r="R12" s="34">
        <f t="shared" si="22"/>
        <v>2</v>
      </c>
      <c r="S12" s="35">
        <f t="shared" si="23"/>
        <v>20</v>
      </c>
      <c r="T12" s="35">
        <f t="shared" si="31"/>
        <v>20</v>
      </c>
      <c r="U12" s="35" t="b">
        <f t="shared" si="24"/>
        <v>0</v>
      </c>
      <c r="V12" s="35">
        <f t="shared" si="25"/>
        <v>0</v>
      </c>
      <c r="W12" s="35" t="b">
        <f t="shared" si="9"/>
        <v>1</v>
      </c>
      <c r="Y12" s="33">
        <f>NAU!C10</f>
        <v>0.85782999999999998</v>
      </c>
      <c r="Z12" s="34">
        <f t="shared" si="26"/>
        <v>1</v>
      </c>
      <c r="AA12" s="35">
        <f t="shared" si="27"/>
        <v>95</v>
      </c>
      <c r="AB12" s="35">
        <f t="shared" si="28"/>
        <v>10</v>
      </c>
      <c r="AC12" s="35" t="b">
        <f t="shared" si="29"/>
        <v>0</v>
      </c>
      <c r="AD12" s="35">
        <f t="shared" si="30"/>
        <v>85</v>
      </c>
      <c r="AE12" s="35" t="b">
        <f t="shared" si="11"/>
        <v>0</v>
      </c>
    </row>
    <row r="13" spans="1:31" x14ac:dyDescent="0.25">
      <c r="A13" s="33">
        <v>0.58996999999999999</v>
      </c>
      <c r="B13" s="34">
        <f t="shared" si="12"/>
        <v>3</v>
      </c>
      <c r="C13" s="35">
        <f t="shared" si="13"/>
        <v>20</v>
      </c>
      <c r="D13" s="35">
        <f t="shared" si="14"/>
        <v>40</v>
      </c>
      <c r="E13" s="35" t="b">
        <f t="shared" si="15"/>
        <v>0</v>
      </c>
      <c r="F13" s="35">
        <f t="shared" si="16"/>
        <v>-20</v>
      </c>
      <c r="G13" s="35" t="b">
        <f>OR(IF(F13&gt;79,1),IF(F13&lt;1,1))</f>
        <v>1</v>
      </c>
      <c r="I13" s="33">
        <f>NAU!A11</f>
        <v>0.88617999999999997</v>
      </c>
      <c r="J13" s="34">
        <f t="shared" si="18"/>
        <v>2</v>
      </c>
      <c r="K13" s="35">
        <f t="shared" si="19"/>
        <v>40</v>
      </c>
      <c r="L13" s="35">
        <f t="shared" si="20"/>
        <v>5</v>
      </c>
      <c r="M13" s="35" t="b">
        <f t="shared" si="21"/>
        <v>0</v>
      </c>
      <c r="N13" s="35">
        <f t="shared" si="1"/>
        <v>35</v>
      </c>
      <c r="O13" s="35" t="b">
        <f t="shared" si="7"/>
        <v>0</v>
      </c>
      <c r="Q13" s="33">
        <f>NAU!B11</f>
        <v>0.19161</v>
      </c>
      <c r="R13" s="34">
        <f t="shared" si="22"/>
        <v>3</v>
      </c>
      <c r="S13" s="35">
        <f t="shared" si="23"/>
        <v>40</v>
      </c>
      <c r="T13" s="35">
        <f t="shared" si="31"/>
        <v>10</v>
      </c>
      <c r="U13" s="35" t="b">
        <f t="shared" si="24"/>
        <v>1</v>
      </c>
      <c r="V13" s="35">
        <f t="shared" si="25"/>
        <v>50</v>
      </c>
      <c r="W13" s="35" t="b">
        <f t="shared" si="9"/>
        <v>0</v>
      </c>
      <c r="Y13" s="33">
        <f>NAU!C11</f>
        <v>0.41289999999999999</v>
      </c>
      <c r="Z13" s="34">
        <f t="shared" si="26"/>
        <v>1</v>
      </c>
      <c r="AA13" s="35">
        <f t="shared" si="27"/>
        <v>85</v>
      </c>
      <c r="AB13" s="35">
        <f t="shared" si="28"/>
        <v>20</v>
      </c>
      <c r="AC13" s="35" t="b">
        <f t="shared" si="29"/>
        <v>1</v>
      </c>
      <c r="AD13" s="35">
        <f t="shared" si="30"/>
        <v>105</v>
      </c>
      <c r="AE13" s="35" t="b">
        <f t="shared" si="11"/>
        <v>0</v>
      </c>
    </row>
    <row r="14" spans="1:31" x14ac:dyDescent="0.25">
      <c r="A14" s="33">
        <v>0.68691000000000002</v>
      </c>
      <c r="B14" s="34">
        <f t="shared" si="12"/>
        <v>4</v>
      </c>
      <c r="C14" s="35">
        <f t="shared" si="13"/>
        <v>50</v>
      </c>
      <c r="D14" s="35">
        <f>IF(OR(E13=TRUE,G13=TRUE),10,D13*2)</f>
        <v>10</v>
      </c>
      <c r="E14" s="35" t="b">
        <f t="shared" si="15"/>
        <v>0</v>
      </c>
      <c r="F14" s="35">
        <f t="shared" si="16"/>
        <v>40</v>
      </c>
      <c r="G14" s="35" t="b">
        <f t="shared" ref="G14:G22" si="32">OR(IF(F14&gt;79,1),IF(F14&lt;1,1))</f>
        <v>0</v>
      </c>
      <c r="I14" s="33">
        <f>NAU!A12</f>
        <v>0.71299000000000001</v>
      </c>
      <c r="J14" s="34">
        <f t="shared" si="18"/>
        <v>2</v>
      </c>
      <c r="K14" s="35">
        <f t="shared" si="19"/>
        <v>35</v>
      </c>
      <c r="L14" s="35">
        <f t="shared" si="20"/>
        <v>10</v>
      </c>
      <c r="M14" s="35" t="b">
        <f t="shared" si="21"/>
        <v>0</v>
      </c>
      <c r="N14" s="35">
        <f t="shared" si="1"/>
        <v>25</v>
      </c>
      <c r="O14" s="35" t="b">
        <f t="shared" si="7"/>
        <v>0</v>
      </c>
      <c r="Q14" s="33">
        <f>NAU!B12</f>
        <v>0.23852999999999999</v>
      </c>
      <c r="R14" s="34">
        <f t="shared" si="22"/>
        <v>3</v>
      </c>
      <c r="S14" s="35">
        <f t="shared" si="23"/>
        <v>50</v>
      </c>
      <c r="T14" s="35">
        <f t="shared" si="31"/>
        <v>10</v>
      </c>
      <c r="U14" s="35" t="b">
        <f t="shared" si="24"/>
        <v>1</v>
      </c>
      <c r="V14" s="35">
        <f t="shared" si="25"/>
        <v>60</v>
      </c>
      <c r="W14" s="35" t="b">
        <f t="shared" si="9"/>
        <v>0</v>
      </c>
      <c r="Y14" s="33">
        <f>NAU!C12</f>
        <v>5.8700000000000002E-2</v>
      </c>
      <c r="Z14" s="34">
        <f t="shared" si="26"/>
        <v>1</v>
      </c>
      <c r="AA14" s="35">
        <f t="shared" si="27"/>
        <v>105</v>
      </c>
      <c r="AB14" s="35">
        <f t="shared" si="28"/>
        <v>5</v>
      </c>
      <c r="AC14" s="35" t="b">
        <f t="shared" si="29"/>
        <v>1</v>
      </c>
      <c r="AD14" s="35">
        <f t="shared" si="30"/>
        <v>110</v>
      </c>
      <c r="AE14" s="35" t="b">
        <f t="shared" si="11"/>
        <v>0</v>
      </c>
    </row>
    <row r="15" spans="1:31" x14ac:dyDescent="0.25">
      <c r="A15" s="33">
        <v>0.73487999999999998</v>
      </c>
      <c r="B15" s="34">
        <f t="shared" si="12"/>
        <v>4</v>
      </c>
      <c r="C15" s="35">
        <f t="shared" si="13"/>
        <v>40</v>
      </c>
      <c r="D15" s="35">
        <f t="shared" ref="D15:D22" si="33">IF(OR(E14=TRUE,G14=TRUE),10,D14*2)</f>
        <v>20</v>
      </c>
      <c r="E15" s="35" t="b">
        <f t="shared" si="15"/>
        <v>0</v>
      </c>
      <c r="F15" s="35">
        <f t="shared" si="16"/>
        <v>20</v>
      </c>
      <c r="G15" s="35" t="b">
        <f t="shared" si="32"/>
        <v>0</v>
      </c>
      <c r="I15" s="33">
        <f>NAU!A13</f>
        <v>0.27954000000000001</v>
      </c>
      <c r="J15" s="34">
        <f t="shared" si="18"/>
        <v>2</v>
      </c>
      <c r="K15" s="35">
        <f t="shared" si="19"/>
        <v>25</v>
      </c>
      <c r="L15" s="35">
        <f t="shared" si="20"/>
        <v>20</v>
      </c>
      <c r="M15" s="35" t="b">
        <f t="shared" si="21"/>
        <v>1</v>
      </c>
      <c r="N15" s="35">
        <f t="shared" si="1"/>
        <v>45</v>
      </c>
      <c r="O15" s="35" t="b">
        <f t="shared" si="7"/>
        <v>0</v>
      </c>
      <c r="Q15" s="33">
        <f>NAU!B13</f>
        <v>0.58908000000000005</v>
      </c>
      <c r="R15" s="34">
        <f t="shared" si="22"/>
        <v>3</v>
      </c>
      <c r="S15" s="35">
        <f t="shared" si="23"/>
        <v>60</v>
      </c>
      <c r="T15" s="35">
        <f t="shared" si="31"/>
        <v>10</v>
      </c>
      <c r="U15" s="35" t="b">
        <f t="shared" si="24"/>
        <v>0</v>
      </c>
      <c r="V15" s="35">
        <f t="shared" si="25"/>
        <v>50</v>
      </c>
      <c r="W15" s="35" t="b">
        <f t="shared" si="9"/>
        <v>0</v>
      </c>
      <c r="Y15" s="33">
        <f>NAU!C13</f>
        <v>0.82443999999999995</v>
      </c>
      <c r="Z15" s="34">
        <f t="shared" si="26"/>
        <v>1</v>
      </c>
      <c r="AA15" s="35">
        <f t="shared" si="27"/>
        <v>110</v>
      </c>
      <c r="AB15" s="35">
        <f t="shared" si="28"/>
        <v>5</v>
      </c>
      <c r="AC15" s="35" t="b">
        <f t="shared" si="29"/>
        <v>0</v>
      </c>
      <c r="AD15" s="35">
        <f t="shared" si="30"/>
        <v>105</v>
      </c>
      <c r="AE15" s="35" t="b">
        <f t="shared" si="11"/>
        <v>0</v>
      </c>
    </row>
    <row r="16" spans="1:31" x14ac:dyDescent="0.25">
      <c r="A16" s="33">
        <v>0.98563999999999996</v>
      </c>
      <c r="B16" s="34">
        <f t="shared" si="12"/>
        <v>4</v>
      </c>
      <c r="C16" s="35">
        <f t="shared" si="13"/>
        <v>20</v>
      </c>
      <c r="D16" s="35">
        <f t="shared" si="33"/>
        <v>40</v>
      </c>
      <c r="E16" s="35" t="b">
        <f t="shared" si="15"/>
        <v>0</v>
      </c>
      <c r="F16" s="35">
        <f t="shared" si="16"/>
        <v>-20</v>
      </c>
      <c r="G16" s="35" t="b">
        <f t="shared" si="32"/>
        <v>1</v>
      </c>
      <c r="I16" s="33">
        <f>NAU!A14</f>
        <v>0.60863</v>
      </c>
      <c r="J16" s="34">
        <f t="shared" si="18"/>
        <v>2</v>
      </c>
      <c r="K16" s="35">
        <f t="shared" si="19"/>
        <v>45</v>
      </c>
      <c r="L16" s="35">
        <f t="shared" si="20"/>
        <v>5</v>
      </c>
      <c r="M16" s="35" t="b">
        <f t="shared" si="21"/>
        <v>0</v>
      </c>
      <c r="N16" s="35">
        <f t="shared" si="1"/>
        <v>40</v>
      </c>
      <c r="O16" s="35" t="b">
        <f t="shared" si="7"/>
        <v>0</v>
      </c>
      <c r="Q16" s="33">
        <f>NAU!B14</f>
        <v>5.1399999999999996E-3</v>
      </c>
      <c r="R16" s="34">
        <f t="shared" si="22"/>
        <v>3</v>
      </c>
      <c r="S16" s="35">
        <f t="shared" si="23"/>
        <v>50</v>
      </c>
      <c r="T16" s="35">
        <f t="shared" si="31"/>
        <v>20</v>
      </c>
      <c r="U16" s="35" t="b">
        <f t="shared" si="24"/>
        <v>1</v>
      </c>
      <c r="V16" s="35">
        <f t="shared" si="25"/>
        <v>70</v>
      </c>
      <c r="W16" s="35" t="b">
        <f t="shared" si="9"/>
        <v>0</v>
      </c>
      <c r="Y16" s="33">
        <f>NAU!C14</f>
        <v>0.20247000000000001</v>
      </c>
      <c r="Z16" s="34">
        <f t="shared" si="26"/>
        <v>1</v>
      </c>
      <c r="AA16" s="35">
        <f t="shared" si="27"/>
        <v>105</v>
      </c>
      <c r="AB16" s="35">
        <f t="shared" si="28"/>
        <v>10</v>
      </c>
      <c r="AC16" s="35" t="b">
        <f t="shared" si="29"/>
        <v>1</v>
      </c>
      <c r="AD16" s="35">
        <f t="shared" si="30"/>
        <v>115</v>
      </c>
      <c r="AE16" s="35" t="b">
        <f t="shared" si="11"/>
        <v>0</v>
      </c>
    </row>
    <row r="17" spans="1:31" x14ac:dyDescent="0.25">
      <c r="A17" s="33">
        <v>0.89744999999999997</v>
      </c>
      <c r="B17" s="34">
        <f t="shared" si="12"/>
        <v>5</v>
      </c>
      <c r="C17" s="35">
        <f t="shared" si="13"/>
        <v>50</v>
      </c>
      <c r="D17" s="35">
        <f t="shared" si="33"/>
        <v>10</v>
      </c>
      <c r="E17" s="35" t="b">
        <f t="shared" si="15"/>
        <v>0</v>
      </c>
      <c r="F17" s="35">
        <f t="shared" si="16"/>
        <v>40</v>
      </c>
      <c r="G17" s="35" t="b">
        <f t="shared" si="32"/>
        <v>0</v>
      </c>
      <c r="I17" s="33">
        <f>NAU!A15</f>
        <v>0.33563999999999999</v>
      </c>
      <c r="J17" s="34">
        <f t="shared" si="18"/>
        <v>2</v>
      </c>
      <c r="K17" s="35">
        <f t="shared" si="19"/>
        <v>40</v>
      </c>
      <c r="L17" s="35">
        <f t="shared" si="20"/>
        <v>10</v>
      </c>
      <c r="M17" s="35" t="b">
        <f t="shared" si="21"/>
        <v>1</v>
      </c>
      <c r="N17" s="35">
        <f t="shared" si="1"/>
        <v>50</v>
      </c>
      <c r="O17" s="35" t="b">
        <f t="shared" si="7"/>
        <v>0</v>
      </c>
      <c r="Q17" s="33">
        <f>NAU!B15</f>
        <v>0.60780000000000001</v>
      </c>
      <c r="R17" s="34">
        <f t="shared" si="22"/>
        <v>3</v>
      </c>
      <c r="S17" s="35">
        <f t="shared" si="23"/>
        <v>70</v>
      </c>
      <c r="T17" s="35">
        <f t="shared" si="31"/>
        <v>10</v>
      </c>
      <c r="U17" s="35" t="b">
        <f t="shared" si="24"/>
        <v>0</v>
      </c>
      <c r="V17" s="35">
        <f t="shared" si="25"/>
        <v>60</v>
      </c>
      <c r="W17" s="35" t="b">
        <f t="shared" si="9"/>
        <v>0</v>
      </c>
      <c r="Y17" s="33">
        <f>NAU!C15</f>
        <v>0.48459999999999998</v>
      </c>
      <c r="Z17" s="34">
        <f t="shared" si="26"/>
        <v>1</v>
      </c>
      <c r="AA17" s="35">
        <f t="shared" si="27"/>
        <v>115</v>
      </c>
      <c r="AB17" s="35">
        <f t="shared" si="28"/>
        <v>5</v>
      </c>
      <c r="AC17" s="35" t="b">
        <f t="shared" si="29"/>
        <v>1</v>
      </c>
      <c r="AD17" s="35">
        <f t="shared" si="30"/>
        <v>120</v>
      </c>
      <c r="AE17" s="35" t="b">
        <f t="shared" si="11"/>
        <v>0</v>
      </c>
    </row>
    <row r="18" spans="1:31" x14ac:dyDescent="0.25">
      <c r="A18" s="33">
        <v>0.83760999999999997</v>
      </c>
      <c r="B18" s="34">
        <f t="shared" si="12"/>
        <v>5</v>
      </c>
      <c r="C18" s="35">
        <f t="shared" si="13"/>
        <v>40</v>
      </c>
      <c r="D18" s="35">
        <f t="shared" si="33"/>
        <v>20</v>
      </c>
      <c r="E18" s="35" t="b">
        <f t="shared" si="15"/>
        <v>0</v>
      </c>
      <c r="F18" s="35">
        <f t="shared" si="16"/>
        <v>20</v>
      </c>
      <c r="G18" s="35" t="b">
        <f t="shared" si="32"/>
        <v>0</v>
      </c>
      <c r="I18" s="33">
        <f>NAU!A16</f>
        <v>0.90898999999999996</v>
      </c>
      <c r="J18" s="34">
        <f t="shared" si="18"/>
        <v>2</v>
      </c>
      <c r="K18" s="35">
        <f t="shared" si="19"/>
        <v>50</v>
      </c>
      <c r="L18" s="35">
        <f t="shared" si="20"/>
        <v>5</v>
      </c>
      <c r="M18" s="35" t="b">
        <f t="shared" si="21"/>
        <v>0</v>
      </c>
      <c r="N18" s="35">
        <f t="shared" si="1"/>
        <v>45</v>
      </c>
      <c r="O18" s="35" t="b">
        <f t="shared" si="7"/>
        <v>0</v>
      </c>
      <c r="Q18" s="33">
        <f>NAU!B16</f>
        <v>0.75753999999999999</v>
      </c>
      <c r="R18" s="34">
        <f t="shared" si="22"/>
        <v>3</v>
      </c>
      <c r="S18" s="35">
        <f t="shared" si="23"/>
        <v>60</v>
      </c>
      <c r="T18" s="35">
        <f t="shared" si="31"/>
        <v>20</v>
      </c>
      <c r="U18" s="35" t="b">
        <f t="shared" si="24"/>
        <v>0</v>
      </c>
      <c r="V18" s="35">
        <f t="shared" si="25"/>
        <v>40</v>
      </c>
      <c r="W18" s="35" t="b">
        <f t="shared" si="9"/>
        <v>0</v>
      </c>
      <c r="Y18" s="33">
        <f>NAU!C16</f>
        <v>0.60833000000000004</v>
      </c>
      <c r="Z18" s="34">
        <f t="shared" si="26"/>
        <v>1</v>
      </c>
      <c r="AA18" s="35">
        <f t="shared" si="27"/>
        <v>120</v>
      </c>
      <c r="AB18" s="35">
        <f t="shared" si="28"/>
        <v>5</v>
      </c>
      <c r="AC18" s="35" t="b">
        <f t="shared" si="29"/>
        <v>0</v>
      </c>
      <c r="AD18" s="35">
        <f t="shared" si="30"/>
        <v>115</v>
      </c>
      <c r="AE18" s="35" t="b">
        <f t="shared" si="11"/>
        <v>0</v>
      </c>
    </row>
    <row r="19" spans="1:31" x14ac:dyDescent="0.25">
      <c r="A19" s="33">
        <v>0.14387</v>
      </c>
      <c r="B19" s="34">
        <f t="shared" si="12"/>
        <v>5</v>
      </c>
      <c r="C19" s="35">
        <f t="shared" si="13"/>
        <v>20</v>
      </c>
      <c r="D19" s="35">
        <f t="shared" si="33"/>
        <v>40</v>
      </c>
      <c r="E19" s="35" t="b">
        <f t="shared" si="15"/>
        <v>1</v>
      </c>
      <c r="F19" s="35">
        <f t="shared" si="16"/>
        <v>60</v>
      </c>
      <c r="G19" s="35" t="b">
        <f t="shared" si="32"/>
        <v>0</v>
      </c>
      <c r="I19" s="33">
        <f>NAU!A17</f>
        <v>0.78032999999999997</v>
      </c>
      <c r="J19" s="34">
        <f t="shared" si="18"/>
        <v>2</v>
      </c>
      <c r="K19" s="35">
        <f t="shared" si="19"/>
        <v>45</v>
      </c>
      <c r="L19" s="35">
        <f t="shared" si="20"/>
        <v>10</v>
      </c>
      <c r="M19" s="35" t="b">
        <f t="shared" si="21"/>
        <v>0</v>
      </c>
      <c r="N19" s="35">
        <f t="shared" si="1"/>
        <v>35</v>
      </c>
      <c r="O19" s="35" t="b">
        <f t="shared" si="7"/>
        <v>0</v>
      </c>
      <c r="Q19" s="33">
        <f>NAU!B17</f>
        <v>0.70267000000000002</v>
      </c>
      <c r="R19" s="34">
        <f t="shared" si="22"/>
        <v>3</v>
      </c>
      <c r="S19" s="35">
        <f t="shared" si="23"/>
        <v>40</v>
      </c>
      <c r="T19" s="35">
        <f t="shared" si="31"/>
        <v>40</v>
      </c>
      <c r="U19" s="35" t="b">
        <f t="shared" si="24"/>
        <v>0</v>
      </c>
      <c r="V19" s="35">
        <f t="shared" si="25"/>
        <v>0</v>
      </c>
      <c r="W19" s="35" t="b">
        <f t="shared" si="9"/>
        <v>1</v>
      </c>
      <c r="Y19" s="33">
        <f>NAU!C17</f>
        <v>0.43529000000000001</v>
      </c>
      <c r="Z19" s="34">
        <f t="shared" si="26"/>
        <v>1</v>
      </c>
      <c r="AA19" s="35">
        <f t="shared" si="27"/>
        <v>115</v>
      </c>
      <c r="AB19" s="35">
        <f t="shared" si="28"/>
        <v>10</v>
      </c>
      <c r="AC19" s="35" t="b">
        <f t="shared" si="29"/>
        <v>1</v>
      </c>
      <c r="AD19" s="35">
        <f t="shared" si="30"/>
        <v>125</v>
      </c>
      <c r="AE19" s="35" t="b">
        <f t="shared" si="11"/>
        <v>0</v>
      </c>
    </row>
    <row r="20" spans="1:31" x14ac:dyDescent="0.25">
      <c r="A20" s="33">
        <v>0.51321000000000006</v>
      </c>
      <c r="B20" s="34">
        <f t="shared" si="12"/>
        <v>5</v>
      </c>
      <c r="C20" s="35">
        <f t="shared" si="13"/>
        <v>60</v>
      </c>
      <c r="D20" s="35">
        <f t="shared" si="33"/>
        <v>10</v>
      </c>
      <c r="E20" s="35" t="b">
        <f t="shared" si="15"/>
        <v>0</v>
      </c>
      <c r="F20" s="35">
        <f t="shared" si="16"/>
        <v>50</v>
      </c>
      <c r="G20" s="35" t="b">
        <f t="shared" si="32"/>
        <v>0</v>
      </c>
      <c r="I20" s="33">
        <f>NAU!A18</f>
        <v>0.55986000000000002</v>
      </c>
      <c r="J20" s="34">
        <f t="shared" si="18"/>
        <v>2</v>
      </c>
      <c r="K20" s="35">
        <f t="shared" si="19"/>
        <v>35</v>
      </c>
      <c r="L20" s="35">
        <f t="shared" si="20"/>
        <v>20</v>
      </c>
      <c r="M20" s="35" t="b">
        <f t="shared" si="21"/>
        <v>0</v>
      </c>
      <c r="N20" s="35">
        <f t="shared" si="1"/>
        <v>15</v>
      </c>
      <c r="O20" s="35" t="b">
        <f t="shared" si="7"/>
        <v>0</v>
      </c>
      <c r="Q20" s="33">
        <f>NAU!B18</f>
        <v>0.66485000000000005</v>
      </c>
      <c r="R20" s="34">
        <f t="shared" si="22"/>
        <v>4</v>
      </c>
      <c r="S20" s="35">
        <f t="shared" si="23"/>
        <v>40</v>
      </c>
      <c r="T20" s="35">
        <f t="shared" si="31"/>
        <v>10</v>
      </c>
      <c r="U20" s="35" t="b">
        <f t="shared" si="24"/>
        <v>0</v>
      </c>
      <c r="V20" s="35">
        <f t="shared" si="25"/>
        <v>30</v>
      </c>
      <c r="W20" s="35" t="b">
        <f t="shared" si="9"/>
        <v>0</v>
      </c>
      <c r="Y20" s="33">
        <f>NAU!C18</f>
        <v>0.88722000000000001</v>
      </c>
      <c r="Z20" s="34">
        <f t="shared" si="26"/>
        <v>1</v>
      </c>
      <c r="AA20" s="35">
        <f t="shared" si="27"/>
        <v>125</v>
      </c>
      <c r="AB20" s="35">
        <f t="shared" si="28"/>
        <v>5</v>
      </c>
      <c r="AC20" s="35" t="b">
        <f t="shared" si="29"/>
        <v>0</v>
      </c>
      <c r="AD20" s="35">
        <f t="shared" si="30"/>
        <v>120</v>
      </c>
      <c r="AE20" s="35" t="b">
        <f t="shared" si="11"/>
        <v>0</v>
      </c>
    </row>
    <row r="21" spans="1:31" x14ac:dyDescent="0.25">
      <c r="A21" s="33">
        <v>0.72472000000000003</v>
      </c>
      <c r="B21" s="34">
        <f t="shared" si="12"/>
        <v>5</v>
      </c>
      <c r="C21" s="35">
        <f t="shared" si="13"/>
        <v>50</v>
      </c>
      <c r="D21" s="35">
        <f t="shared" si="33"/>
        <v>20</v>
      </c>
      <c r="E21" s="35" t="b">
        <f t="shared" si="15"/>
        <v>0</v>
      </c>
      <c r="F21" s="35">
        <f t="shared" si="16"/>
        <v>30</v>
      </c>
      <c r="G21" s="35" t="b">
        <f t="shared" si="32"/>
        <v>0</v>
      </c>
      <c r="I21" s="33">
        <f>NAU!A19</f>
        <v>0.67539000000000005</v>
      </c>
      <c r="J21" s="34">
        <f t="shared" si="18"/>
        <v>2</v>
      </c>
      <c r="K21" s="35">
        <f t="shared" si="19"/>
        <v>15</v>
      </c>
      <c r="L21" s="35">
        <v>15</v>
      </c>
      <c r="M21" s="35" t="b">
        <f t="shared" si="21"/>
        <v>0</v>
      </c>
      <c r="N21" s="35">
        <f t="shared" si="1"/>
        <v>0</v>
      </c>
      <c r="O21" s="35" t="b">
        <f t="shared" si="7"/>
        <v>1</v>
      </c>
      <c r="Q21" s="33">
        <f>NAU!B19</f>
        <v>8.8230000000000003E-2</v>
      </c>
      <c r="R21" s="34">
        <f t="shared" si="22"/>
        <v>4</v>
      </c>
      <c r="S21" s="35">
        <f t="shared" si="23"/>
        <v>30</v>
      </c>
      <c r="T21" s="35">
        <f t="shared" si="31"/>
        <v>20</v>
      </c>
      <c r="U21" s="35" t="b">
        <f t="shared" si="24"/>
        <v>1</v>
      </c>
      <c r="V21" s="35">
        <f t="shared" si="25"/>
        <v>50</v>
      </c>
      <c r="W21" s="35" t="b">
        <f t="shared" si="9"/>
        <v>0</v>
      </c>
      <c r="Y21" s="33">
        <f>NAU!C19</f>
        <v>0.94813000000000003</v>
      </c>
      <c r="Z21" s="34">
        <f t="shared" si="26"/>
        <v>1</v>
      </c>
      <c r="AA21" s="35">
        <f t="shared" si="27"/>
        <v>120</v>
      </c>
      <c r="AB21" s="35">
        <f t="shared" si="28"/>
        <v>10</v>
      </c>
      <c r="AC21" s="35" t="b">
        <f t="shared" si="29"/>
        <v>0</v>
      </c>
      <c r="AD21" s="35">
        <f t="shared" si="30"/>
        <v>110</v>
      </c>
      <c r="AE21" s="35" t="b">
        <f t="shared" si="11"/>
        <v>0</v>
      </c>
    </row>
    <row r="22" spans="1:31" x14ac:dyDescent="0.25">
      <c r="A22" s="33">
        <v>5.466E-2</v>
      </c>
      <c r="B22" s="34">
        <f t="shared" si="12"/>
        <v>5</v>
      </c>
      <c r="C22" s="35">
        <f t="shared" si="13"/>
        <v>30</v>
      </c>
      <c r="D22" s="35">
        <f t="shared" si="33"/>
        <v>40</v>
      </c>
      <c r="E22" s="35" t="b">
        <f t="shared" si="15"/>
        <v>1</v>
      </c>
      <c r="F22" s="35">
        <f t="shared" si="16"/>
        <v>70</v>
      </c>
      <c r="G22" s="35" t="b">
        <f t="shared" si="32"/>
        <v>0</v>
      </c>
      <c r="I22" s="33">
        <f>NAU!A20</f>
        <v>0.16818</v>
      </c>
      <c r="J22" s="34">
        <f t="shared" si="18"/>
        <v>3</v>
      </c>
      <c r="K22" s="35">
        <f>IF(O21=TRUE,K$1,N21)</f>
        <v>30</v>
      </c>
      <c r="L22" s="35">
        <f t="shared" si="20"/>
        <v>5</v>
      </c>
      <c r="M22" s="35" t="b">
        <f t="shared" si="21"/>
        <v>1</v>
      </c>
      <c r="N22" s="35">
        <f t="shared" si="1"/>
        <v>35</v>
      </c>
      <c r="O22" s="35" t="b">
        <f t="shared" si="7"/>
        <v>0</v>
      </c>
      <c r="Q22" s="33">
        <f>NAU!B20</f>
        <v>0.60311000000000003</v>
      </c>
      <c r="R22" s="34">
        <f t="shared" si="22"/>
        <v>4</v>
      </c>
      <c r="S22" s="35">
        <f t="shared" si="23"/>
        <v>50</v>
      </c>
      <c r="T22" s="35">
        <f t="shared" si="31"/>
        <v>10</v>
      </c>
      <c r="U22" s="35" t="b">
        <f t="shared" si="24"/>
        <v>0</v>
      </c>
      <c r="V22" s="35">
        <f t="shared" si="25"/>
        <v>40</v>
      </c>
      <c r="W22" s="35" t="b">
        <f t="shared" si="9"/>
        <v>0</v>
      </c>
      <c r="Y22" s="33">
        <f>NAU!C20</f>
        <v>0.74456999999999995</v>
      </c>
      <c r="Z22" s="34">
        <f t="shared" si="26"/>
        <v>1</v>
      </c>
      <c r="AA22" s="35">
        <f t="shared" si="27"/>
        <v>110</v>
      </c>
      <c r="AB22" s="35">
        <f t="shared" si="28"/>
        <v>20</v>
      </c>
      <c r="AC22" s="35" t="b">
        <f t="shared" si="29"/>
        <v>0</v>
      </c>
      <c r="AD22" s="35">
        <f t="shared" si="30"/>
        <v>90</v>
      </c>
      <c r="AE22" s="35" t="b">
        <f t="shared" si="11"/>
        <v>0</v>
      </c>
    </row>
    <row r="23" spans="1:31" x14ac:dyDescent="0.25">
      <c r="A23" s="33"/>
      <c r="B23" s="34"/>
      <c r="C23" s="35"/>
      <c r="D23" s="35"/>
      <c r="E23" s="35"/>
      <c r="F23" s="35"/>
      <c r="G23" s="35"/>
      <c r="I23" s="33">
        <f>NAU!A21</f>
        <v>0.34677000000000002</v>
      </c>
      <c r="J23" s="34">
        <f t="shared" si="18"/>
        <v>3</v>
      </c>
      <c r="K23" s="35">
        <f t="shared" si="19"/>
        <v>35</v>
      </c>
      <c r="L23" s="35">
        <f t="shared" si="20"/>
        <v>5</v>
      </c>
      <c r="M23" s="35" t="b">
        <f t="shared" ref="M23:M42" si="34">I23&lt;0.5</f>
        <v>1</v>
      </c>
      <c r="N23" s="35">
        <f t="shared" ref="N23:N42" si="35">IF(TRUE=M23,K23+L23,K23-L23)</f>
        <v>40</v>
      </c>
      <c r="O23" s="35" t="b">
        <f t="shared" si="7"/>
        <v>0</v>
      </c>
      <c r="Q23" s="33">
        <f>NAU!B21</f>
        <v>0.58299999999999996</v>
      </c>
      <c r="R23" s="34">
        <f t="shared" si="22"/>
        <v>4</v>
      </c>
      <c r="S23" s="35">
        <f t="shared" si="23"/>
        <v>40</v>
      </c>
      <c r="T23" s="35">
        <f t="shared" si="31"/>
        <v>20</v>
      </c>
      <c r="U23" s="35" t="b">
        <f t="shared" si="24"/>
        <v>0</v>
      </c>
      <c r="V23" s="35">
        <f t="shared" si="25"/>
        <v>20</v>
      </c>
      <c r="W23" s="35" t="b">
        <f t="shared" si="9"/>
        <v>0</v>
      </c>
      <c r="Y23" s="33">
        <f>NAU!C21</f>
        <v>0.74909999999999999</v>
      </c>
      <c r="Z23" s="34">
        <f t="shared" si="26"/>
        <v>1</v>
      </c>
      <c r="AA23" s="35">
        <f t="shared" si="27"/>
        <v>90</v>
      </c>
      <c r="AB23" s="35">
        <f t="shared" si="28"/>
        <v>40</v>
      </c>
      <c r="AC23" s="35" t="b">
        <f t="shared" si="29"/>
        <v>0</v>
      </c>
      <c r="AD23" s="35">
        <f t="shared" si="30"/>
        <v>50</v>
      </c>
      <c r="AE23" s="35" t="b">
        <f t="shared" si="11"/>
        <v>0</v>
      </c>
    </row>
    <row r="24" spans="1:31" x14ac:dyDescent="0.25">
      <c r="A24" s="33"/>
      <c r="B24" s="34"/>
      <c r="C24" s="35"/>
      <c r="D24" s="35"/>
      <c r="E24" s="35"/>
      <c r="F24" s="35"/>
      <c r="G24" s="35"/>
      <c r="I24" s="33">
        <f>NAU!A22</f>
        <v>0.45305000000000001</v>
      </c>
      <c r="J24" s="34">
        <f t="shared" si="18"/>
        <v>3</v>
      </c>
      <c r="K24" s="35">
        <f t="shared" si="19"/>
        <v>40</v>
      </c>
      <c r="L24" s="35">
        <f t="shared" si="20"/>
        <v>5</v>
      </c>
      <c r="M24" s="35" t="b">
        <f t="shared" si="34"/>
        <v>1</v>
      </c>
      <c r="N24" s="35">
        <f t="shared" si="35"/>
        <v>45</v>
      </c>
      <c r="O24" s="35" t="b">
        <f t="shared" si="7"/>
        <v>0</v>
      </c>
      <c r="Q24" s="33">
        <f>NAU!B22</f>
        <v>7.5209999999999999E-2</v>
      </c>
      <c r="R24" s="34">
        <f t="shared" si="22"/>
        <v>4</v>
      </c>
      <c r="S24" s="35">
        <f t="shared" si="23"/>
        <v>20</v>
      </c>
      <c r="T24" s="35">
        <v>20</v>
      </c>
      <c r="U24" s="35" t="b">
        <f t="shared" si="24"/>
        <v>1</v>
      </c>
      <c r="V24" s="35">
        <f t="shared" si="25"/>
        <v>40</v>
      </c>
      <c r="W24" s="35" t="b">
        <f t="shared" si="9"/>
        <v>0</v>
      </c>
      <c r="Y24" s="33">
        <f>NAU!C22</f>
        <v>0.61317999999999995</v>
      </c>
      <c r="Z24" s="34">
        <f t="shared" si="26"/>
        <v>1</v>
      </c>
      <c r="AA24" s="35">
        <f t="shared" si="27"/>
        <v>50</v>
      </c>
      <c r="AB24" s="35">
        <v>50</v>
      </c>
      <c r="AC24" s="35" t="b">
        <f t="shared" si="29"/>
        <v>0</v>
      </c>
      <c r="AD24" s="35">
        <f t="shared" si="30"/>
        <v>0</v>
      </c>
      <c r="AE24" s="35" t="b">
        <f t="shared" si="11"/>
        <v>1</v>
      </c>
    </row>
    <row r="25" spans="1:31" x14ac:dyDescent="0.25">
      <c r="A25" s="33"/>
      <c r="B25" s="34"/>
      <c r="C25" s="35"/>
      <c r="D25" s="35"/>
      <c r="E25" s="35"/>
      <c r="F25" s="35"/>
      <c r="G25" s="35"/>
      <c r="I25" s="33">
        <f>NAU!A23</f>
        <v>0.59746999999999995</v>
      </c>
      <c r="J25" s="34">
        <f t="shared" si="18"/>
        <v>3</v>
      </c>
      <c r="K25" s="35">
        <f t="shared" si="19"/>
        <v>45</v>
      </c>
      <c r="L25" s="35">
        <f t="shared" si="20"/>
        <v>5</v>
      </c>
      <c r="M25" s="35" t="b">
        <f t="shared" si="34"/>
        <v>0</v>
      </c>
      <c r="N25" s="35">
        <f t="shared" si="35"/>
        <v>40</v>
      </c>
      <c r="O25" s="35" t="b">
        <f t="shared" si="7"/>
        <v>0</v>
      </c>
      <c r="Q25" s="33">
        <f>NAU!B23</f>
        <v>0.67276999999999998</v>
      </c>
      <c r="R25" s="34">
        <f t="shared" si="22"/>
        <v>4</v>
      </c>
      <c r="S25" s="35">
        <f t="shared" si="23"/>
        <v>40</v>
      </c>
      <c r="T25" s="35">
        <f t="shared" si="31"/>
        <v>10</v>
      </c>
      <c r="U25" s="35" t="b">
        <f t="shared" si="24"/>
        <v>0</v>
      </c>
      <c r="V25" s="35">
        <f t="shared" si="25"/>
        <v>30</v>
      </c>
      <c r="W25" s="35" t="b">
        <f t="shared" si="9"/>
        <v>0</v>
      </c>
      <c r="Y25" s="33">
        <f>NAU!C23</f>
        <v>0.76502999999999999</v>
      </c>
      <c r="Z25" s="34">
        <f t="shared" si="26"/>
        <v>2</v>
      </c>
      <c r="AA25" s="35">
        <f t="shared" si="27"/>
        <v>80</v>
      </c>
      <c r="AB25" s="35">
        <f t="shared" si="28"/>
        <v>5</v>
      </c>
      <c r="AC25" s="35" t="b">
        <f t="shared" si="29"/>
        <v>0</v>
      </c>
      <c r="AD25" s="35">
        <f t="shared" si="30"/>
        <v>75</v>
      </c>
      <c r="AE25" s="35" t="b">
        <f t="shared" si="11"/>
        <v>0</v>
      </c>
    </row>
    <row r="26" spans="1:31" x14ac:dyDescent="0.25">
      <c r="A26" s="33"/>
      <c r="B26" s="34"/>
      <c r="C26" s="35"/>
      <c r="D26" s="35"/>
      <c r="E26" s="35"/>
      <c r="F26" s="35"/>
      <c r="G26" s="35"/>
      <c r="I26" s="33">
        <f>NAU!A24</f>
        <v>0.16520000000000001</v>
      </c>
      <c r="J26" s="34">
        <f t="shared" si="18"/>
        <v>3</v>
      </c>
      <c r="K26" s="35">
        <f t="shared" si="19"/>
        <v>40</v>
      </c>
      <c r="L26" s="35">
        <f t="shared" si="20"/>
        <v>10</v>
      </c>
      <c r="M26" s="35" t="b">
        <f t="shared" si="34"/>
        <v>1</v>
      </c>
      <c r="N26" s="35">
        <f t="shared" si="35"/>
        <v>50</v>
      </c>
      <c r="O26" s="35" t="b">
        <f t="shared" si="7"/>
        <v>0</v>
      </c>
      <c r="Q26" s="33">
        <f>NAU!B24</f>
        <v>0.68676000000000004</v>
      </c>
      <c r="R26" s="34">
        <f t="shared" si="22"/>
        <v>4</v>
      </c>
      <c r="S26" s="35">
        <f t="shared" si="23"/>
        <v>30</v>
      </c>
      <c r="T26" s="35">
        <f t="shared" si="31"/>
        <v>20</v>
      </c>
      <c r="U26" s="35" t="b">
        <f t="shared" si="24"/>
        <v>0</v>
      </c>
      <c r="V26" s="35">
        <f t="shared" si="25"/>
        <v>10</v>
      </c>
      <c r="W26" s="35" t="b">
        <f t="shared" si="9"/>
        <v>0</v>
      </c>
      <c r="Y26" s="33">
        <f>NAU!C24</f>
        <v>0.11654</v>
      </c>
      <c r="Z26" s="34">
        <f t="shared" si="26"/>
        <v>2</v>
      </c>
      <c r="AA26" s="35">
        <f t="shared" si="27"/>
        <v>75</v>
      </c>
      <c r="AB26" s="35">
        <f t="shared" si="28"/>
        <v>10</v>
      </c>
      <c r="AC26" s="35" t="b">
        <f t="shared" si="29"/>
        <v>1</v>
      </c>
      <c r="AD26" s="35">
        <f t="shared" si="30"/>
        <v>85</v>
      </c>
      <c r="AE26" s="35" t="b">
        <f t="shared" si="11"/>
        <v>0</v>
      </c>
    </row>
    <row r="27" spans="1:31" x14ac:dyDescent="0.25">
      <c r="A27" s="33"/>
      <c r="B27" s="34"/>
      <c r="C27" s="35"/>
      <c r="D27" s="35"/>
      <c r="E27" s="35"/>
      <c r="F27" s="35"/>
      <c r="G27" s="35"/>
      <c r="I27" s="33">
        <f>NAU!A25</f>
        <v>0.68652000000000002</v>
      </c>
      <c r="J27" s="34">
        <f t="shared" si="18"/>
        <v>3</v>
      </c>
      <c r="K27" s="35">
        <f t="shared" si="19"/>
        <v>50</v>
      </c>
      <c r="L27" s="35">
        <f t="shared" si="20"/>
        <v>5</v>
      </c>
      <c r="M27" s="35" t="b">
        <f t="shared" si="34"/>
        <v>0</v>
      </c>
      <c r="N27" s="35">
        <f t="shared" si="35"/>
        <v>45</v>
      </c>
      <c r="O27" s="35" t="b">
        <f t="shared" si="7"/>
        <v>0</v>
      </c>
      <c r="Q27" s="33">
        <f>NAU!B25</f>
        <v>0.27376</v>
      </c>
      <c r="R27" s="34">
        <f t="shared" si="22"/>
        <v>4</v>
      </c>
      <c r="S27" s="35">
        <f t="shared" si="23"/>
        <v>10</v>
      </c>
      <c r="T27" s="35">
        <v>10</v>
      </c>
      <c r="U27" s="35" t="b">
        <f t="shared" si="24"/>
        <v>1</v>
      </c>
      <c r="V27" s="35">
        <f t="shared" si="25"/>
        <v>20</v>
      </c>
      <c r="W27" s="35" t="b">
        <f t="shared" si="9"/>
        <v>0</v>
      </c>
      <c r="Y27" s="33">
        <f>NAU!C25</f>
        <v>0.92852000000000001</v>
      </c>
      <c r="Z27" s="34">
        <f t="shared" si="26"/>
        <v>2</v>
      </c>
      <c r="AA27" s="35">
        <f t="shared" si="27"/>
        <v>85</v>
      </c>
      <c r="AB27" s="35">
        <f t="shared" si="28"/>
        <v>5</v>
      </c>
      <c r="AC27" s="35" t="b">
        <f t="shared" si="29"/>
        <v>0</v>
      </c>
      <c r="AD27" s="35">
        <f t="shared" si="30"/>
        <v>80</v>
      </c>
      <c r="AE27" s="35" t="b">
        <f t="shared" si="11"/>
        <v>0</v>
      </c>
    </row>
    <row r="28" spans="1:31" x14ac:dyDescent="0.25">
      <c r="A28" s="33"/>
      <c r="B28" s="34"/>
      <c r="C28" s="35"/>
      <c r="D28" s="35"/>
      <c r="E28" s="35"/>
      <c r="F28" s="35"/>
      <c r="G28" s="35"/>
      <c r="I28" s="33">
        <f>NAU!A26</f>
        <v>0.79374999999999996</v>
      </c>
      <c r="J28" s="34">
        <f t="shared" si="18"/>
        <v>3</v>
      </c>
      <c r="K28" s="35">
        <f t="shared" si="19"/>
        <v>45</v>
      </c>
      <c r="L28" s="35">
        <f t="shared" si="20"/>
        <v>10</v>
      </c>
      <c r="M28" s="35" t="b">
        <f t="shared" si="34"/>
        <v>0</v>
      </c>
      <c r="N28" s="35">
        <f t="shared" si="35"/>
        <v>35</v>
      </c>
      <c r="O28" s="35" t="b">
        <f t="shared" si="7"/>
        <v>0</v>
      </c>
      <c r="Q28" s="33">
        <f>NAU!B26</f>
        <v>0.95220000000000005</v>
      </c>
      <c r="R28" s="34">
        <f t="shared" si="22"/>
        <v>4</v>
      </c>
      <c r="S28" s="35">
        <f t="shared" si="23"/>
        <v>20</v>
      </c>
      <c r="T28" s="35">
        <f t="shared" si="31"/>
        <v>10</v>
      </c>
      <c r="U28" s="35" t="b">
        <f t="shared" si="24"/>
        <v>0</v>
      </c>
      <c r="V28" s="35">
        <f t="shared" si="25"/>
        <v>10</v>
      </c>
      <c r="W28" s="35" t="b">
        <f t="shared" si="9"/>
        <v>0</v>
      </c>
      <c r="Y28" s="33">
        <f>NAU!C26</f>
        <v>1.159E-2</v>
      </c>
      <c r="Z28" s="34">
        <f t="shared" si="26"/>
        <v>2</v>
      </c>
      <c r="AA28" s="35">
        <f t="shared" si="27"/>
        <v>80</v>
      </c>
      <c r="AB28" s="35">
        <f t="shared" si="28"/>
        <v>10</v>
      </c>
      <c r="AC28" s="35" t="b">
        <f t="shared" si="29"/>
        <v>1</v>
      </c>
      <c r="AD28" s="35">
        <f t="shared" si="30"/>
        <v>90</v>
      </c>
      <c r="AE28" s="35" t="b">
        <f t="shared" si="11"/>
        <v>0</v>
      </c>
    </row>
    <row r="29" spans="1:31" x14ac:dyDescent="0.25">
      <c r="A29" s="33"/>
      <c r="B29" s="34"/>
      <c r="C29" s="35"/>
      <c r="D29" s="35"/>
      <c r="E29" s="35"/>
      <c r="F29" s="35"/>
      <c r="G29" s="35"/>
      <c r="I29" s="33">
        <f>NAU!A27</f>
        <v>0.33521000000000001</v>
      </c>
      <c r="J29" s="34">
        <f t="shared" si="18"/>
        <v>3</v>
      </c>
      <c r="K29" s="35">
        <f t="shared" si="19"/>
        <v>35</v>
      </c>
      <c r="L29" s="35">
        <f t="shared" si="20"/>
        <v>20</v>
      </c>
      <c r="M29" s="35" t="b">
        <f t="shared" si="34"/>
        <v>1</v>
      </c>
      <c r="N29" s="35">
        <f t="shared" si="35"/>
        <v>55</v>
      </c>
      <c r="O29" s="35" t="b">
        <f t="shared" si="7"/>
        <v>0</v>
      </c>
      <c r="Q29" s="33">
        <f>NAU!B27</f>
        <v>0.36664999999999998</v>
      </c>
      <c r="R29" s="34">
        <f t="shared" si="22"/>
        <v>4</v>
      </c>
      <c r="S29" s="35">
        <f t="shared" si="23"/>
        <v>10</v>
      </c>
      <c r="T29" s="35">
        <v>10</v>
      </c>
      <c r="U29" s="35" t="b">
        <f t="shared" si="24"/>
        <v>1</v>
      </c>
      <c r="V29" s="35">
        <f t="shared" si="25"/>
        <v>20</v>
      </c>
      <c r="W29" s="35" t="b">
        <f t="shared" si="9"/>
        <v>0</v>
      </c>
      <c r="Y29" s="33">
        <f>NAU!C27</f>
        <v>0.55823</v>
      </c>
      <c r="Z29" s="34">
        <f t="shared" si="26"/>
        <v>2</v>
      </c>
      <c r="AA29" s="35">
        <f t="shared" si="27"/>
        <v>90</v>
      </c>
      <c r="AB29" s="35">
        <f t="shared" si="28"/>
        <v>5</v>
      </c>
      <c r="AC29" s="35" t="b">
        <f t="shared" si="29"/>
        <v>0</v>
      </c>
      <c r="AD29" s="35">
        <f t="shared" si="30"/>
        <v>85</v>
      </c>
      <c r="AE29" s="35" t="b">
        <f t="shared" si="11"/>
        <v>0</v>
      </c>
    </row>
    <row r="30" spans="1:31" x14ac:dyDescent="0.25">
      <c r="A30" s="33"/>
      <c r="B30" s="34"/>
      <c r="C30" s="35"/>
      <c r="D30" s="35"/>
      <c r="E30" s="35"/>
      <c r="F30" s="35"/>
      <c r="G30" s="35"/>
      <c r="I30" s="33">
        <f>NAU!A28</f>
        <v>0.59589000000000003</v>
      </c>
      <c r="J30" s="34">
        <f t="shared" si="18"/>
        <v>3</v>
      </c>
      <c r="K30" s="35">
        <f t="shared" si="19"/>
        <v>55</v>
      </c>
      <c r="L30" s="35">
        <f t="shared" si="20"/>
        <v>5</v>
      </c>
      <c r="M30" s="35" t="b">
        <f t="shared" si="34"/>
        <v>0</v>
      </c>
      <c r="N30" s="35">
        <f t="shared" si="35"/>
        <v>50</v>
      </c>
      <c r="O30" s="35" t="b">
        <f t="shared" si="7"/>
        <v>0</v>
      </c>
      <c r="Q30" s="33">
        <f>NAU!B28</f>
        <v>0.49067</v>
      </c>
      <c r="R30" s="34">
        <f t="shared" si="22"/>
        <v>4</v>
      </c>
      <c r="S30" s="35">
        <f t="shared" si="23"/>
        <v>20</v>
      </c>
      <c r="T30" s="35">
        <f t="shared" si="31"/>
        <v>10</v>
      </c>
      <c r="U30" s="35" t="b">
        <f t="shared" si="24"/>
        <v>1</v>
      </c>
      <c r="V30" s="35">
        <f t="shared" si="25"/>
        <v>30</v>
      </c>
      <c r="W30" s="35" t="b">
        <f t="shared" si="9"/>
        <v>0</v>
      </c>
      <c r="Y30" s="33">
        <f>NAU!C28</f>
        <v>0.66820999999999997</v>
      </c>
      <c r="Z30" s="34">
        <f t="shared" si="26"/>
        <v>2</v>
      </c>
      <c r="AA30" s="35">
        <f t="shared" si="27"/>
        <v>85</v>
      </c>
      <c r="AB30" s="35">
        <f t="shared" si="28"/>
        <v>10</v>
      </c>
      <c r="AC30" s="35" t="b">
        <f t="shared" si="29"/>
        <v>0</v>
      </c>
      <c r="AD30" s="35">
        <f t="shared" si="30"/>
        <v>75</v>
      </c>
      <c r="AE30" s="35" t="b">
        <f t="shared" si="11"/>
        <v>0</v>
      </c>
    </row>
    <row r="31" spans="1:31" x14ac:dyDescent="0.25">
      <c r="A31" s="33"/>
      <c r="B31" s="34"/>
      <c r="C31" s="35"/>
      <c r="D31" s="35"/>
      <c r="E31" s="35"/>
      <c r="F31" s="35"/>
      <c r="G31" s="35"/>
      <c r="I31" s="33">
        <f>NAU!A29</f>
        <v>0.20554</v>
      </c>
      <c r="J31" s="34">
        <f t="shared" si="18"/>
        <v>3</v>
      </c>
      <c r="K31" s="35">
        <f t="shared" si="19"/>
        <v>50</v>
      </c>
      <c r="L31" s="35">
        <f t="shared" si="20"/>
        <v>10</v>
      </c>
      <c r="M31" s="35" t="b">
        <f t="shared" si="34"/>
        <v>1</v>
      </c>
      <c r="N31" s="35">
        <f t="shared" si="35"/>
        <v>60</v>
      </c>
      <c r="O31" s="35" t="b">
        <f t="shared" si="7"/>
        <v>1</v>
      </c>
      <c r="Q31" s="33">
        <f>NAU!B29</f>
        <v>0.92408999999999997</v>
      </c>
      <c r="R31" s="34">
        <f t="shared" si="22"/>
        <v>4</v>
      </c>
      <c r="S31" s="35">
        <f t="shared" si="23"/>
        <v>30</v>
      </c>
      <c r="T31" s="35">
        <f t="shared" si="31"/>
        <v>10</v>
      </c>
      <c r="U31" s="35" t="b">
        <f t="shared" si="24"/>
        <v>0</v>
      </c>
      <c r="V31" s="35">
        <f t="shared" si="25"/>
        <v>20</v>
      </c>
      <c r="W31" s="35" t="b">
        <f t="shared" si="9"/>
        <v>0</v>
      </c>
      <c r="Y31" s="33">
        <f>NAU!C29</f>
        <v>0.96277000000000001</v>
      </c>
      <c r="Z31" s="34">
        <f t="shared" si="26"/>
        <v>2</v>
      </c>
      <c r="AA31" s="35">
        <f t="shared" si="27"/>
        <v>75</v>
      </c>
      <c r="AB31" s="35">
        <f t="shared" si="28"/>
        <v>20</v>
      </c>
      <c r="AC31" s="35" t="b">
        <f t="shared" si="29"/>
        <v>0</v>
      </c>
      <c r="AD31" s="35">
        <f t="shared" si="30"/>
        <v>55</v>
      </c>
      <c r="AE31" s="35" t="b">
        <f t="shared" si="11"/>
        <v>0</v>
      </c>
    </row>
    <row r="32" spans="1:31" x14ac:dyDescent="0.25">
      <c r="A32" s="33"/>
      <c r="B32" s="34"/>
      <c r="C32" s="35"/>
      <c r="D32" s="35"/>
      <c r="E32" s="35"/>
      <c r="F32" s="35"/>
      <c r="G32" s="35"/>
      <c r="I32" s="33">
        <f>NAU!A30</f>
        <v>0.59404000000000001</v>
      </c>
      <c r="J32" s="34">
        <f t="shared" si="18"/>
        <v>4</v>
      </c>
      <c r="K32" s="35">
        <f t="shared" si="19"/>
        <v>30</v>
      </c>
      <c r="L32" s="35">
        <f t="shared" si="20"/>
        <v>5</v>
      </c>
      <c r="M32" s="35" t="b">
        <f t="shared" si="34"/>
        <v>0</v>
      </c>
      <c r="N32" s="35">
        <f t="shared" si="35"/>
        <v>25</v>
      </c>
      <c r="O32" s="35" t="b">
        <f t="shared" si="7"/>
        <v>0</v>
      </c>
      <c r="Q32" s="33">
        <f>NAU!B30</f>
        <v>0.72058999999999995</v>
      </c>
      <c r="R32" s="34">
        <f t="shared" si="22"/>
        <v>4</v>
      </c>
      <c r="S32" s="35">
        <f t="shared" si="23"/>
        <v>20</v>
      </c>
      <c r="T32" s="35">
        <f t="shared" si="31"/>
        <v>20</v>
      </c>
      <c r="U32" s="35" t="b">
        <f t="shared" si="24"/>
        <v>0</v>
      </c>
      <c r="V32" s="35">
        <f t="shared" si="25"/>
        <v>0</v>
      </c>
      <c r="W32" s="35" t="b">
        <f t="shared" si="9"/>
        <v>1</v>
      </c>
      <c r="Y32" s="33">
        <f>NAU!C30</f>
        <v>0.43947000000000003</v>
      </c>
      <c r="Z32" s="34">
        <f t="shared" si="26"/>
        <v>2</v>
      </c>
      <c r="AA32" s="35">
        <f t="shared" si="27"/>
        <v>55</v>
      </c>
      <c r="AB32" s="35">
        <f t="shared" si="28"/>
        <v>40</v>
      </c>
      <c r="AC32" s="35" t="b">
        <f t="shared" si="29"/>
        <v>1</v>
      </c>
      <c r="AD32" s="35">
        <f t="shared" si="30"/>
        <v>95</v>
      </c>
      <c r="AE32" s="35" t="b">
        <f t="shared" si="11"/>
        <v>0</v>
      </c>
    </row>
    <row r="33" spans="1:31" x14ac:dyDescent="0.25">
      <c r="A33" s="33"/>
      <c r="B33" s="34"/>
      <c r="C33" s="35"/>
      <c r="D33" s="35"/>
      <c r="E33" s="35"/>
      <c r="F33" s="35"/>
      <c r="G33" s="35"/>
      <c r="I33" s="33">
        <f>NAU!A31</f>
        <v>0.42614000000000002</v>
      </c>
      <c r="J33" s="34">
        <f t="shared" si="18"/>
        <v>4</v>
      </c>
      <c r="K33" s="35">
        <f t="shared" si="19"/>
        <v>25</v>
      </c>
      <c r="L33" s="35">
        <f t="shared" si="20"/>
        <v>10</v>
      </c>
      <c r="M33" s="35" t="b">
        <f t="shared" si="34"/>
        <v>1</v>
      </c>
      <c r="N33" s="35">
        <f t="shared" si="35"/>
        <v>35</v>
      </c>
      <c r="O33" s="35" t="b">
        <f t="shared" si="7"/>
        <v>0</v>
      </c>
      <c r="Q33" s="33">
        <f>NAU!B31</f>
        <v>0.20297000000000001</v>
      </c>
      <c r="R33" s="34">
        <f t="shared" si="22"/>
        <v>5</v>
      </c>
      <c r="S33" s="35">
        <f t="shared" si="23"/>
        <v>40</v>
      </c>
      <c r="T33" s="35">
        <f t="shared" si="31"/>
        <v>10</v>
      </c>
      <c r="U33" s="35" t="b">
        <f t="shared" si="24"/>
        <v>1</v>
      </c>
      <c r="V33" s="35">
        <f t="shared" si="25"/>
        <v>50</v>
      </c>
      <c r="W33" s="35" t="b">
        <f t="shared" si="9"/>
        <v>0</v>
      </c>
      <c r="Y33" s="33">
        <f>NAU!C31</f>
        <v>1.9179999999999999E-2</v>
      </c>
      <c r="Z33" s="34">
        <f t="shared" si="26"/>
        <v>2</v>
      </c>
      <c r="AA33" s="35">
        <f t="shared" si="27"/>
        <v>95</v>
      </c>
      <c r="AB33" s="35">
        <f t="shared" si="28"/>
        <v>5</v>
      </c>
      <c r="AC33" s="35" t="b">
        <f t="shared" si="29"/>
        <v>1</v>
      </c>
      <c r="AD33" s="35">
        <f t="shared" si="30"/>
        <v>100</v>
      </c>
      <c r="AE33" s="35" t="b">
        <f t="shared" si="11"/>
        <v>0</v>
      </c>
    </row>
    <row r="34" spans="1:31" x14ac:dyDescent="0.25">
      <c r="A34" s="33"/>
      <c r="B34" s="34"/>
      <c r="C34" s="35"/>
      <c r="D34" s="35"/>
      <c r="E34" s="35"/>
      <c r="F34" s="35"/>
      <c r="G34" s="35"/>
      <c r="I34" s="33">
        <f>NAU!A32</f>
        <v>0.34993999999999997</v>
      </c>
      <c r="J34" s="34">
        <f t="shared" si="18"/>
        <v>4</v>
      </c>
      <c r="K34" s="35">
        <f t="shared" si="19"/>
        <v>35</v>
      </c>
      <c r="L34" s="35">
        <f t="shared" si="20"/>
        <v>5</v>
      </c>
      <c r="M34" s="35" t="b">
        <f t="shared" si="34"/>
        <v>1</v>
      </c>
      <c r="N34" s="35">
        <f t="shared" si="35"/>
        <v>40</v>
      </c>
      <c r="O34" s="35" t="b">
        <f t="shared" si="7"/>
        <v>0</v>
      </c>
      <c r="Q34" s="33">
        <f>NAU!B32</f>
        <v>0.41374</v>
      </c>
      <c r="R34" s="34">
        <f t="shared" si="22"/>
        <v>5</v>
      </c>
      <c r="S34" s="35">
        <f t="shared" si="23"/>
        <v>50</v>
      </c>
      <c r="T34" s="35">
        <f t="shared" si="31"/>
        <v>10</v>
      </c>
      <c r="U34" s="35" t="b">
        <f t="shared" si="24"/>
        <v>1</v>
      </c>
      <c r="V34" s="35">
        <f t="shared" si="25"/>
        <v>60</v>
      </c>
      <c r="W34" s="35" t="b">
        <f t="shared" si="9"/>
        <v>0</v>
      </c>
      <c r="Y34" s="33">
        <f>NAU!C32</f>
        <v>0.70071000000000006</v>
      </c>
      <c r="Z34" s="34">
        <f t="shared" si="26"/>
        <v>2</v>
      </c>
      <c r="AA34" s="35">
        <f t="shared" si="27"/>
        <v>100</v>
      </c>
      <c r="AB34" s="35">
        <f t="shared" si="28"/>
        <v>5</v>
      </c>
      <c r="AC34" s="35" t="b">
        <f t="shared" si="29"/>
        <v>0</v>
      </c>
      <c r="AD34" s="35">
        <f t="shared" si="30"/>
        <v>95</v>
      </c>
      <c r="AE34" s="35" t="b">
        <f t="shared" si="11"/>
        <v>0</v>
      </c>
    </row>
    <row r="35" spans="1:31" x14ac:dyDescent="0.25">
      <c r="A35" s="33"/>
      <c r="B35" s="34"/>
      <c r="C35" s="35"/>
      <c r="D35" s="35"/>
      <c r="E35" s="35"/>
      <c r="F35" s="35"/>
      <c r="G35" s="35"/>
      <c r="I35" s="33">
        <f>NAU!A33</f>
        <v>0.99385000000000001</v>
      </c>
      <c r="J35" s="34">
        <f t="shared" si="18"/>
        <v>4</v>
      </c>
      <c r="K35" s="35">
        <f t="shared" si="19"/>
        <v>40</v>
      </c>
      <c r="L35" s="35">
        <f t="shared" si="20"/>
        <v>5</v>
      </c>
      <c r="M35" s="35" t="b">
        <f t="shared" si="34"/>
        <v>0</v>
      </c>
      <c r="N35" s="35">
        <f t="shared" si="35"/>
        <v>35</v>
      </c>
      <c r="O35" s="35" t="b">
        <f t="shared" si="7"/>
        <v>0</v>
      </c>
      <c r="Q35" s="33">
        <f>NAU!B33</f>
        <v>0.41599999999999998</v>
      </c>
      <c r="R35" s="34">
        <f t="shared" si="22"/>
        <v>5</v>
      </c>
      <c r="S35" s="35">
        <f t="shared" si="23"/>
        <v>60</v>
      </c>
      <c r="T35" s="35">
        <f t="shared" si="31"/>
        <v>10</v>
      </c>
      <c r="U35" s="35" t="b">
        <f t="shared" si="24"/>
        <v>1</v>
      </c>
      <c r="V35" s="35">
        <f t="shared" si="25"/>
        <v>70</v>
      </c>
      <c r="W35" s="35" t="b">
        <f t="shared" si="9"/>
        <v>0</v>
      </c>
      <c r="Y35" s="33">
        <f>NAU!C33</f>
        <v>0.11133</v>
      </c>
      <c r="Z35" s="34">
        <f t="shared" si="26"/>
        <v>2</v>
      </c>
      <c r="AA35" s="35">
        <f t="shared" si="27"/>
        <v>95</v>
      </c>
      <c r="AB35" s="35">
        <f t="shared" si="28"/>
        <v>10</v>
      </c>
      <c r="AC35" s="35" t="b">
        <f t="shared" si="29"/>
        <v>1</v>
      </c>
      <c r="AD35" s="35">
        <f t="shared" si="30"/>
        <v>105</v>
      </c>
      <c r="AE35" s="35" t="b">
        <f t="shared" si="11"/>
        <v>0</v>
      </c>
    </row>
    <row r="36" spans="1:31" x14ac:dyDescent="0.25">
      <c r="A36" s="33"/>
      <c r="B36" s="34"/>
      <c r="C36" s="35"/>
      <c r="D36" s="35"/>
      <c r="E36" s="35"/>
      <c r="F36" s="35"/>
      <c r="G36" s="35"/>
      <c r="I36" s="33">
        <f>NAU!A34</f>
        <v>0.66496999999999995</v>
      </c>
      <c r="J36" s="34">
        <f t="shared" si="18"/>
        <v>4</v>
      </c>
      <c r="K36" s="35">
        <f t="shared" si="19"/>
        <v>35</v>
      </c>
      <c r="L36" s="35">
        <f t="shared" si="20"/>
        <v>10</v>
      </c>
      <c r="M36" s="35" t="b">
        <f t="shared" si="34"/>
        <v>0</v>
      </c>
      <c r="N36" s="35">
        <f t="shared" si="35"/>
        <v>25</v>
      </c>
      <c r="O36" s="35" t="b">
        <f t="shared" si="7"/>
        <v>0</v>
      </c>
      <c r="Q36" s="33">
        <f>NAU!B34</f>
        <v>0.68645999999999996</v>
      </c>
      <c r="R36" s="34">
        <f t="shared" si="22"/>
        <v>5</v>
      </c>
      <c r="S36" s="35">
        <f t="shared" si="23"/>
        <v>70</v>
      </c>
      <c r="T36" s="35">
        <f t="shared" si="31"/>
        <v>10</v>
      </c>
      <c r="U36" s="35" t="b">
        <f t="shared" si="24"/>
        <v>0</v>
      </c>
      <c r="V36" s="35">
        <f t="shared" si="25"/>
        <v>60</v>
      </c>
      <c r="W36" s="35" t="b">
        <f t="shared" si="9"/>
        <v>0</v>
      </c>
      <c r="Y36" s="33">
        <f>NAU!C34</f>
        <v>0.78137999999999996</v>
      </c>
      <c r="Z36" s="34">
        <f t="shared" si="26"/>
        <v>2</v>
      </c>
      <c r="AA36" s="35">
        <f t="shared" si="27"/>
        <v>105</v>
      </c>
      <c r="AB36" s="35">
        <f t="shared" si="28"/>
        <v>5</v>
      </c>
      <c r="AC36" s="35" t="b">
        <f t="shared" si="29"/>
        <v>0</v>
      </c>
      <c r="AD36" s="35">
        <f t="shared" si="30"/>
        <v>100</v>
      </c>
      <c r="AE36" s="35" t="b">
        <f t="shared" si="11"/>
        <v>0</v>
      </c>
    </row>
    <row r="37" spans="1:31" x14ac:dyDescent="0.25">
      <c r="A37" s="33"/>
      <c r="B37" s="34"/>
      <c r="C37" s="35"/>
      <c r="D37" s="35"/>
      <c r="E37" s="35"/>
      <c r="F37" s="35"/>
      <c r="G37" s="35"/>
      <c r="I37" s="33">
        <f>NAU!A35</f>
        <v>0.48509000000000002</v>
      </c>
      <c r="J37" s="34">
        <f t="shared" si="18"/>
        <v>4</v>
      </c>
      <c r="K37" s="35">
        <f t="shared" si="19"/>
        <v>25</v>
      </c>
      <c r="L37" s="35">
        <f t="shared" si="20"/>
        <v>20</v>
      </c>
      <c r="M37" s="35" t="b">
        <f t="shared" si="34"/>
        <v>1</v>
      </c>
      <c r="N37" s="35">
        <f t="shared" si="35"/>
        <v>45</v>
      </c>
      <c r="O37" s="35" t="b">
        <f t="shared" si="7"/>
        <v>0</v>
      </c>
      <c r="Q37" s="33">
        <f>NAU!B35</f>
        <v>0.23929</v>
      </c>
      <c r="R37" s="34">
        <f t="shared" si="22"/>
        <v>5</v>
      </c>
      <c r="S37" s="35">
        <f t="shared" si="23"/>
        <v>60</v>
      </c>
      <c r="T37" s="35">
        <f t="shared" si="31"/>
        <v>20</v>
      </c>
      <c r="U37" s="35" t="b">
        <f t="shared" si="24"/>
        <v>1</v>
      </c>
      <c r="V37" s="35">
        <f t="shared" si="25"/>
        <v>80</v>
      </c>
      <c r="W37" s="35" t="b">
        <f t="shared" si="9"/>
        <v>0</v>
      </c>
      <c r="Y37" s="33">
        <f>NAU!C35</f>
        <v>0.27482000000000001</v>
      </c>
      <c r="Z37" s="34">
        <f t="shared" si="26"/>
        <v>2</v>
      </c>
      <c r="AA37" s="35">
        <f t="shared" si="27"/>
        <v>100</v>
      </c>
      <c r="AB37" s="35">
        <f t="shared" si="28"/>
        <v>10</v>
      </c>
      <c r="AC37" s="35" t="b">
        <f t="shared" si="29"/>
        <v>1</v>
      </c>
      <c r="AD37" s="35">
        <f t="shared" si="30"/>
        <v>110</v>
      </c>
      <c r="AE37" s="35" t="b">
        <f t="shared" si="11"/>
        <v>0</v>
      </c>
    </row>
    <row r="38" spans="1:31" x14ac:dyDescent="0.25">
      <c r="A38" s="33"/>
      <c r="B38" s="34"/>
      <c r="C38" s="35"/>
      <c r="D38" s="35"/>
      <c r="E38" s="35"/>
      <c r="F38" s="35"/>
      <c r="G38" s="35"/>
      <c r="I38" s="33">
        <f>NAU!A36</f>
        <v>0.1547</v>
      </c>
      <c r="J38" s="34">
        <f t="shared" si="18"/>
        <v>4</v>
      </c>
      <c r="K38" s="35">
        <f t="shared" si="19"/>
        <v>45</v>
      </c>
      <c r="L38" s="35">
        <f t="shared" si="20"/>
        <v>5</v>
      </c>
      <c r="M38" s="35" t="b">
        <f t="shared" si="34"/>
        <v>1</v>
      </c>
      <c r="N38" s="35">
        <f t="shared" si="35"/>
        <v>50</v>
      </c>
      <c r="O38" s="35" t="b">
        <f t="shared" si="7"/>
        <v>0</v>
      </c>
      <c r="Q38" s="33">
        <f>NAU!B36</f>
        <v>0.48354999999999998</v>
      </c>
      <c r="R38" s="34">
        <f t="shared" si="22"/>
        <v>5</v>
      </c>
      <c r="S38" s="35">
        <f t="shared" si="23"/>
        <v>80</v>
      </c>
      <c r="T38" s="35">
        <f t="shared" si="31"/>
        <v>10</v>
      </c>
      <c r="U38" s="35" t="b">
        <f t="shared" si="24"/>
        <v>1</v>
      </c>
      <c r="V38" s="35">
        <f t="shared" si="25"/>
        <v>90</v>
      </c>
      <c r="W38" s="35" t="b">
        <f t="shared" si="9"/>
        <v>1</v>
      </c>
      <c r="Y38" s="33">
        <f>NAU!C36</f>
        <v>0.88551000000000002</v>
      </c>
      <c r="Z38" s="34">
        <f t="shared" si="26"/>
        <v>2</v>
      </c>
      <c r="AA38" s="35">
        <f t="shared" si="27"/>
        <v>110</v>
      </c>
      <c r="AB38" s="35">
        <f t="shared" si="28"/>
        <v>5</v>
      </c>
      <c r="AC38" s="35" t="b">
        <f t="shared" si="29"/>
        <v>0</v>
      </c>
      <c r="AD38" s="35">
        <f t="shared" si="30"/>
        <v>105</v>
      </c>
      <c r="AE38" s="35" t="b">
        <f t="shared" si="11"/>
        <v>0</v>
      </c>
    </row>
    <row r="39" spans="1:31" x14ac:dyDescent="0.25">
      <c r="A39" s="33"/>
      <c r="B39" s="34"/>
      <c r="C39" s="35"/>
      <c r="D39" s="35"/>
      <c r="E39" s="35"/>
      <c r="F39" s="35"/>
      <c r="G39" s="35"/>
      <c r="I39" s="33">
        <f>NAU!A37</f>
        <v>0.20094000000000001</v>
      </c>
      <c r="J39" s="34">
        <f t="shared" si="18"/>
        <v>4</v>
      </c>
      <c r="K39" s="35">
        <f t="shared" si="19"/>
        <v>50</v>
      </c>
      <c r="L39" s="35">
        <f t="shared" si="20"/>
        <v>5</v>
      </c>
      <c r="M39" s="35" t="b">
        <f t="shared" si="34"/>
        <v>1</v>
      </c>
      <c r="N39" s="35">
        <f t="shared" si="35"/>
        <v>55</v>
      </c>
      <c r="O39" s="35" t="b">
        <f t="shared" si="7"/>
        <v>0</v>
      </c>
      <c r="Q39" s="33">
        <f>NAU!B37</f>
        <v>0.98977000000000004</v>
      </c>
      <c r="R39" s="34">
        <f t="shared" si="22"/>
        <v>6</v>
      </c>
      <c r="S39" s="35">
        <f t="shared" si="23"/>
        <v>40</v>
      </c>
      <c r="T39" s="35">
        <f t="shared" si="31"/>
        <v>10</v>
      </c>
      <c r="U39" s="35" t="b">
        <f t="shared" si="24"/>
        <v>0</v>
      </c>
      <c r="V39" s="35">
        <f t="shared" si="25"/>
        <v>30</v>
      </c>
      <c r="W39" s="35" t="b">
        <f t="shared" si="9"/>
        <v>0</v>
      </c>
      <c r="Y39" s="33">
        <f>NAU!C37</f>
        <v>0.74843000000000004</v>
      </c>
      <c r="Z39" s="34">
        <f t="shared" si="26"/>
        <v>2</v>
      </c>
      <c r="AA39" s="35">
        <f t="shared" si="27"/>
        <v>105</v>
      </c>
      <c r="AB39" s="35">
        <f t="shared" si="28"/>
        <v>10</v>
      </c>
      <c r="AC39" s="35" t="b">
        <f t="shared" si="29"/>
        <v>0</v>
      </c>
      <c r="AD39" s="35">
        <f t="shared" si="30"/>
        <v>95</v>
      </c>
      <c r="AE39" s="35" t="b">
        <f t="shared" si="11"/>
        <v>0</v>
      </c>
    </row>
    <row r="40" spans="1:31" x14ac:dyDescent="0.25">
      <c r="A40" s="33"/>
      <c r="B40" s="34"/>
      <c r="C40" s="35"/>
      <c r="D40" s="35"/>
      <c r="E40" s="35"/>
      <c r="F40" s="35"/>
      <c r="G40" s="35"/>
      <c r="I40" s="33">
        <f>NAU!A38</f>
        <v>0.73787999999999998</v>
      </c>
      <c r="J40" s="34">
        <f t="shared" si="18"/>
        <v>4</v>
      </c>
      <c r="K40" s="35">
        <f t="shared" si="19"/>
        <v>55</v>
      </c>
      <c r="L40" s="35">
        <f t="shared" si="20"/>
        <v>5</v>
      </c>
      <c r="M40" s="35" t="b">
        <f t="shared" si="34"/>
        <v>0</v>
      </c>
      <c r="N40" s="35">
        <f t="shared" si="35"/>
        <v>50</v>
      </c>
      <c r="O40" s="35" t="b">
        <f t="shared" si="7"/>
        <v>0</v>
      </c>
      <c r="Q40" s="33">
        <f>NAU!B38</f>
        <v>6.5329999999999999E-2</v>
      </c>
      <c r="R40" s="34">
        <f t="shared" si="22"/>
        <v>6</v>
      </c>
      <c r="S40" s="35">
        <f t="shared" si="23"/>
        <v>30</v>
      </c>
      <c r="T40" s="35">
        <f t="shared" si="31"/>
        <v>20</v>
      </c>
      <c r="U40" s="35" t="b">
        <f t="shared" si="24"/>
        <v>1</v>
      </c>
      <c r="V40" s="35">
        <f t="shared" si="25"/>
        <v>50</v>
      </c>
      <c r="W40" s="35" t="b">
        <f t="shared" si="9"/>
        <v>0</v>
      </c>
      <c r="Y40" s="33">
        <f>NAU!C38</f>
        <v>0.28597</v>
      </c>
      <c r="Z40" s="34">
        <f t="shared" si="26"/>
        <v>2</v>
      </c>
      <c r="AA40" s="35">
        <f t="shared" si="27"/>
        <v>95</v>
      </c>
      <c r="AB40" s="35">
        <f t="shared" si="28"/>
        <v>20</v>
      </c>
      <c r="AC40" s="35" t="b">
        <f t="shared" si="29"/>
        <v>1</v>
      </c>
      <c r="AD40" s="35">
        <f t="shared" si="30"/>
        <v>115</v>
      </c>
      <c r="AE40" s="35" t="b">
        <f t="shared" si="11"/>
        <v>0</v>
      </c>
    </row>
    <row r="41" spans="1:31" x14ac:dyDescent="0.25">
      <c r="A41" s="33"/>
      <c r="B41" s="34"/>
      <c r="C41" s="35"/>
      <c r="D41" s="35"/>
      <c r="E41" s="35"/>
      <c r="F41" s="35"/>
      <c r="G41" s="35"/>
      <c r="I41" s="33">
        <f>NAU!A39</f>
        <v>0.60529999999999995</v>
      </c>
      <c r="J41" s="34">
        <f t="shared" si="18"/>
        <v>4</v>
      </c>
      <c r="K41" s="35">
        <f t="shared" si="19"/>
        <v>50</v>
      </c>
      <c r="L41" s="35">
        <f t="shared" si="20"/>
        <v>10</v>
      </c>
      <c r="M41" s="35" t="b">
        <f t="shared" si="34"/>
        <v>0</v>
      </c>
      <c r="N41" s="35">
        <f t="shared" si="35"/>
        <v>40</v>
      </c>
      <c r="O41" s="35" t="b">
        <f t="shared" si="7"/>
        <v>0</v>
      </c>
      <c r="Q41" s="33">
        <f>NAU!B39</f>
        <v>0.45128000000000001</v>
      </c>
      <c r="R41" s="34">
        <f t="shared" si="22"/>
        <v>6</v>
      </c>
      <c r="S41" s="35">
        <f t="shared" si="23"/>
        <v>50</v>
      </c>
      <c r="T41" s="35">
        <f t="shared" si="31"/>
        <v>10</v>
      </c>
      <c r="U41" s="35" t="b">
        <f t="shared" si="24"/>
        <v>1</v>
      </c>
      <c r="V41" s="35">
        <f t="shared" si="25"/>
        <v>60</v>
      </c>
      <c r="W41" s="35" t="b">
        <f t="shared" si="9"/>
        <v>0</v>
      </c>
      <c r="Y41" s="33">
        <f>NAU!C39</f>
        <v>0.74021999999999999</v>
      </c>
      <c r="Z41" s="34">
        <f t="shared" si="26"/>
        <v>2</v>
      </c>
      <c r="AA41" s="35">
        <f t="shared" si="27"/>
        <v>115</v>
      </c>
      <c r="AB41" s="35">
        <f t="shared" si="28"/>
        <v>5</v>
      </c>
      <c r="AC41" s="35" t="b">
        <f t="shared" si="29"/>
        <v>0</v>
      </c>
      <c r="AD41" s="35">
        <f t="shared" si="30"/>
        <v>110</v>
      </c>
      <c r="AE41" s="35" t="b">
        <f t="shared" si="11"/>
        <v>0</v>
      </c>
    </row>
    <row r="42" spans="1:31" x14ac:dyDescent="0.25">
      <c r="A42" s="33"/>
      <c r="B42" s="34"/>
      <c r="C42" s="35"/>
      <c r="D42" s="35"/>
      <c r="E42" s="35"/>
      <c r="F42" s="35"/>
      <c r="G42" s="35"/>
      <c r="I42" s="33">
        <f>NAU!A40</f>
        <v>0.44372</v>
      </c>
      <c r="J42" s="34">
        <f t="shared" si="18"/>
        <v>4</v>
      </c>
      <c r="K42" s="35">
        <f t="shared" si="19"/>
        <v>40</v>
      </c>
      <c r="L42" s="35">
        <f t="shared" si="20"/>
        <v>20</v>
      </c>
      <c r="M42" s="35" t="b">
        <f t="shared" si="34"/>
        <v>1</v>
      </c>
      <c r="N42" s="35">
        <f t="shared" si="35"/>
        <v>60</v>
      </c>
      <c r="O42" s="35" t="b">
        <f t="shared" si="7"/>
        <v>1</v>
      </c>
      <c r="Q42" s="33">
        <f>NAU!B40</f>
        <v>0.15486</v>
      </c>
      <c r="R42" s="34">
        <f t="shared" si="22"/>
        <v>6</v>
      </c>
      <c r="S42" s="35">
        <f t="shared" si="23"/>
        <v>60</v>
      </c>
      <c r="T42" s="35">
        <f t="shared" si="31"/>
        <v>10</v>
      </c>
      <c r="U42" s="35" t="b">
        <f t="shared" si="24"/>
        <v>1</v>
      </c>
      <c r="V42" s="35">
        <f t="shared" si="25"/>
        <v>70</v>
      </c>
      <c r="W42" s="35" t="b">
        <f t="shared" si="9"/>
        <v>0</v>
      </c>
      <c r="Y42" s="33">
        <f>NAU!C40</f>
        <v>0.65741000000000005</v>
      </c>
      <c r="Z42" s="34">
        <f t="shared" si="26"/>
        <v>2</v>
      </c>
      <c r="AA42" s="35">
        <f t="shared" si="27"/>
        <v>110</v>
      </c>
      <c r="AB42" s="35">
        <f t="shared" si="28"/>
        <v>10</v>
      </c>
      <c r="AC42" s="35" t="b">
        <f t="shared" si="29"/>
        <v>0</v>
      </c>
      <c r="AD42" s="35">
        <f t="shared" si="30"/>
        <v>100</v>
      </c>
      <c r="AE42" s="35" t="b">
        <f t="shared" si="11"/>
        <v>0</v>
      </c>
    </row>
    <row r="43" spans="1:31" s="38" customFormat="1" x14ac:dyDescent="0.25">
      <c r="A43" s="38" t="s">
        <v>43</v>
      </c>
      <c r="B43" s="38">
        <f>COUNTIF(G3:G42,TRUE)</f>
        <v>4</v>
      </c>
      <c r="E43" s="39" t="b">
        <v>1</v>
      </c>
      <c r="F43" s="38">
        <f>COUNTIF(F3:F42,G$1)</f>
        <v>2</v>
      </c>
      <c r="G43" s="40">
        <f>F43/B43</f>
        <v>0.5</v>
      </c>
      <c r="I43" s="38" t="s">
        <v>43</v>
      </c>
      <c r="J43" s="38">
        <f>COUNTIF(O3:O42,TRUE)</f>
        <v>4</v>
      </c>
      <c r="M43" s="39" t="b">
        <v>1</v>
      </c>
      <c r="N43" s="38">
        <f>COUNTIF(N3:N42,O$1)</f>
        <v>3</v>
      </c>
      <c r="O43" s="40">
        <f>N43/J43</f>
        <v>0.75</v>
      </c>
      <c r="Q43" s="38" t="s">
        <v>43</v>
      </c>
      <c r="R43" s="38">
        <f>COUNTIF(W3:W42,TRUE)</f>
        <v>5</v>
      </c>
      <c r="U43" s="39" t="b">
        <v>1</v>
      </c>
      <c r="V43" s="38">
        <f>COUNTIF(V3:V42,W$1)</f>
        <v>1</v>
      </c>
      <c r="W43" s="40">
        <f>V43/R43</f>
        <v>0.2</v>
      </c>
      <c r="Y43" s="38" t="s">
        <v>43</v>
      </c>
      <c r="Z43" s="38">
        <f>COUNTIF(AE3:AE42,TRUE)</f>
        <v>1</v>
      </c>
      <c r="AC43" s="39" t="b">
        <v>1</v>
      </c>
      <c r="AD43" s="38">
        <f>COUNTIF(AD3:AD42,AE$1)</f>
        <v>0</v>
      </c>
      <c r="AE43" s="40">
        <v>0</v>
      </c>
    </row>
    <row r="44" spans="1:31" x14ac:dyDescent="0.25">
      <c r="A44" s="29" t="s">
        <v>26</v>
      </c>
      <c r="B44" s="30"/>
      <c r="C44" s="30">
        <v>20</v>
      </c>
      <c r="D44" s="30">
        <v>5</v>
      </c>
      <c r="G44" s="31">
        <v>50</v>
      </c>
      <c r="I44" s="29" t="s">
        <v>24</v>
      </c>
      <c r="J44" s="30"/>
      <c r="K44" s="30">
        <v>50</v>
      </c>
      <c r="L44" s="30">
        <v>10</v>
      </c>
      <c r="O44" s="31">
        <v>100</v>
      </c>
      <c r="Q44" s="29" t="s">
        <v>25</v>
      </c>
      <c r="R44" s="30"/>
      <c r="S44" s="30">
        <v>25</v>
      </c>
      <c r="T44" s="30">
        <v>5</v>
      </c>
      <c r="W44" s="31">
        <v>60</v>
      </c>
      <c r="Y44" s="29" t="s">
        <v>36</v>
      </c>
      <c r="Z44" s="30"/>
      <c r="AA44" s="30">
        <v>85</v>
      </c>
      <c r="AB44" s="30">
        <v>5</v>
      </c>
      <c r="AE44" s="31">
        <v>140</v>
      </c>
    </row>
    <row r="45" spans="1:31" x14ac:dyDescent="0.25">
      <c r="A45" s="32" t="s">
        <v>31</v>
      </c>
      <c r="B45" s="32" t="s">
        <v>3</v>
      </c>
      <c r="C45" s="36" t="s">
        <v>40</v>
      </c>
      <c r="D45" s="36" t="s">
        <v>0</v>
      </c>
      <c r="E45" s="36" t="s">
        <v>41</v>
      </c>
      <c r="F45" s="36" t="s">
        <v>40</v>
      </c>
      <c r="G45" s="36" t="s">
        <v>42</v>
      </c>
      <c r="I45" s="32" t="s">
        <v>31</v>
      </c>
      <c r="J45" s="32" t="s">
        <v>3</v>
      </c>
      <c r="K45" s="36" t="s">
        <v>40</v>
      </c>
      <c r="L45" s="36" t="s">
        <v>0</v>
      </c>
      <c r="M45" s="36" t="s">
        <v>41</v>
      </c>
      <c r="N45" s="36" t="s">
        <v>40</v>
      </c>
      <c r="O45" s="36" t="s">
        <v>42</v>
      </c>
      <c r="Q45" s="32" t="s">
        <v>31</v>
      </c>
      <c r="R45" s="32" t="s">
        <v>3</v>
      </c>
      <c r="S45" s="36" t="s">
        <v>40</v>
      </c>
      <c r="T45" s="36" t="s">
        <v>0</v>
      </c>
      <c r="U45" s="36" t="s">
        <v>41</v>
      </c>
      <c r="V45" s="36" t="s">
        <v>40</v>
      </c>
      <c r="W45" s="36" t="s">
        <v>42</v>
      </c>
      <c r="Y45" s="32" t="s">
        <v>31</v>
      </c>
      <c r="Z45" s="32" t="s">
        <v>3</v>
      </c>
      <c r="AA45" s="36" t="s">
        <v>40</v>
      </c>
      <c r="AB45" s="36" t="s">
        <v>0</v>
      </c>
      <c r="AC45" s="36" t="s">
        <v>41</v>
      </c>
      <c r="AD45" s="36" t="s">
        <v>40</v>
      </c>
      <c r="AE45" s="36" t="s">
        <v>42</v>
      </c>
    </row>
    <row r="46" spans="1:31" x14ac:dyDescent="0.25">
      <c r="A46" s="33">
        <f>NAU!D1</f>
        <v>0.16894000000000001</v>
      </c>
      <c r="B46" s="34">
        <v>1</v>
      </c>
      <c r="C46" s="35">
        <f>C44</f>
        <v>20</v>
      </c>
      <c r="D46" s="35">
        <f>D44</f>
        <v>5</v>
      </c>
      <c r="E46" s="35" t="b">
        <f>A46&lt;0.5</f>
        <v>1</v>
      </c>
      <c r="F46" s="35">
        <f t="shared" ref="F46:F47" si="36">IF(TRUE=E46,C46+D46,C46-D46)</f>
        <v>25</v>
      </c>
      <c r="G46" s="35" t="b">
        <f>OR(IF(F46&gt;=G$44,1),IF(F46&lt;1,1))</f>
        <v>0</v>
      </c>
      <c r="I46" s="33">
        <f>NAU!E1</f>
        <v>0.98953000000000002</v>
      </c>
      <c r="J46" s="34">
        <v>1</v>
      </c>
      <c r="K46" s="35">
        <f>K44</f>
        <v>50</v>
      </c>
      <c r="L46" s="35">
        <f>L44</f>
        <v>10</v>
      </c>
      <c r="M46" s="35" t="b">
        <f>I46&lt;0.5</f>
        <v>0</v>
      </c>
      <c r="N46" s="35">
        <f t="shared" ref="N46:N85" si="37">IF(TRUE=M46,K46+L46,K46-L46)</f>
        <v>40</v>
      </c>
      <c r="O46" s="35" t="b">
        <f>OR(IF(N46&gt;=O$44,1),IF(N46&lt;1,1))</f>
        <v>0</v>
      </c>
      <c r="Q46" s="33">
        <f>NAU!F1</f>
        <v>0.73231000000000002</v>
      </c>
      <c r="R46" s="34">
        <v>1</v>
      </c>
      <c r="S46" s="35">
        <f>S44</f>
        <v>25</v>
      </c>
      <c r="T46" s="35">
        <f>T44</f>
        <v>5</v>
      </c>
      <c r="U46" s="35" t="b">
        <f>Q46&lt;0.5</f>
        <v>0</v>
      </c>
      <c r="V46" s="35">
        <f t="shared" ref="V46:V85" si="38">IF(TRUE=U46,S46+T46,S46-T46)</f>
        <v>20</v>
      </c>
      <c r="W46" s="35" t="b">
        <f>OR(IF(V46&gt;=W$44,1),IF(V46&lt;1,1))</f>
        <v>0</v>
      </c>
      <c r="Y46" s="33">
        <f>NAU!G1</f>
        <v>0.39528000000000002</v>
      </c>
      <c r="Z46" s="34">
        <v>1</v>
      </c>
      <c r="AA46" s="35">
        <f>AA44</f>
        <v>85</v>
      </c>
      <c r="AB46" s="35">
        <f>AB44</f>
        <v>5</v>
      </c>
      <c r="AC46" s="35" t="b">
        <f>Y46&lt;0.5</f>
        <v>1</v>
      </c>
      <c r="AD46" s="35">
        <f t="shared" ref="AD46:AD85" si="39">IF(TRUE=AC46,AA46+AB46,AA46-AB46)</f>
        <v>90</v>
      </c>
      <c r="AE46" s="35" t="b">
        <f>OR(IF(AD46&gt;=AE$44,1),IF(AD46&lt;1,1))</f>
        <v>0</v>
      </c>
    </row>
    <row r="47" spans="1:31" x14ac:dyDescent="0.25">
      <c r="A47" s="33">
        <f>NAU!D2</f>
        <v>0.5978</v>
      </c>
      <c r="B47" s="34">
        <f>IF(G46=TRUE,B46+1,B46)</f>
        <v>1</v>
      </c>
      <c r="C47" s="35">
        <f>IF(G46=TRUE,C$44,F46)</f>
        <v>25</v>
      </c>
      <c r="D47" s="35">
        <f>IF(OR(E46=TRUE,G46=TRUE),D$44,D46*2)</f>
        <v>5</v>
      </c>
      <c r="E47" s="35" t="b">
        <f t="shared" ref="E47" si="40">A47&lt;0.5</f>
        <v>0</v>
      </c>
      <c r="F47" s="35">
        <f t="shared" si="36"/>
        <v>20</v>
      </c>
      <c r="G47" s="35" t="b">
        <f t="shared" ref="G47:G85" si="41">OR(IF(F47&gt;=G$44,1),IF(F47&lt;1,1))</f>
        <v>0</v>
      </c>
      <c r="I47" s="33">
        <f>NAU!E2</f>
        <v>9.9580000000000002E-2</v>
      </c>
      <c r="J47" s="34">
        <f>IF(O46=TRUE,J46+1,J46)</f>
        <v>1</v>
      </c>
      <c r="K47" s="35">
        <f>IF(O46=TRUE,K$44,N46)</f>
        <v>40</v>
      </c>
      <c r="L47" s="35">
        <f>IF(OR(M46=TRUE,O46=TRUE),L$44,L46*2)</f>
        <v>20</v>
      </c>
      <c r="M47" s="35" t="b">
        <f t="shared" ref="M47:M85" si="42">I47&lt;0.5</f>
        <v>1</v>
      </c>
      <c r="N47" s="35">
        <f t="shared" si="37"/>
        <v>60</v>
      </c>
      <c r="O47" s="35" t="b">
        <f t="shared" ref="O47:O85" si="43">OR(IF(N47&gt;=O$44,1),IF(N47&lt;1,1))</f>
        <v>0</v>
      </c>
      <c r="Q47" s="33">
        <f>NAU!F2</f>
        <v>0.18065000000000001</v>
      </c>
      <c r="R47" s="34">
        <f>IF(W46=TRUE,R46+1,R46)</f>
        <v>1</v>
      </c>
      <c r="S47" s="35">
        <f>IF(W46=TRUE,S$44,V46)</f>
        <v>20</v>
      </c>
      <c r="T47" s="35">
        <f>IF(OR(U46=TRUE,W46=TRUE),T$44,T46*2)</f>
        <v>10</v>
      </c>
      <c r="U47" s="35" t="b">
        <f t="shared" ref="U47:U85" si="44">Q47&lt;0.5</f>
        <v>1</v>
      </c>
      <c r="V47" s="35">
        <f t="shared" si="38"/>
        <v>30</v>
      </c>
      <c r="W47" s="35" t="b">
        <f t="shared" ref="W47:W85" si="45">OR(IF(V47&gt;=W$44,1),IF(V47&lt;1,1))</f>
        <v>0</v>
      </c>
      <c r="Y47" s="33">
        <f>NAU!G2</f>
        <v>0.81616</v>
      </c>
      <c r="Z47" s="34">
        <f>IF(AE46=TRUE,Z46+1,Z46)</f>
        <v>1</v>
      </c>
      <c r="AA47" s="35">
        <f>IF(AE46=TRUE,AA$44,AD46)</f>
        <v>90</v>
      </c>
      <c r="AB47" s="35">
        <f>IF(OR(AC46=TRUE,AE46=TRUE),AB$44,AB46*2)</f>
        <v>5</v>
      </c>
      <c r="AC47" s="35" t="b">
        <f t="shared" ref="AC47:AC85" si="46">Y47&lt;0.5</f>
        <v>0</v>
      </c>
      <c r="AD47" s="35">
        <f t="shared" si="39"/>
        <v>85</v>
      </c>
      <c r="AE47" s="35" t="b">
        <f t="shared" ref="AE47:AE85" si="47">OR(IF(AD47&gt;=AE$44,1),IF(AD47&lt;1,1))</f>
        <v>0</v>
      </c>
    </row>
    <row r="48" spans="1:31" x14ac:dyDescent="0.25">
      <c r="A48" s="33">
        <f>NAU!D3</f>
        <v>0.46215000000000001</v>
      </c>
      <c r="B48" s="34">
        <f t="shared" ref="B48:B85" si="48">IF(G47=TRUE,B47+1,B47)</f>
        <v>1</v>
      </c>
      <c r="C48" s="35">
        <f t="shared" ref="C48:C84" si="49">IF(G47=TRUE,C$44,F47)</f>
        <v>20</v>
      </c>
      <c r="D48" s="35">
        <f t="shared" ref="D48:D85" si="50">IF(OR(E47=TRUE,G47=TRUE),D$44,D47*2)</f>
        <v>10</v>
      </c>
      <c r="E48" s="35" t="b">
        <f t="shared" ref="E48:E85" si="51">A48&lt;0.5</f>
        <v>1</v>
      </c>
      <c r="F48" s="35">
        <f t="shared" ref="F48:F85" si="52">IF(TRUE=E48,C48+D48,C48-D48)</f>
        <v>30</v>
      </c>
      <c r="G48" s="35" t="b">
        <f t="shared" si="41"/>
        <v>0</v>
      </c>
      <c r="I48" s="33">
        <f>NAU!E3</f>
        <v>0.15917000000000001</v>
      </c>
      <c r="J48" s="34">
        <f t="shared" ref="J48:J85" si="53">IF(O47=TRUE,J47+1,J47)</f>
        <v>1</v>
      </c>
      <c r="K48" s="35">
        <f t="shared" ref="K48:K85" si="54">IF(O47=TRUE,K$44,N47)</f>
        <v>60</v>
      </c>
      <c r="L48" s="35">
        <f t="shared" ref="L48:L85" si="55">IF(OR(M47=TRUE,O47=TRUE),L$44,L47*2)</f>
        <v>10</v>
      </c>
      <c r="M48" s="35" t="b">
        <f t="shared" si="42"/>
        <v>1</v>
      </c>
      <c r="N48" s="35">
        <f t="shared" si="37"/>
        <v>70</v>
      </c>
      <c r="O48" s="35" t="b">
        <f t="shared" si="43"/>
        <v>0</v>
      </c>
      <c r="Q48" s="33">
        <f>NAU!F3</f>
        <v>6.2530000000000002E-2</v>
      </c>
      <c r="R48" s="34">
        <f t="shared" ref="R48:R85" si="56">IF(W47=TRUE,R47+1,R47)</f>
        <v>1</v>
      </c>
      <c r="S48" s="35">
        <f t="shared" ref="S48:S85" si="57">IF(W47=TRUE,S$44,V47)</f>
        <v>30</v>
      </c>
      <c r="T48" s="35">
        <f t="shared" ref="T48:T85" si="58">IF(OR(U47=TRUE,W47=TRUE),T$44,T47*2)</f>
        <v>5</v>
      </c>
      <c r="U48" s="35" t="b">
        <f t="shared" si="44"/>
        <v>1</v>
      </c>
      <c r="V48" s="35">
        <f t="shared" si="38"/>
        <v>35</v>
      </c>
      <c r="W48" s="35" t="b">
        <f t="shared" si="45"/>
        <v>0</v>
      </c>
      <c r="Y48" s="33">
        <f>NAU!G3</f>
        <v>7.5859999999999997E-2</v>
      </c>
      <c r="Z48" s="34">
        <f t="shared" ref="Z48:Z85" si="59">IF(AE47=TRUE,Z47+1,Z47)</f>
        <v>1</v>
      </c>
      <c r="AA48" s="35">
        <f t="shared" ref="AA48:AA85" si="60">IF(AE47=TRUE,AA$44,AD47)</f>
        <v>85</v>
      </c>
      <c r="AB48" s="35">
        <f t="shared" ref="AB48:AB85" si="61">IF(OR(AC47=TRUE,AE47=TRUE),AB$44,AB47*2)</f>
        <v>10</v>
      </c>
      <c r="AC48" s="35" t="b">
        <f t="shared" si="46"/>
        <v>1</v>
      </c>
      <c r="AD48" s="35">
        <f t="shared" si="39"/>
        <v>95</v>
      </c>
      <c r="AE48" s="35" t="b">
        <f t="shared" si="47"/>
        <v>0</v>
      </c>
    </row>
    <row r="49" spans="1:31" x14ac:dyDescent="0.25">
      <c r="A49" s="33">
        <f>NAU!D4</f>
        <v>6.8309999999999996E-2</v>
      </c>
      <c r="B49" s="34">
        <f t="shared" si="48"/>
        <v>1</v>
      </c>
      <c r="C49" s="35">
        <f t="shared" si="49"/>
        <v>30</v>
      </c>
      <c r="D49" s="35">
        <f t="shared" si="50"/>
        <v>5</v>
      </c>
      <c r="E49" s="35" t="b">
        <f t="shared" si="51"/>
        <v>1</v>
      </c>
      <c r="F49" s="35">
        <f t="shared" si="52"/>
        <v>35</v>
      </c>
      <c r="G49" s="35" t="b">
        <f t="shared" si="41"/>
        <v>0</v>
      </c>
      <c r="I49" s="33">
        <f>NAU!E4</f>
        <v>0.19639999999999999</v>
      </c>
      <c r="J49" s="34">
        <f t="shared" si="53"/>
        <v>1</v>
      </c>
      <c r="K49" s="35">
        <f t="shared" si="54"/>
        <v>70</v>
      </c>
      <c r="L49" s="35">
        <f t="shared" si="55"/>
        <v>10</v>
      </c>
      <c r="M49" s="35" t="b">
        <f t="shared" si="42"/>
        <v>1</v>
      </c>
      <c r="N49" s="35">
        <f t="shared" si="37"/>
        <v>80</v>
      </c>
      <c r="O49" s="35" t="b">
        <f t="shared" si="43"/>
        <v>0</v>
      </c>
      <c r="Q49" s="33">
        <f>NAU!F4</f>
        <v>0.99412999999999996</v>
      </c>
      <c r="R49" s="34">
        <f t="shared" si="56"/>
        <v>1</v>
      </c>
      <c r="S49" s="35">
        <f t="shared" si="57"/>
        <v>35</v>
      </c>
      <c r="T49" s="35">
        <f t="shared" si="58"/>
        <v>5</v>
      </c>
      <c r="U49" s="35" t="b">
        <f t="shared" si="44"/>
        <v>0</v>
      </c>
      <c r="V49" s="35">
        <f t="shared" si="38"/>
        <v>30</v>
      </c>
      <c r="W49" s="35" t="b">
        <f t="shared" si="45"/>
        <v>0</v>
      </c>
      <c r="Y49" s="33">
        <f>NAU!G4</f>
        <v>0.90766999999999998</v>
      </c>
      <c r="Z49" s="34">
        <f t="shared" si="59"/>
        <v>1</v>
      </c>
      <c r="AA49" s="35">
        <f t="shared" si="60"/>
        <v>95</v>
      </c>
      <c r="AB49" s="35">
        <f t="shared" si="61"/>
        <v>5</v>
      </c>
      <c r="AC49" s="35" t="b">
        <f t="shared" si="46"/>
        <v>0</v>
      </c>
      <c r="AD49" s="35">
        <f t="shared" si="39"/>
        <v>90</v>
      </c>
      <c r="AE49" s="35" t="b">
        <f t="shared" si="47"/>
        <v>0</v>
      </c>
    </row>
    <row r="50" spans="1:31" x14ac:dyDescent="0.25">
      <c r="A50" s="33">
        <f>NAU!D5</f>
        <v>0.35904999999999998</v>
      </c>
      <c r="B50" s="34">
        <f t="shared" si="48"/>
        <v>1</v>
      </c>
      <c r="C50" s="35">
        <f t="shared" si="49"/>
        <v>35</v>
      </c>
      <c r="D50" s="35">
        <f t="shared" si="50"/>
        <v>5</v>
      </c>
      <c r="E50" s="35" t="b">
        <f t="shared" si="51"/>
        <v>1</v>
      </c>
      <c r="F50" s="35">
        <f t="shared" si="52"/>
        <v>40</v>
      </c>
      <c r="G50" s="35" t="b">
        <f t="shared" si="41"/>
        <v>0</v>
      </c>
      <c r="I50" s="33">
        <f>NAU!E5</f>
        <v>0.85243999999999998</v>
      </c>
      <c r="J50" s="34">
        <f t="shared" si="53"/>
        <v>1</v>
      </c>
      <c r="K50" s="35">
        <f t="shared" si="54"/>
        <v>80</v>
      </c>
      <c r="L50" s="35">
        <f t="shared" si="55"/>
        <v>10</v>
      </c>
      <c r="M50" s="35" t="b">
        <f t="shared" si="42"/>
        <v>0</v>
      </c>
      <c r="N50" s="35">
        <f t="shared" si="37"/>
        <v>70</v>
      </c>
      <c r="O50" s="35" t="b">
        <f t="shared" si="43"/>
        <v>0</v>
      </c>
      <c r="Q50" s="33">
        <f>NAU!F5</f>
        <v>0.35159000000000001</v>
      </c>
      <c r="R50" s="34">
        <f t="shared" si="56"/>
        <v>1</v>
      </c>
      <c r="S50" s="35">
        <f t="shared" si="57"/>
        <v>30</v>
      </c>
      <c r="T50" s="35">
        <f t="shared" si="58"/>
        <v>10</v>
      </c>
      <c r="U50" s="35" t="b">
        <f t="shared" si="44"/>
        <v>1</v>
      </c>
      <c r="V50" s="35">
        <f t="shared" si="38"/>
        <v>40</v>
      </c>
      <c r="W50" s="35" t="b">
        <f t="shared" si="45"/>
        <v>0</v>
      </c>
      <c r="Y50" s="33">
        <f>NAU!G5</f>
        <v>0.40188000000000001</v>
      </c>
      <c r="Z50" s="34">
        <f t="shared" si="59"/>
        <v>1</v>
      </c>
      <c r="AA50" s="35">
        <f t="shared" si="60"/>
        <v>90</v>
      </c>
      <c r="AB50" s="35">
        <f t="shared" si="61"/>
        <v>10</v>
      </c>
      <c r="AC50" s="35" t="b">
        <f t="shared" si="46"/>
        <v>1</v>
      </c>
      <c r="AD50" s="35">
        <f t="shared" si="39"/>
        <v>100</v>
      </c>
      <c r="AE50" s="35" t="b">
        <f t="shared" si="47"/>
        <v>0</v>
      </c>
    </row>
    <row r="51" spans="1:31" x14ac:dyDescent="0.25">
      <c r="A51" s="33">
        <f>NAU!D6</f>
        <v>6.4939999999999998E-2</v>
      </c>
      <c r="B51" s="34">
        <f t="shared" si="48"/>
        <v>1</v>
      </c>
      <c r="C51" s="35">
        <f t="shared" si="49"/>
        <v>40</v>
      </c>
      <c r="D51" s="35">
        <f t="shared" si="50"/>
        <v>5</v>
      </c>
      <c r="E51" s="35" t="b">
        <f t="shared" si="51"/>
        <v>1</v>
      </c>
      <c r="F51" s="35">
        <f t="shared" si="52"/>
        <v>45</v>
      </c>
      <c r="G51" s="35" t="b">
        <f t="shared" si="41"/>
        <v>0</v>
      </c>
      <c r="I51" s="33">
        <f>NAU!E6</f>
        <v>3.1519999999999999E-2</v>
      </c>
      <c r="J51" s="34">
        <f t="shared" si="53"/>
        <v>1</v>
      </c>
      <c r="K51" s="35">
        <f t="shared" si="54"/>
        <v>70</v>
      </c>
      <c r="L51" s="35">
        <f t="shared" si="55"/>
        <v>20</v>
      </c>
      <c r="M51" s="35" t="b">
        <f t="shared" si="42"/>
        <v>1</v>
      </c>
      <c r="N51" s="35">
        <f t="shared" si="37"/>
        <v>90</v>
      </c>
      <c r="O51" s="35" t="b">
        <f t="shared" si="43"/>
        <v>0</v>
      </c>
      <c r="Q51" s="33">
        <f>NAU!F6</f>
        <v>0.19120999999999999</v>
      </c>
      <c r="R51" s="34">
        <f t="shared" si="56"/>
        <v>1</v>
      </c>
      <c r="S51" s="35">
        <f t="shared" si="57"/>
        <v>40</v>
      </c>
      <c r="T51" s="35">
        <f t="shared" si="58"/>
        <v>5</v>
      </c>
      <c r="U51" s="35" t="b">
        <f t="shared" si="44"/>
        <v>1</v>
      </c>
      <c r="V51" s="35">
        <f t="shared" si="38"/>
        <v>45</v>
      </c>
      <c r="W51" s="35" t="b">
        <f t="shared" si="45"/>
        <v>0</v>
      </c>
      <c r="Y51" s="33">
        <f>NAU!G6</f>
        <v>0.34414</v>
      </c>
      <c r="Z51" s="34">
        <f t="shared" si="59"/>
        <v>1</v>
      </c>
      <c r="AA51" s="35">
        <f t="shared" si="60"/>
        <v>100</v>
      </c>
      <c r="AB51" s="35">
        <f t="shared" si="61"/>
        <v>5</v>
      </c>
      <c r="AC51" s="35" t="b">
        <f t="shared" si="46"/>
        <v>1</v>
      </c>
      <c r="AD51" s="35">
        <f t="shared" si="39"/>
        <v>105</v>
      </c>
      <c r="AE51" s="35" t="b">
        <f t="shared" si="47"/>
        <v>0</v>
      </c>
    </row>
    <row r="52" spans="1:31" x14ac:dyDescent="0.25">
      <c r="A52" s="33">
        <f>NAU!D7</f>
        <v>0.61773</v>
      </c>
      <c r="B52" s="34">
        <f t="shared" si="48"/>
        <v>1</v>
      </c>
      <c r="C52" s="35">
        <f t="shared" si="49"/>
        <v>45</v>
      </c>
      <c r="D52" s="35">
        <f t="shared" si="50"/>
        <v>5</v>
      </c>
      <c r="E52" s="35" t="b">
        <f t="shared" si="51"/>
        <v>0</v>
      </c>
      <c r="F52" s="35">
        <f t="shared" si="52"/>
        <v>40</v>
      </c>
      <c r="G52" s="35" t="b">
        <f t="shared" si="41"/>
        <v>0</v>
      </c>
      <c r="I52" s="33">
        <f>NAU!E7</f>
        <v>0.22109000000000001</v>
      </c>
      <c r="J52" s="34">
        <f t="shared" si="53"/>
        <v>1</v>
      </c>
      <c r="K52" s="35">
        <f t="shared" si="54"/>
        <v>90</v>
      </c>
      <c r="L52" s="35">
        <f t="shared" si="55"/>
        <v>10</v>
      </c>
      <c r="M52" s="35" t="b">
        <f t="shared" si="42"/>
        <v>1</v>
      </c>
      <c r="N52" s="35">
        <f t="shared" si="37"/>
        <v>100</v>
      </c>
      <c r="O52" s="35" t="b">
        <f t="shared" si="43"/>
        <v>1</v>
      </c>
      <c r="Q52" s="33">
        <f>NAU!F7</f>
        <v>0.78508</v>
      </c>
      <c r="R52" s="34">
        <f t="shared" si="56"/>
        <v>1</v>
      </c>
      <c r="S52" s="35">
        <f t="shared" si="57"/>
        <v>45</v>
      </c>
      <c r="T52" s="35">
        <f t="shared" si="58"/>
        <v>5</v>
      </c>
      <c r="U52" s="35" t="b">
        <f t="shared" si="44"/>
        <v>0</v>
      </c>
      <c r="V52" s="35">
        <f t="shared" si="38"/>
        <v>40</v>
      </c>
      <c r="W52" s="35" t="b">
        <f t="shared" si="45"/>
        <v>0</v>
      </c>
      <c r="Y52" s="33">
        <f>NAU!G7</f>
        <v>0.63439000000000001</v>
      </c>
      <c r="Z52" s="34">
        <f t="shared" si="59"/>
        <v>1</v>
      </c>
      <c r="AA52" s="35">
        <f t="shared" si="60"/>
        <v>105</v>
      </c>
      <c r="AB52" s="35">
        <f t="shared" si="61"/>
        <v>5</v>
      </c>
      <c r="AC52" s="35" t="b">
        <f t="shared" si="46"/>
        <v>0</v>
      </c>
      <c r="AD52" s="35">
        <f t="shared" si="39"/>
        <v>100</v>
      </c>
      <c r="AE52" s="35" t="b">
        <f t="shared" si="47"/>
        <v>0</v>
      </c>
    </row>
    <row r="53" spans="1:31" x14ac:dyDescent="0.25">
      <c r="A53" s="33">
        <f>NAU!D8</f>
        <v>0.12202</v>
      </c>
      <c r="B53" s="34">
        <f t="shared" si="48"/>
        <v>1</v>
      </c>
      <c r="C53" s="35">
        <f t="shared" si="49"/>
        <v>40</v>
      </c>
      <c r="D53" s="35">
        <f t="shared" si="50"/>
        <v>10</v>
      </c>
      <c r="E53" s="35" t="b">
        <f t="shared" si="51"/>
        <v>1</v>
      </c>
      <c r="F53" s="35">
        <f t="shared" si="52"/>
        <v>50</v>
      </c>
      <c r="G53" s="35" t="b">
        <f t="shared" si="41"/>
        <v>1</v>
      </c>
      <c r="I53" s="33">
        <f>NAU!E8</f>
        <v>0.94205000000000005</v>
      </c>
      <c r="J53" s="34">
        <f t="shared" si="53"/>
        <v>2</v>
      </c>
      <c r="K53" s="35">
        <f t="shared" si="54"/>
        <v>50</v>
      </c>
      <c r="L53" s="35">
        <f t="shared" si="55"/>
        <v>10</v>
      </c>
      <c r="M53" s="35" t="b">
        <f t="shared" si="42"/>
        <v>0</v>
      </c>
      <c r="N53" s="35">
        <f t="shared" si="37"/>
        <v>40</v>
      </c>
      <c r="O53" s="35" t="b">
        <f t="shared" si="43"/>
        <v>0</v>
      </c>
      <c r="Q53" s="33">
        <f>NAU!F8</f>
        <v>0.20380000000000001</v>
      </c>
      <c r="R53" s="34">
        <f t="shared" si="56"/>
        <v>1</v>
      </c>
      <c r="S53" s="35">
        <f t="shared" si="57"/>
        <v>40</v>
      </c>
      <c r="T53" s="35">
        <f t="shared" si="58"/>
        <v>10</v>
      </c>
      <c r="U53" s="35" t="b">
        <f t="shared" si="44"/>
        <v>1</v>
      </c>
      <c r="V53" s="35">
        <f t="shared" si="38"/>
        <v>50</v>
      </c>
      <c r="W53" s="35" t="b">
        <f t="shared" si="45"/>
        <v>0</v>
      </c>
      <c r="Y53" s="33">
        <f>NAU!G8</f>
        <v>0.67049000000000003</v>
      </c>
      <c r="Z53" s="34">
        <f t="shared" si="59"/>
        <v>1</v>
      </c>
      <c r="AA53" s="35">
        <f t="shared" si="60"/>
        <v>100</v>
      </c>
      <c r="AB53" s="35">
        <f t="shared" si="61"/>
        <v>10</v>
      </c>
      <c r="AC53" s="35" t="b">
        <f t="shared" si="46"/>
        <v>0</v>
      </c>
      <c r="AD53" s="35">
        <f t="shared" si="39"/>
        <v>90</v>
      </c>
      <c r="AE53" s="35" t="b">
        <f t="shared" si="47"/>
        <v>0</v>
      </c>
    </row>
    <row r="54" spans="1:31" x14ac:dyDescent="0.25">
      <c r="A54" s="33">
        <f>NAU!D9</f>
        <v>0.20716999999999999</v>
      </c>
      <c r="B54" s="34">
        <f t="shared" si="48"/>
        <v>2</v>
      </c>
      <c r="C54" s="35">
        <f t="shared" si="49"/>
        <v>20</v>
      </c>
      <c r="D54" s="35">
        <f t="shared" si="50"/>
        <v>5</v>
      </c>
      <c r="E54" s="35" t="b">
        <f t="shared" si="51"/>
        <v>1</v>
      </c>
      <c r="F54" s="35">
        <f t="shared" si="52"/>
        <v>25</v>
      </c>
      <c r="G54" s="35" t="b">
        <f t="shared" si="41"/>
        <v>0</v>
      </c>
      <c r="I54" s="33">
        <f>NAU!E9</f>
        <v>0.82037000000000004</v>
      </c>
      <c r="J54" s="34">
        <f t="shared" si="53"/>
        <v>2</v>
      </c>
      <c r="K54" s="35">
        <f t="shared" si="54"/>
        <v>40</v>
      </c>
      <c r="L54" s="35">
        <f t="shared" si="55"/>
        <v>20</v>
      </c>
      <c r="M54" s="35" t="b">
        <f t="shared" si="42"/>
        <v>0</v>
      </c>
      <c r="N54" s="35">
        <f t="shared" si="37"/>
        <v>20</v>
      </c>
      <c r="O54" s="35" t="b">
        <f t="shared" si="43"/>
        <v>0</v>
      </c>
      <c r="Q54" s="33">
        <f>NAU!F9</f>
        <v>0.10267999999999999</v>
      </c>
      <c r="R54" s="34">
        <f t="shared" si="56"/>
        <v>1</v>
      </c>
      <c r="S54" s="35">
        <f t="shared" si="57"/>
        <v>50</v>
      </c>
      <c r="T54" s="35">
        <f t="shared" si="58"/>
        <v>5</v>
      </c>
      <c r="U54" s="35" t="b">
        <f t="shared" si="44"/>
        <v>1</v>
      </c>
      <c r="V54" s="35">
        <f t="shared" si="38"/>
        <v>55</v>
      </c>
      <c r="W54" s="35" t="b">
        <f t="shared" si="45"/>
        <v>0</v>
      </c>
      <c r="Y54" s="33">
        <f>NAU!G9</f>
        <v>0.79495000000000005</v>
      </c>
      <c r="Z54" s="34">
        <f t="shared" si="59"/>
        <v>1</v>
      </c>
      <c r="AA54" s="35">
        <f t="shared" si="60"/>
        <v>90</v>
      </c>
      <c r="AB54" s="35">
        <f t="shared" si="61"/>
        <v>20</v>
      </c>
      <c r="AC54" s="35" t="b">
        <f t="shared" si="46"/>
        <v>0</v>
      </c>
      <c r="AD54" s="35">
        <f t="shared" si="39"/>
        <v>70</v>
      </c>
      <c r="AE54" s="35" t="b">
        <f t="shared" si="47"/>
        <v>0</v>
      </c>
    </row>
    <row r="55" spans="1:31" x14ac:dyDescent="0.25">
      <c r="A55" s="33">
        <f>NAU!D10</f>
        <v>0.47619</v>
      </c>
      <c r="B55" s="34">
        <f t="shared" si="48"/>
        <v>2</v>
      </c>
      <c r="C55" s="35">
        <f t="shared" si="49"/>
        <v>25</v>
      </c>
      <c r="D55" s="35">
        <f t="shared" si="50"/>
        <v>5</v>
      </c>
      <c r="E55" s="35" t="b">
        <f t="shared" si="51"/>
        <v>1</v>
      </c>
      <c r="F55" s="35">
        <f t="shared" si="52"/>
        <v>30</v>
      </c>
      <c r="G55" s="35" t="b">
        <f t="shared" si="41"/>
        <v>0</v>
      </c>
      <c r="I55" s="33">
        <f>NAU!E10</f>
        <v>0.87480999999999998</v>
      </c>
      <c r="J55" s="34">
        <f t="shared" si="53"/>
        <v>2</v>
      </c>
      <c r="K55" s="35">
        <f t="shared" si="54"/>
        <v>20</v>
      </c>
      <c r="L55" s="35">
        <v>20</v>
      </c>
      <c r="M55" s="35" t="b">
        <f t="shared" si="42"/>
        <v>0</v>
      </c>
      <c r="N55" s="35">
        <f t="shared" si="37"/>
        <v>0</v>
      </c>
      <c r="O55" s="35" t="b">
        <f t="shared" si="43"/>
        <v>1</v>
      </c>
      <c r="Q55" s="33">
        <f>NAU!F10</f>
        <v>0.37219999999999998</v>
      </c>
      <c r="R55" s="34">
        <f t="shared" si="56"/>
        <v>1</v>
      </c>
      <c r="S55" s="35">
        <f t="shared" si="57"/>
        <v>55</v>
      </c>
      <c r="T55" s="35">
        <f t="shared" si="58"/>
        <v>5</v>
      </c>
      <c r="U55" s="35" t="b">
        <f t="shared" si="44"/>
        <v>1</v>
      </c>
      <c r="V55" s="35">
        <f t="shared" si="38"/>
        <v>60</v>
      </c>
      <c r="W55" s="35" t="b">
        <f t="shared" si="45"/>
        <v>1</v>
      </c>
      <c r="Y55" s="33">
        <f>NAU!G10</f>
        <v>0.91703999999999997</v>
      </c>
      <c r="Z55" s="34">
        <f t="shared" si="59"/>
        <v>1</v>
      </c>
      <c r="AA55" s="35">
        <f t="shared" si="60"/>
        <v>70</v>
      </c>
      <c r="AB55" s="35">
        <f t="shared" si="61"/>
        <v>40</v>
      </c>
      <c r="AC55" s="35" t="b">
        <f t="shared" si="46"/>
        <v>0</v>
      </c>
      <c r="AD55" s="35">
        <f t="shared" si="39"/>
        <v>30</v>
      </c>
      <c r="AE55" s="35" t="b">
        <f t="shared" si="47"/>
        <v>0</v>
      </c>
    </row>
    <row r="56" spans="1:31" x14ac:dyDescent="0.25">
      <c r="A56" s="33">
        <f>NAU!D11</f>
        <v>0.67312000000000005</v>
      </c>
      <c r="B56" s="34">
        <f t="shared" si="48"/>
        <v>2</v>
      </c>
      <c r="C56" s="35">
        <f t="shared" si="49"/>
        <v>30</v>
      </c>
      <c r="D56" s="35">
        <f t="shared" si="50"/>
        <v>5</v>
      </c>
      <c r="E56" s="35" t="b">
        <f t="shared" si="51"/>
        <v>0</v>
      </c>
      <c r="F56" s="35">
        <f t="shared" si="52"/>
        <v>25</v>
      </c>
      <c r="G56" s="35" t="b">
        <f t="shared" si="41"/>
        <v>0</v>
      </c>
      <c r="I56" s="33">
        <f>NAU!E11</f>
        <v>0.71857000000000004</v>
      </c>
      <c r="J56" s="34">
        <f t="shared" si="53"/>
        <v>3</v>
      </c>
      <c r="K56" s="35">
        <f t="shared" si="54"/>
        <v>50</v>
      </c>
      <c r="L56" s="35">
        <f t="shared" si="55"/>
        <v>10</v>
      </c>
      <c r="M56" s="35" t="b">
        <f t="shared" si="42"/>
        <v>0</v>
      </c>
      <c r="N56" s="35">
        <f t="shared" si="37"/>
        <v>40</v>
      </c>
      <c r="O56" s="35" t="b">
        <f t="shared" si="43"/>
        <v>0</v>
      </c>
      <c r="Q56" s="33">
        <f>NAU!F11</f>
        <v>0.15956999999999999</v>
      </c>
      <c r="R56" s="34">
        <f t="shared" si="56"/>
        <v>2</v>
      </c>
      <c r="S56" s="35">
        <f t="shared" si="57"/>
        <v>25</v>
      </c>
      <c r="T56" s="35">
        <f t="shared" si="58"/>
        <v>5</v>
      </c>
      <c r="U56" s="35" t="b">
        <f t="shared" si="44"/>
        <v>1</v>
      </c>
      <c r="V56" s="35">
        <f t="shared" si="38"/>
        <v>30</v>
      </c>
      <c r="W56" s="35" t="b">
        <f t="shared" si="45"/>
        <v>0</v>
      </c>
      <c r="Y56" s="33">
        <f>NAU!G11</f>
        <v>0.48544999999999999</v>
      </c>
      <c r="Z56" s="34">
        <f t="shared" si="59"/>
        <v>1</v>
      </c>
      <c r="AA56" s="35">
        <f t="shared" si="60"/>
        <v>30</v>
      </c>
      <c r="AB56" s="35">
        <v>30</v>
      </c>
      <c r="AC56" s="35" t="b">
        <f t="shared" si="46"/>
        <v>1</v>
      </c>
      <c r="AD56" s="35">
        <f t="shared" si="39"/>
        <v>60</v>
      </c>
      <c r="AE56" s="35" t="b">
        <f t="shared" si="47"/>
        <v>0</v>
      </c>
    </row>
    <row r="57" spans="1:31" x14ac:dyDescent="0.25">
      <c r="A57" s="33">
        <f>NAU!D12</f>
        <v>1.119E-2</v>
      </c>
      <c r="B57" s="34">
        <f t="shared" si="48"/>
        <v>2</v>
      </c>
      <c r="C57" s="35">
        <f t="shared" si="49"/>
        <v>25</v>
      </c>
      <c r="D57" s="35">
        <f t="shared" si="50"/>
        <v>10</v>
      </c>
      <c r="E57" s="35" t="b">
        <f t="shared" si="51"/>
        <v>1</v>
      </c>
      <c r="F57" s="35">
        <f t="shared" si="52"/>
        <v>35</v>
      </c>
      <c r="G57" s="35" t="b">
        <f t="shared" si="41"/>
        <v>0</v>
      </c>
      <c r="I57" s="33">
        <f>NAU!E12</f>
        <v>0.92784</v>
      </c>
      <c r="J57" s="34">
        <f t="shared" si="53"/>
        <v>3</v>
      </c>
      <c r="K57" s="35">
        <f t="shared" si="54"/>
        <v>40</v>
      </c>
      <c r="L57" s="35">
        <f t="shared" si="55"/>
        <v>20</v>
      </c>
      <c r="M57" s="35" t="b">
        <f t="shared" si="42"/>
        <v>0</v>
      </c>
      <c r="N57" s="35">
        <f t="shared" si="37"/>
        <v>20</v>
      </c>
      <c r="O57" s="35" t="b">
        <f t="shared" si="43"/>
        <v>0</v>
      </c>
      <c r="Q57" s="33">
        <f>NAU!F12</f>
        <v>0.26340000000000002</v>
      </c>
      <c r="R57" s="34">
        <f t="shared" si="56"/>
        <v>2</v>
      </c>
      <c r="S57" s="35">
        <f t="shared" si="57"/>
        <v>30</v>
      </c>
      <c r="T57" s="35">
        <f t="shared" si="58"/>
        <v>5</v>
      </c>
      <c r="U57" s="35" t="b">
        <f t="shared" si="44"/>
        <v>1</v>
      </c>
      <c r="V57" s="35">
        <f t="shared" si="38"/>
        <v>35</v>
      </c>
      <c r="W57" s="35" t="b">
        <f t="shared" si="45"/>
        <v>0</v>
      </c>
      <c r="Y57" s="33">
        <f>NAU!G12</f>
        <v>0.75122</v>
      </c>
      <c r="Z57" s="34">
        <f t="shared" si="59"/>
        <v>1</v>
      </c>
      <c r="AA57" s="35">
        <f t="shared" si="60"/>
        <v>60</v>
      </c>
      <c r="AB57" s="35">
        <f t="shared" si="61"/>
        <v>5</v>
      </c>
      <c r="AC57" s="35" t="b">
        <f t="shared" si="46"/>
        <v>0</v>
      </c>
      <c r="AD57" s="35">
        <f t="shared" si="39"/>
        <v>55</v>
      </c>
      <c r="AE57" s="35" t="b">
        <f t="shared" si="47"/>
        <v>0</v>
      </c>
    </row>
    <row r="58" spans="1:31" x14ac:dyDescent="0.25">
      <c r="A58" s="33">
        <f>NAU!D13</f>
        <v>0.99004999999999999</v>
      </c>
      <c r="B58" s="34">
        <f t="shared" si="48"/>
        <v>2</v>
      </c>
      <c r="C58" s="35">
        <f t="shared" si="49"/>
        <v>35</v>
      </c>
      <c r="D58" s="35">
        <f t="shared" si="50"/>
        <v>5</v>
      </c>
      <c r="E58" s="35" t="b">
        <f t="shared" si="51"/>
        <v>0</v>
      </c>
      <c r="F58" s="35">
        <f t="shared" si="52"/>
        <v>30</v>
      </c>
      <c r="G58" s="35" t="b">
        <f t="shared" si="41"/>
        <v>0</v>
      </c>
      <c r="I58" s="33">
        <f>NAU!E13</f>
        <v>4.9209999999999997E-2</v>
      </c>
      <c r="J58" s="34">
        <f t="shared" si="53"/>
        <v>3</v>
      </c>
      <c r="K58" s="35">
        <f t="shared" si="54"/>
        <v>20</v>
      </c>
      <c r="L58" s="35">
        <v>20</v>
      </c>
      <c r="M58" s="35" t="b">
        <f t="shared" si="42"/>
        <v>1</v>
      </c>
      <c r="N58" s="35">
        <f t="shared" si="37"/>
        <v>40</v>
      </c>
      <c r="O58" s="35" t="b">
        <f t="shared" si="43"/>
        <v>0</v>
      </c>
      <c r="Q58" s="33">
        <f>NAU!F13</f>
        <v>0.73701000000000005</v>
      </c>
      <c r="R58" s="34">
        <f t="shared" si="56"/>
        <v>2</v>
      </c>
      <c r="S58" s="35">
        <f t="shared" si="57"/>
        <v>35</v>
      </c>
      <c r="T58" s="35">
        <f t="shared" si="58"/>
        <v>5</v>
      </c>
      <c r="U58" s="35" t="b">
        <f t="shared" si="44"/>
        <v>0</v>
      </c>
      <c r="V58" s="35">
        <f t="shared" si="38"/>
        <v>30</v>
      </c>
      <c r="W58" s="35" t="b">
        <f t="shared" si="45"/>
        <v>0</v>
      </c>
      <c r="Y58" s="33">
        <f>NAU!G13</f>
        <v>0.92903999999999998</v>
      </c>
      <c r="Z58" s="34">
        <f t="shared" si="59"/>
        <v>1</v>
      </c>
      <c r="AA58" s="35">
        <f t="shared" si="60"/>
        <v>55</v>
      </c>
      <c r="AB58" s="35">
        <f t="shared" si="61"/>
        <v>10</v>
      </c>
      <c r="AC58" s="35" t="b">
        <f t="shared" si="46"/>
        <v>0</v>
      </c>
      <c r="AD58" s="35">
        <f t="shared" si="39"/>
        <v>45</v>
      </c>
      <c r="AE58" s="35" t="b">
        <f t="shared" si="47"/>
        <v>0</v>
      </c>
    </row>
    <row r="59" spans="1:31" x14ac:dyDescent="0.25">
      <c r="A59" s="33">
        <f>NAU!D14</f>
        <v>0.81759000000000004</v>
      </c>
      <c r="B59" s="34">
        <f t="shared" si="48"/>
        <v>2</v>
      </c>
      <c r="C59" s="35">
        <f t="shared" si="49"/>
        <v>30</v>
      </c>
      <c r="D59" s="35">
        <f t="shared" si="50"/>
        <v>10</v>
      </c>
      <c r="E59" s="35" t="b">
        <f t="shared" si="51"/>
        <v>0</v>
      </c>
      <c r="F59" s="35">
        <f t="shared" si="52"/>
        <v>20</v>
      </c>
      <c r="G59" s="35" t="b">
        <f t="shared" si="41"/>
        <v>0</v>
      </c>
      <c r="I59" s="33">
        <f>NAU!E14</f>
        <v>0.45196999999999998</v>
      </c>
      <c r="J59" s="34">
        <f t="shared" si="53"/>
        <v>3</v>
      </c>
      <c r="K59" s="35">
        <f t="shared" si="54"/>
        <v>40</v>
      </c>
      <c r="L59" s="35">
        <f t="shared" si="55"/>
        <v>10</v>
      </c>
      <c r="M59" s="35" t="b">
        <f t="shared" si="42"/>
        <v>1</v>
      </c>
      <c r="N59" s="35">
        <f t="shared" si="37"/>
        <v>50</v>
      </c>
      <c r="O59" s="35" t="b">
        <f t="shared" si="43"/>
        <v>0</v>
      </c>
      <c r="Q59" s="33">
        <f>NAU!F14</f>
        <v>0.25331999999999999</v>
      </c>
      <c r="R59" s="34">
        <f t="shared" si="56"/>
        <v>2</v>
      </c>
      <c r="S59" s="35">
        <f t="shared" si="57"/>
        <v>30</v>
      </c>
      <c r="T59" s="35">
        <f t="shared" si="58"/>
        <v>10</v>
      </c>
      <c r="U59" s="35" t="b">
        <f t="shared" si="44"/>
        <v>1</v>
      </c>
      <c r="V59" s="35">
        <f t="shared" si="38"/>
        <v>40</v>
      </c>
      <c r="W59" s="35" t="b">
        <f t="shared" si="45"/>
        <v>0</v>
      </c>
      <c r="Y59" s="33">
        <f>NAU!G14</f>
        <v>0.68901999999999997</v>
      </c>
      <c r="Z59" s="34">
        <f t="shared" si="59"/>
        <v>1</v>
      </c>
      <c r="AA59" s="35">
        <f t="shared" si="60"/>
        <v>45</v>
      </c>
      <c r="AB59" s="35">
        <f t="shared" si="61"/>
        <v>20</v>
      </c>
      <c r="AC59" s="35" t="b">
        <f t="shared" si="46"/>
        <v>0</v>
      </c>
      <c r="AD59" s="35">
        <f t="shared" si="39"/>
        <v>25</v>
      </c>
      <c r="AE59" s="35" t="b">
        <f t="shared" si="47"/>
        <v>0</v>
      </c>
    </row>
    <row r="60" spans="1:31" x14ac:dyDescent="0.25">
      <c r="A60" s="33">
        <f>NAU!D15</f>
        <v>0.85555000000000003</v>
      </c>
      <c r="B60" s="34">
        <f t="shared" si="48"/>
        <v>2</v>
      </c>
      <c r="C60" s="35">
        <f t="shared" si="49"/>
        <v>20</v>
      </c>
      <c r="D60" s="35">
        <f t="shared" si="50"/>
        <v>20</v>
      </c>
      <c r="E60" s="35" t="b">
        <f t="shared" si="51"/>
        <v>0</v>
      </c>
      <c r="F60" s="35">
        <f t="shared" si="52"/>
        <v>0</v>
      </c>
      <c r="G60" s="35" t="b">
        <f t="shared" si="41"/>
        <v>1</v>
      </c>
      <c r="I60" s="33">
        <f>NAU!E15</f>
        <v>0.15190999999999999</v>
      </c>
      <c r="J60" s="34">
        <f t="shared" si="53"/>
        <v>3</v>
      </c>
      <c r="K60" s="35">
        <f t="shared" si="54"/>
        <v>50</v>
      </c>
      <c r="L60" s="35">
        <f t="shared" si="55"/>
        <v>10</v>
      </c>
      <c r="M60" s="35" t="b">
        <f t="shared" si="42"/>
        <v>1</v>
      </c>
      <c r="N60" s="35">
        <f t="shared" si="37"/>
        <v>60</v>
      </c>
      <c r="O60" s="35" t="b">
        <f t="shared" si="43"/>
        <v>0</v>
      </c>
      <c r="Q60" s="33">
        <f>NAU!F15</f>
        <v>0.18781999999999999</v>
      </c>
      <c r="R60" s="34">
        <f t="shared" si="56"/>
        <v>2</v>
      </c>
      <c r="S60" s="35">
        <f t="shared" si="57"/>
        <v>40</v>
      </c>
      <c r="T60" s="35">
        <f t="shared" si="58"/>
        <v>5</v>
      </c>
      <c r="U60" s="35" t="b">
        <f t="shared" si="44"/>
        <v>1</v>
      </c>
      <c r="V60" s="35">
        <f t="shared" si="38"/>
        <v>45</v>
      </c>
      <c r="W60" s="35" t="b">
        <f t="shared" si="45"/>
        <v>0</v>
      </c>
      <c r="Y60" s="33">
        <f>NAU!G15</f>
        <v>0.94972000000000001</v>
      </c>
      <c r="Z60" s="34">
        <f t="shared" si="59"/>
        <v>1</v>
      </c>
      <c r="AA60" s="35">
        <f t="shared" si="60"/>
        <v>25</v>
      </c>
      <c r="AB60" s="35">
        <v>25</v>
      </c>
      <c r="AC60" s="35" t="b">
        <f t="shared" si="46"/>
        <v>0</v>
      </c>
      <c r="AD60" s="35">
        <f t="shared" si="39"/>
        <v>0</v>
      </c>
      <c r="AE60" s="35" t="b">
        <f t="shared" si="47"/>
        <v>1</v>
      </c>
    </row>
    <row r="61" spans="1:31" x14ac:dyDescent="0.25">
      <c r="A61" s="33">
        <f>NAU!D16</f>
        <v>0.25983000000000001</v>
      </c>
      <c r="B61" s="34">
        <f t="shared" si="48"/>
        <v>3</v>
      </c>
      <c r="C61" s="35">
        <f t="shared" si="49"/>
        <v>20</v>
      </c>
      <c r="D61" s="35">
        <f t="shared" si="50"/>
        <v>5</v>
      </c>
      <c r="E61" s="35" t="b">
        <f t="shared" si="51"/>
        <v>1</v>
      </c>
      <c r="F61" s="35">
        <f t="shared" si="52"/>
        <v>25</v>
      </c>
      <c r="G61" s="35" t="b">
        <f t="shared" si="41"/>
        <v>0</v>
      </c>
      <c r="I61" s="33">
        <f>NAU!E16</f>
        <v>1.291E-2</v>
      </c>
      <c r="J61" s="34">
        <f t="shared" si="53"/>
        <v>3</v>
      </c>
      <c r="K61" s="35">
        <f t="shared" si="54"/>
        <v>60</v>
      </c>
      <c r="L61" s="35">
        <f t="shared" si="55"/>
        <v>10</v>
      </c>
      <c r="M61" s="35" t="b">
        <f t="shared" si="42"/>
        <v>1</v>
      </c>
      <c r="N61" s="35">
        <f t="shared" si="37"/>
        <v>70</v>
      </c>
      <c r="O61" s="35" t="b">
        <f t="shared" si="43"/>
        <v>0</v>
      </c>
      <c r="Q61" s="33">
        <f>NAU!F16</f>
        <v>0.41349000000000002</v>
      </c>
      <c r="R61" s="34">
        <f t="shared" si="56"/>
        <v>2</v>
      </c>
      <c r="S61" s="35">
        <f t="shared" si="57"/>
        <v>45</v>
      </c>
      <c r="T61" s="35">
        <f t="shared" si="58"/>
        <v>5</v>
      </c>
      <c r="U61" s="35" t="b">
        <f t="shared" si="44"/>
        <v>1</v>
      </c>
      <c r="V61" s="35">
        <f t="shared" si="38"/>
        <v>50</v>
      </c>
      <c r="W61" s="35" t="b">
        <f t="shared" si="45"/>
        <v>0</v>
      </c>
      <c r="Y61" s="33">
        <f>NAU!G16</f>
        <v>0.19152</v>
      </c>
      <c r="Z61" s="34">
        <f t="shared" si="59"/>
        <v>2</v>
      </c>
      <c r="AA61" s="35">
        <f t="shared" si="60"/>
        <v>85</v>
      </c>
      <c r="AB61" s="35">
        <f t="shared" si="61"/>
        <v>5</v>
      </c>
      <c r="AC61" s="35" t="b">
        <f t="shared" si="46"/>
        <v>1</v>
      </c>
      <c r="AD61" s="35">
        <f t="shared" si="39"/>
        <v>90</v>
      </c>
      <c r="AE61" s="35" t="b">
        <f t="shared" si="47"/>
        <v>0</v>
      </c>
    </row>
    <row r="62" spans="1:31" x14ac:dyDescent="0.25">
      <c r="A62" s="33">
        <f>NAU!D17</f>
        <v>0.96318000000000004</v>
      </c>
      <c r="B62" s="34">
        <f t="shared" si="48"/>
        <v>3</v>
      </c>
      <c r="C62" s="35">
        <f t="shared" si="49"/>
        <v>25</v>
      </c>
      <c r="D62" s="35">
        <f t="shared" si="50"/>
        <v>5</v>
      </c>
      <c r="E62" s="35" t="b">
        <f t="shared" si="51"/>
        <v>0</v>
      </c>
      <c r="F62" s="35">
        <f t="shared" si="52"/>
        <v>20</v>
      </c>
      <c r="G62" s="35" t="b">
        <f t="shared" si="41"/>
        <v>0</v>
      </c>
      <c r="I62" s="33">
        <f>NAU!E17</f>
        <v>0.38384000000000001</v>
      </c>
      <c r="J62" s="34">
        <f t="shared" si="53"/>
        <v>3</v>
      </c>
      <c r="K62" s="35">
        <f t="shared" si="54"/>
        <v>70</v>
      </c>
      <c r="L62" s="35">
        <f t="shared" si="55"/>
        <v>10</v>
      </c>
      <c r="M62" s="35" t="b">
        <f t="shared" si="42"/>
        <v>1</v>
      </c>
      <c r="N62" s="35">
        <f t="shared" si="37"/>
        <v>80</v>
      </c>
      <c r="O62" s="35" t="b">
        <f t="shared" si="43"/>
        <v>0</v>
      </c>
      <c r="Q62" s="33">
        <f>NAU!F17</f>
        <v>0.74761</v>
      </c>
      <c r="R62" s="34">
        <f t="shared" si="56"/>
        <v>2</v>
      </c>
      <c r="S62" s="35">
        <f t="shared" si="57"/>
        <v>50</v>
      </c>
      <c r="T62" s="35">
        <f t="shared" si="58"/>
        <v>5</v>
      </c>
      <c r="U62" s="35" t="b">
        <f t="shared" si="44"/>
        <v>0</v>
      </c>
      <c r="V62" s="35">
        <f t="shared" si="38"/>
        <v>45</v>
      </c>
      <c r="W62" s="35" t="b">
        <f t="shared" si="45"/>
        <v>0</v>
      </c>
      <c r="Y62" s="33">
        <f>NAU!G17</f>
        <v>0.36024</v>
      </c>
      <c r="Z62" s="34">
        <f t="shared" si="59"/>
        <v>2</v>
      </c>
      <c r="AA62" s="35">
        <f t="shared" si="60"/>
        <v>90</v>
      </c>
      <c r="AB62" s="35">
        <f t="shared" si="61"/>
        <v>5</v>
      </c>
      <c r="AC62" s="35" t="b">
        <f t="shared" si="46"/>
        <v>1</v>
      </c>
      <c r="AD62" s="35">
        <f t="shared" si="39"/>
        <v>95</v>
      </c>
      <c r="AE62" s="35" t="b">
        <f t="shared" si="47"/>
        <v>0</v>
      </c>
    </row>
    <row r="63" spans="1:31" x14ac:dyDescent="0.25">
      <c r="A63" s="33">
        <f>NAU!D18</f>
        <v>0.56735999999999998</v>
      </c>
      <c r="B63" s="34">
        <f t="shared" si="48"/>
        <v>3</v>
      </c>
      <c r="C63" s="35">
        <f t="shared" si="49"/>
        <v>20</v>
      </c>
      <c r="D63" s="35">
        <f t="shared" si="50"/>
        <v>10</v>
      </c>
      <c r="E63" s="35" t="b">
        <f t="shared" si="51"/>
        <v>0</v>
      </c>
      <c r="F63" s="35">
        <f t="shared" si="52"/>
        <v>10</v>
      </c>
      <c r="G63" s="35" t="b">
        <f t="shared" si="41"/>
        <v>0</v>
      </c>
      <c r="I63" s="33">
        <f>NAU!E18</f>
        <v>0.66164000000000001</v>
      </c>
      <c r="J63" s="34">
        <f t="shared" si="53"/>
        <v>3</v>
      </c>
      <c r="K63" s="35">
        <f t="shared" si="54"/>
        <v>80</v>
      </c>
      <c r="L63" s="35">
        <f t="shared" si="55"/>
        <v>10</v>
      </c>
      <c r="M63" s="35" t="b">
        <f t="shared" si="42"/>
        <v>0</v>
      </c>
      <c r="N63" s="35">
        <f t="shared" si="37"/>
        <v>70</v>
      </c>
      <c r="O63" s="35" t="b">
        <f t="shared" si="43"/>
        <v>0</v>
      </c>
      <c r="Q63" s="33">
        <f>NAU!F18</f>
        <v>0.49431000000000003</v>
      </c>
      <c r="R63" s="34">
        <f t="shared" si="56"/>
        <v>2</v>
      </c>
      <c r="S63" s="35">
        <f t="shared" si="57"/>
        <v>45</v>
      </c>
      <c r="T63" s="35">
        <f t="shared" si="58"/>
        <v>10</v>
      </c>
      <c r="U63" s="35" t="b">
        <f t="shared" si="44"/>
        <v>1</v>
      </c>
      <c r="V63" s="35">
        <f t="shared" si="38"/>
        <v>55</v>
      </c>
      <c r="W63" s="35" t="b">
        <f t="shared" si="45"/>
        <v>0</v>
      </c>
      <c r="Y63" s="33">
        <f>NAU!G18</f>
        <v>0.94457999999999998</v>
      </c>
      <c r="Z63" s="34">
        <f t="shared" si="59"/>
        <v>2</v>
      </c>
      <c r="AA63" s="35">
        <f t="shared" si="60"/>
        <v>95</v>
      </c>
      <c r="AB63" s="35">
        <f t="shared" si="61"/>
        <v>5</v>
      </c>
      <c r="AC63" s="35" t="b">
        <f t="shared" si="46"/>
        <v>0</v>
      </c>
      <c r="AD63" s="35">
        <f t="shared" si="39"/>
        <v>90</v>
      </c>
      <c r="AE63" s="35" t="b">
        <f t="shared" si="47"/>
        <v>0</v>
      </c>
    </row>
    <row r="64" spans="1:31" x14ac:dyDescent="0.25">
      <c r="A64" s="33">
        <f>NAU!D19</f>
        <v>0.31900000000000001</v>
      </c>
      <c r="B64" s="34">
        <f t="shared" si="48"/>
        <v>3</v>
      </c>
      <c r="C64" s="35">
        <f t="shared" si="49"/>
        <v>10</v>
      </c>
      <c r="D64" s="35">
        <f t="shared" si="50"/>
        <v>20</v>
      </c>
      <c r="E64" s="35" t="b">
        <f t="shared" si="51"/>
        <v>1</v>
      </c>
      <c r="F64" s="35">
        <f t="shared" si="52"/>
        <v>30</v>
      </c>
      <c r="G64" s="35" t="b">
        <f t="shared" si="41"/>
        <v>0</v>
      </c>
      <c r="I64" s="33">
        <f>NAU!E19</f>
        <v>0.54154999999999998</v>
      </c>
      <c r="J64" s="34">
        <f t="shared" si="53"/>
        <v>3</v>
      </c>
      <c r="K64" s="35">
        <f t="shared" si="54"/>
        <v>70</v>
      </c>
      <c r="L64" s="35">
        <f t="shared" si="55"/>
        <v>20</v>
      </c>
      <c r="M64" s="35" t="b">
        <f t="shared" si="42"/>
        <v>0</v>
      </c>
      <c r="N64" s="35">
        <f t="shared" si="37"/>
        <v>50</v>
      </c>
      <c r="O64" s="35" t="b">
        <f t="shared" si="43"/>
        <v>0</v>
      </c>
      <c r="Q64" s="33">
        <f>NAU!F19</f>
        <v>0.83435999999999999</v>
      </c>
      <c r="R64" s="34">
        <f t="shared" si="56"/>
        <v>2</v>
      </c>
      <c r="S64" s="35">
        <f t="shared" si="57"/>
        <v>55</v>
      </c>
      <c r="T64" s="35">
        <f t="shared" si="58"/>
        <v>5</v>
      </c>
      <c r="U64" s="35" t="b">
        <f t="shared" si="44"/>
        <v>0</v>
      </c>
      <c r="V64" s="35">
        <f t="shared" si="38"/>
        <v>50</v>
      </c>
      <c r="W64" s="35" t="b">
        <f t="shared" si="45"/>
        <v>0</v>
      </c>
      <c r="Y64" s="33">
        <f>NAU!G19</f>
        <v>0.54157999999999995</v>
      </c>
      <c r="Z64" s="34">
        <f t="shared" si="59"/>
        <v>2</v>
      </c>
      <c r="AA64" s="35">
        <f t="shared" si="60"/>
        <v>90</v>
      </c>
      <c r="AB64" s="35">
        <f t="shared" si="61"/>
        <v>10</v>
      </c>
      <c r="AC64" s="35" t="b">
        <f t="shared" si="46"/>
        <v>0</v>
      </c>
      <c r="AD64" s="35">
        <f t="shared" si="39"/>
        <v>80</v>
      </c>
      <c r="AE64" s="35" t="b">
        <f t="shared" si="47"/>
        <v>0</v>
      </c>
    </row>
    <row r="65" spans="1:31" x14ac:dyDescent="0.25">
      <c r="A65" s="33">
        <f>NAU!D20</f>
        <v>0.90561000000000003</v>
      </c>
      <c r="B65" s="34">
        <f t="shared" si="48"/>
        <v>3</v>
      </c>
      <c r="C65" s="35">
        <f t="shared" si="49"/>
        <v>30</v>
      </c>
      <c r="D65" s="35">
        <f t="shared" si="50"/>
        <v>5</v>
      </c>
      <c r="E65" s="35" t="b">
        <f t="shared" si="51"/>
        <v>0</v>
      </c>
      <c r="F65" s="35">
        <f t="shared" si="52"/>
        <v>25</v>
      </c>
      <c r="G65" s="35" t="b">
        <f t="shared" si="41"/>
        <v>0</v>
      </c>
      <c r="I65" s="33">
        <f>NAU!E20</f>
        <v>0.72848000000000002</v>
      </c>
      <c r="J65" s="34">
        <f t="shared" si="53"/>
        <v>3</v>
      </c>
      <c r="K65" s="35">
        <f t="shared" si="54"/>
        <v>50</v>
      </c>
      <c r="L65" s="35">
        <f t="shared" si="55"/>
        <v>40</v>
      </c>
      <c r="M65" s="35" t="b">
        <f t="shared" si="42"/>
        <v>0</v>
      </c>
      <c r="N65" s="35">
        <f t="shared" si="37"/>
        <v>10</v>
      </c>
      <c r="O65" s="35" t="b">
        <f t="shared" si="43"/>
        <v>0</v>
      </c>
      <c r="Q65" s="33">
        <f>NAU!F20</f>
        <v>0.11834</v>
      </c>
      <c r="R65" s="34">
        <f t="shared" si="56"/>
        <v>2</v>
      </c>
      <c r="S65" s="35">
        <f t="shared" si="57"/>
        <v>50</v>
      </c>
      <c r="T65" s="35">
        <f t="shared" si="58"/>
        <v>10</v>
      </c>
      <c r="U65" s="35" t="b">
        <f t="shared" si="44"/>
        <v>1</v>
      </c>
      <c r="V65" s="35">
        <f t="shared" si="38"/>
        <v>60</v>
      </c>
      <c r="W65" s="35" t="b">
        <f t="shared" si="45"/>
        <v>1</v>
      </c>
      <c r="Y65" s="33">
        <f>NAU!G20</f>
        <v>0.75051000000000001</v>
      </c>
      <c r="Z65" s="34">
        <f t="shared" si="59"/>
        <v>2</v>
      </c>
      <c r="AA65" s="35">
        <f t="shared" si="60"/>
        <v>80</v>
      </c>
      <c r="AB65" s="35">
        <f t="shared" si="61"/>
        <v>20</v>
      </c>
      <c r="AC65" s="35" t="b">
        <f t="shared" si="46"/>
        <v>0</v>
      </c>
      <c r="AD65" s="35">
        <f t="shared" si="39"/>
        <v>60</v>
      </c>
      <c r="AE65" s="35" t="b">
        <f t="shared" si="47"/>
        <v>0</v>
      </c>
    </row>
    <row r="66" spans="1:31" x14ac:dyDescent="0.25">
      <c r="A66" s="33">
        <f>NAU!D21</f>
        <v>0.64344999999999997</v>
      </c>
      <c r="B66" s="34">
        <f t="shared" si="48"/>
        <v>3</v>
      </c>
      <c r="C66" s="35">
        <f t="shared" si="49"/>
        <v>25</v>
      </c>
      <c r="D66" s="35">
        <f t="shared" si="50"/>
        <v>10</v>
      </c>
      <c r="E66" s="35" t="b">
        <f t="shared" si="51"/>
        <v>0</v>
      </c>
      <c r="F66" s="35">
        <f t="shared" si="52"/>
        <v>15</v>
      </c>
      <c r="G66" s="35" t="b">
        <f t="shared" si="41"/>
        <v>0</v>
      </c>
      <c r="I66" s="33">
        <f>NAU!E21</f>
        <v>0.19325000000000001</v>
      </c>
      <c r="J66" s="34">
        <f t="shared" si="53"/>
        <v>3</v>
      </c>
      <c r="K66" s="35">
        <f t="shared" si="54"/>
        <v>10</v>
      </c>
      <c r="L66" s="35">
        <v>10</v>
      </c>
      <c r="M66" s="35" t="b">
        <f t="shared" si="42"/>
        <v>1</v>
      </c>
      <c r="N66" s="35">
        <f t="shared" si="37"/>
        <v>20</v>
      </c>
      <c r="O66" s="35" t="b">
        <f t="shared" si="43"/>
        <v>0</v>
      </c>
      <c r="Q66" s="33">
        <f>NAU!F21</f>
        <v>0.81549000000000005</v>
      </c>
      <c r="R66" s="34">
        <f t="shared" si="56"/>
        <v>3</v>
      </c>
      <c r="S66" s="35">
        <f t="shared" si="57"/>
        <v>25</v>
      </c>
      <c r="T66" s="35">
        <f t="shared" si="58"/>
        <v>5</v>
      </c>
      <c r="U66" s="35" t="b">
        <f t="shared" si="44"/>
        <v>0</v>
      </c>
      <c r="V66" s="35">
        <f t="shared" si="38"/>
        <v>20</v>
      </c>
      <c r="W66" s="35" t="b">
        <f t="shared" si="45"/>
        <v>0</v>
      </c>
      <c r="Y66" s="33">
        <f>NAU!G21</f>
        <v>0.60365000000000002</v>
      </c>
      <c r="Z66" s="34">
        <f t="shared" si="59"/>
        <v>2</v>
      </c>
      <c r="AA66" s="35">
        <f t="shared" si="60"/>
        <v>60</v>
      </c>
      <c r="AB66" s="35">
        <f t="shared" si="61"/>
        <v>40</v>
      </c>
      <c r="AC66" s="35" t="b">
        <f t="shared" si="46"/>
        <v>0</v>
      </c>
      <c r="AD66" s="35">
        <f t="shared" si="39"/>
        <v>20</v>
      </c>
      <c r="AE66" s="35" t="b">
        <f t="shared" si="47"/>
        <v>0</v>
      </c>
    </row>
    <row r="67" spans="1:31" x14ac:dyDescent="0.25">
      <c r="A67" s="33">
        <f>NAU!D22</f>
        <v>0.31855</v>
      </c>
      <c r="B67" s="34">
        <f t="shared" si="48"/>
        <v>3</v>
      </c>
      <c r="C67" s="35">
        <f t="shared" si="49"/>
        <v>15</v>
      </c>
      <c r="D67" s="35">
        <v>15</v>
      </c>
      <c r="E67" s="35" t="b">
        <f t="shared" si="51"/>
        <v>1</v>
      </c>
      <c r="F67" s="35">
        <f t="shared" si="52"/>
        <v>30</v>
      </c>
      <c r="G67" s="35" t="b">
        <f t="shared" si="41"/>
        <v>0</v>
      </c>
      <c r="I67" s="33">
        <f>NAU!E22</f>
        <v>0.14413000000000001</v>
      </c>
      <c r="J67" s="34">
        <f t="shared" si="53"/>
        <v>3</v>
      </c>
      <c r="K67" s="35">
        <f t="shared" si="54"/>
        <v>20</v>
      </c>
      <c r="L67" s="35">
        <f t="shared" si="55"/>
        <v>10</v>
      </c>
      <c r="M67" s="35" t="b">
        <f t="shared" si="42"/>
        <v>1</v>
      </c>
      <c r="N67" s="35">
        <f t="shared" si="37"/>
        <v>30</v>
      </c>
      <c r="O67" s="35" t="b">
        <f t="shared" si="43"/>
        <v>0</v>
      </c>
      <c r="Q67" s="33">
        <f>NAU!F22</f>
        <v>0.70950999999999997</v>
      </c>
      <c r="R67" s="34">
        <f t="shared" si="56"/>
        <v>3</v>
      </c>
      <c r="S67" s="35">
        <f t="shared" si="57"/>
        <v>20</v>
      </c>
      <c r="T67" s="35">
        <f t="shared" si="58"/>
        <v>10</v>
      </c>
      <c r="U67" s="35" t="b">
        <f t="shared" si="44"/>
        <v>0</v>
      </c>
      <c r="V67" s="35">
        <f t="shared" si="38"/>
        <v>10</v>
      </c>
      <c r="W67" s="35" t="b">
        <f t="shared" si="45"/>
        <v>0</v>
      </c>
      <c r="Y67" s="33">
        <f>NAU!G22</f>
        <v>0.83799000000000001</v>
      </c>
      <c r="Z67" s="34">
        <f t="shared" si="59"/>
        <v>2</v>
      </c>
      <c r="AA67" s="35">
        <f t="shared" si="60"/>
        <v>20</v>
      </c>
      <c r="AB67" s="35">
        <v>20</v>
      </c>
      <c r="AC67" s="35" t="b">
        <f t="shared" si="46"/>
        <v>0</v>
      </c>
      <c r="AD67" s="35">
        <f t="shared" si="39"/>
        <v>0</v>
      </c>
      <c r="AE67" s="35" t="b">
        <f t="shared" si="47"/>
        <v>1</v>
      </c>
    </row>
    <row r="68" spans="1:31" x14ac:dyDescent="0.25">
      <c r="A68" s="33">
        <f>NAU!D23</f>
        <v>0.34512999999999999</v>
      </c>
      <c r="B68" s="34">
        <f t="shared" si="48"/>
        <v>3</v>
      </c>
      <c r="C68" s="35">
        <f t="shared" si="49"/>
        <v>30</v>
      </c>
      <c r="D68" s="35">
        <f t="shared" si="50"/>
        <v>5</v>
      </c>
      <c r="E68" s="35" t="b">
        <f t="shared" si="51"/>
        <v>1</v>
      </c>
      <c r="F68" s="35">
        <f t="shared" si="52"/>
        <v>35</v>
      </c>
      <c r="G68" s="35" t="b">
        <f t="shared" si="41"/>
        <v>0</v>
      </c>
      <c r="I68" s="33">
        <f>NAU!E23</f>
        <v>0.39662999999999998</v>
      </c>
      <c r="J68" s="34">
        <f t="shared" si="53"/>
        <v>3</v>
      </c>
      <c r="K68" s="35">
        <f t="shared" si="54"/>
        <v>30</v>
      </c>
      <c r="L68" s="35">
        <f t="shared" si="55"/>
        <v>10</v>
      </c>
      <c r="M68" s="35" t="b">
        <f t="shared" si="42"/>
        <v>1</v>
      </c>
      <c r="N68" s="35">
        <f t="shared" si="37"/>
        <v>40</v>
      </c>
      <c r="O68" s="35" t="b">
        <f t="shared" si="43"/>
        <v>0</v>
      </c>
      <c r="Q68" s="33">
        <f>NAU!F23</f>
        <v>0.77544000000000002</v>
      </c>
      <c r="R68" s="34">
        <f t="shared" si="56"/>
        <v>3</v>
      </c>
      <c r="S68" s="35">
        <f t="shared" si="57"/>
        <v>10</v>
      </c>
      <c r="T68" s="35">
        <v>10</v>
      </c>
      <c r="U68" s="35" t="b">
        <f t="shared" si="44"/>
        <v>0</v>
      </c>
      <c r="V68" s="35">
        <f t="shared" si="38"/>
        <v>0</v>
      </c>
      <c r="W68" s="35" t="b">
        <f t="shared" si="45"/>
        <v>1</v>
      </c>
      <c r="Y68" s="33">
        <f>NAU!G23</f>
        <v>0.3296</v>
      </c>
      <c r="Z68" s="34">
        <f t="shared" si="59"/>
        <v>3</v>
      </c>
      <c r="AA68" s="35">
        <f t="shared" si="60"/>
        <v>85</v>
      </c>
      <c r="AB68" s="35">
        <f t="shared" si="61"/>
        <v>5</v>
      </c>
      <c r="AC68" s="35" t="b">
        <f t="shared" si="46"/>
        <v>1</v>
      </c>
      <c r="AD68" s="35">
        <f t="shared" si="39"/>
        <v>90</v>
      </c>
      <c r="AE68" s="35" t="b">
        <f t="shared" si="47"/>
        <v>0</v>
      </c>
    </row>
    <row r="69" spans="1:31" x14ac:dyDescent="0.25">
      <c r="A69" s="33">
        <f>NAU!D24</f>
        <v>0.99892999999999998</v>
      </c>
      <c r="B69" s="34">
        <f t="shared" si="48"/>
        <v>3</v>
      </c>
      <c r="C69" s="35">
        <f t="shared" si="49"/>
        <v>35</v>
      </c>
      <c r="D69" s="35">
        <f t="shared" si="50"/>
        <v>5</v>
      </c>
      <c r="E69" s="35" t="b">
        <f t="shared" si="51"/>
        <v>0</v>
      </c>
      <c r="F69" s="35">
        <f t="shared" si="52"/>
        <v>30</v>
      </c>
      <c r="G69" s="35" t="b">
        <f t="shared" si="41"/>
        <v>0</v>
      </c>
      <c r="I69" s="33">
        <f>NAU!E24</f>
        <v>2.1309999999999999E-2</v>
      </c>
      <c r="J69" s="34">
        <f t="shared" si="53"/>
        <v>3</v>
      </c>
      <c r="K69" s="35">
        <f t="shared" si="54"/>
        <v>40</v>
      </c>
      <c r="L69" s="35">
        <f t="shared" si="55"/>
        <v>10</v>
      </c>
      <c r="M69" s="35" t="b">
        <f t="shared" si="42"/>
        <v>1</v>
      </c>
      <c r="N69" s="35">
        <f t="shared" si="37"/>
        <v>50</v>
      </c>
      <c r="O69" s="35" t="b">
        <f t="shared" si="43"/>
        <v>0</v>
      </c>
      <c r="Q69" s="33">
        <f>NAU!F24</f>
        <v>0.68161000000000005</v>
      </c>
      <c r="R69" s="34">
        <f t="shared" si="56"/>
        <v>4</v>
      </c>
      <c r="S69" s="35">
        <f t="shared" si="57"/>
        <v>25</v>
      </c>
      <c r="T69" s="35">
        <f t="shared" si="58"/>
        <v>5</v>
      </c>
      <c r="U69" s="35" t="b">
        <f t="shared" si="44"/>
        <v>0</v>
      </c>
      <c r="V69" s="35">
        <f t="shared" si="38"/>
        <v>20</v>
      </c>
      <c r="W69" s="35" t="b">
        <f t="shared" si="45"/>
        <v>0</v>
      </c>
      <c r="Y69" s="33">
        <f>NAU!G24</f>
        <v>0.19322</v>
      </c>
      <c r="Z69" s="34">
        <f t="shared" si="59"/>
        <v>3</v>
      </c>
      <c r="AA69" s="35">
        <f t="shared" si="60"/>
        <v>90</v>
      </c>
      <c r="AB69" s="35">
        <f t="shared" si="61"/>
        <v>5</v>
      </c>
      <c r="AC69" s="35" t="b">
        <f t="shared" si="46"/>
        <v>1</v>
      </c>
      <c r="AD69" s="35">
        <f t="shared" si="39"/>
        <v>95</v>
      </c>
      <c r="AE69" s="35" t="b">
        <f t="shared" si="47"/>
        <v>0</v>
      </c>
    </row>
    <row r="70" spans="1:31" x14ac:dyDescent="0.25">
      <c r="A70" s="33">
        <f>NAU!D25</f>
        <v>0.55866000000000005</v>
      </c>
      <c r="B70" s="34">
        <f t="shared" si="48"/>
        <v>3</v>
      </c>
      <c r="C70" s="35">
        <f t="shared" si="49"/>
        <v>30</v>
      </c>
      <c r="D70" s="35">
        <f t="shared" si="50"/>
        <v>10</v>
      </c>
      <c r="E70" s="35" t="b">
        <f t="shared" si="51"/>
        <v>0</v>
      </c>
      <c r="F70" s="35">
        <f t="shared" si="52"/>
        <v>20</v>
      </c>
      <c r="G70" s="35" t="b">
        <f t="shared" si="41"/>
        <v>0</v>
      </c>
      <c r="I70" s="33">
        <f>NAU!E25</f>
        <v>0.88448000000000004</v>
      </c>
      <c r="J70" s="34">
        <f t="shared" si="53"/>
        <v>3</v>
      </c>
      <c r="K70" s="35">
        <f t="shared" si="54"/>
        <v>50</v>
      </c>
      <c r="L70" s="35">
        <f t="shared" si="55"/>
        <v>10</v>
      </c>
      <c r="M70" s="35" t="b">
        <f t="shared" si="42"/>
        <v>0</v>
      </c>
      <c r="N70" s="35">
        <f t="shared" si="37"/>
        <v>40</v>
      </c>
      <c r="O70" s="35" t="b">
        <f t="shared" si="43"/>
        <v>0</v>
      </c>
      <c r="Q70" s="33">
        <f>NAU!F25</f>
        <v>3.5839999999999997E-2</v>
      </c>
      <c r="R70" s="34">
        <f t="shared" si="56"/>
        <v>4</v>
      </c>
      <c r="S70" s="35">
        <f t="shared" si="57"/>
        <v>20</v>
      </c>
      <c r="T70" s="35">
        <f t="shared" si="58"/>
        <v>10</v>
      </c>
      <c r="U70" s="35" t="b">
        <f t="shared" si="44"/>
        <v>1</v>
      </c>
      <c r="V70" s="35">
        <f t="shared" si="38"/>
        <v>30</v>
      </c>
      <c r="W70" s="35" t="b">
        <f t="shared" si="45"/>
        <v>0</v>
      </c>
      <c r="Y70" s="33">
        <f>NAU!G25</f>
        <v>0.11219999999999999</v>
      </c>
      <c r="Z70" s="34">
        <f t="shared" si="59"/>
        <v>3</v>
      </c>
      <c r="AA70" s="35">
        <f t="shared" si="60"/>
        <v>95</v>
      </c>
      <c r="AB70" s="35">
        <f t="shared" si="61"/>
        <v>5</v>
      </c>
      <c r="AC70" s="35" t="b">
        <f t="shared" si="46"/>
        <v>1</v>
      </c>
      <c r="AD70" s="35">
        <f t="shared" si="39"/>
        <v>100</v>
      </c>
      <c r="AE70" s="35" t="b">
        <f t="shared" si="47"/>
        <v>0</v>
      </c>
    </row>
    <row r="71" spans="1:31" x14ac:dyDescent="0.25">
      <c r="A71" s="33">
        <f>NAU!D26</f>
        <v>0.63266999999999995</v>
      </c>
      <c r="B71" s="34">
        <f t="shared" si="48"/>
        <v>3</v>
      </c>
      <c r="C71" s="35">
        <f t="shared" si="49"/>
        <v>20</v>
      </c>
      <c r="D71" s="35">
        <f t="shared" si="50"/>
        <v>20</v>
      </c>
      <c r="E71" s="35" t="b">
        <f t="shared" si="51"/>
        <v>0</v>
      </c>
      <c r="F71" s="35">
        <f t="shared" si="52"/>
        <v>0</v>
      </c>
      <c r="G71" s="35" t="b">
        <f t="shared" si="41"/>
        <v>1</v>
      </c>
      <c r="I71" s="33">
        <f>NAU!E26</f>
        <v>0.10621999999999999</v>
      </c>
      <c r="J71" s="34">
        <f t="shared" si="53"/>
        <v>3</v>
      </c>
      <c r="K71" s="35">
        <f t="shared" si="54"/>
        <v>40</v>
      </c>
      <c r="L71" s="35">
        <f t="shared" si="55"/>
        <v>20</v>
      </c>
      <c r="M71" s="35" t="b">
        <f t="shared" si="42"/>
        <v>1</v>
      </c>
      <c r="N71" s="35">
        <f t="shared" si="37"/>
        <v>60</v>
      </c>
      <c r="O71" s="35" t="b">
        <f t="shared" si="43"/>
        <v>0</v>
      </c>
      <c r="Q71" s="33">
        <f>NAU!F26</f>
        <v>0.43391000000000002</v>
      </c>
      <c r="R71" s="34">
        <f t="shared" si="56"/>
        <v>4</v>
      </c>
      <c r="S71" s="35">
        <f t="shared" si="57"/>
        <v>30</v>
      </c>
      <c r="T71" s="35">
        <f t="shared" si="58"/>
        <v>5</v>
      </c>
      <c r="U71" s="35" t="b">
        <f t="shared" si="44"/>
        <v>1</v>
      </c>
      <c r="V71" s="35">
        <f t="shared" si="38"/>
        <v>35</v>
      </c>
      <c r="W71" s="35" t="b">
        <f t="shared" si="45"/>
        <v>0</v>
      </c>
      <c r="Y71" s="33">
        <f>NAU!G26</f>
        <v>0.31751000000000001</v>
      </c>
      <c r="Z71" s="34">
        <f t="shared" si="59"/>
        <v>3</v>
      </c>
      <c r="AA71" s="35">
        <f t="shared" si="60"/>
        <v>100</v>
      </c>
      <c r="AB71" s="35">
        <f t="shared" si="61"/>
        <v>5</v>
      </c>
      <c r="AC71" s="35" t="b">
        <f t="shared" si="46"/>
        <v>1</v>
      </c>
      <c r="AD71" s="35">
        <f t="shared" si="39"/>
        <v>105</v>
      </c>
      <c r="AE71" s="35" t="b">
        <f t="shared" si="47"/>
        <v>0</v>
      </c>
    </row>
    <row r="72" spans="1:31" x14ac:dyDescent="0.25">
      <c r="A72" s="33">
        <f>NAU!D27</f>
        <v>0.47641</v>
      </c>
      <c r="B72" s="34">
        <f t="shared" si="48"/>
        <v>4</v>
      </c>
      <c r="C72" s="35">
        <f t="shared" si="49"/>
        <v>20</v>
      </c>
      <c r="D72" s="35">
        <f t="shared" si="50"/>
        <v>5</v>
      </c>
      <c r="E72" s="35" t="b">
        <f t="shared" si="51"/>
        <v>1</v>
      </c>
      <c r="F72" s="35">
        <f t="shared" si="52"/>
        <v>25</v>
      </c>
      <c r="G72" s="35" t="b">
        <f t="shared" si="41"/>
        <v>0</v>
      </c>
      <c r="I72" s="33">
        <f>NAU!E27</f>
        <v>0.86224999999999996</v>
      </c>
      <c r="J72" s="34">
        <f t="shared" si="53"/>
        <v>3</v>
      </c>
      <c r="K72" s="35">
        <f t="shared" si="54"/>
        <v>60</v>
      </c>
      <c r="L72" s="35">
        <f t="shared" si="55"/>
        <v>10</v>
      </c>
      <c r="M72" s="35" t="b">
        <f t="shared" si="42"/>
        <v>0</v>
      </c>
      <c r="N72" s="35">
        <f t="shared" si="37"/>
        <v>50</v>
      </c>
      <c r="O72" s="35" t="b">
        <f t="shared" si="43"/>
        <v>0</v>
      </c>
      <c r="Q72" s="33">
        <f>NAU!F27</f>
        <v>0.31703999999999999</v>
      </c>
      <c r="R72" s="34">
        <f t="shared" si="56"/>
        <v>4</v>
      </c>
      <c r="S72" s="35">
        <f t="shared" si="57"/>
        <v>35</v>
      </c>
      <c r="T72" s="35">
        <f t="shared" si="58"/>
        <v>5</v>
      </c>
      <c r="U72" s="35" t="b">
        <f t="shared" si="44"/>
        <v>1</v>
      </c>
      <c r="V72" s="35">
        <f t="shared" si="38"/>
        <v>40</v>
      </c>
      <c r="W72" s="35" t="b">
        <f t="shared" si="45"/>
        <v>0</v>
      </c>
      <c r="Y72" s="33">
        <f>NAU!G27</f>
        <v>0.88492000000000004</v>
      </c>
      <c r="Z72" s="34">
        <f t="shared" si="59"/>
        <v>3</v>
      </c>
      <c r="AA72" s="35">
        <f t="shared" si="60"/>
        <v>105</v>
      </c>
      <c r="AB72" s="35">
        <f t="shared" si="61"/>
        <v>5</v>
      </c>
      <c r="AC72" s="35" t="b">
        <f t="shared" si="46"/>
        <v>0</v>
      </c>
      <c r="AD72" s="35">
        <f t="shared" si="39"/>
        <v>100</v>
      </c>
      <c r="AE72" s="35" t="b">
        <f t="shared" si="47"/>
        <v>0</v>
      </c>
    </row>
    <row r="73" spans="1:31" x14ac:dyDescent="0.25">
      <c r="A73" s="33">
        <f>NAU!D28</f>
        <v>0.41575000000000001</v>
      </c>
      <c r="B73" s="34">
        <f t="shared" si="48"/>
        <v>4</v>
      </c>
      <c r="C73" s="35">
        <f t="shared" si="49"/>
        <v>25</v>
      </c>
      <c r="D73" s="35">
        <f t="shared" si="50"/>
        <v>5</v>
      </c>
      <c r="E73" s="35" t="b">
        <f t="shared" si="51"/>
        <v>1</v>
      </c>
      <c r="F73" s="35">
        <f t="shared" si="52"/>
        <v>30</v>
      </c>
      <c r="G73" s="35" t="b">
        <f t="shared" si="41"/>
        <v>0</v>
      </c>
      <c r="I73" s="33">
        <f>NAU!E28</f>
        <v>0.49767</v>
      </c>
      <c r="J73" s="34">
        <f t="shared" si="53"/>
        <v>3</v>
      </c>
      <c r="K73" s="35">
        <f t="shared" si="54"/>
        <v>50</v>
      </c>
      <c r="L73" s="35">
        <f t="shared" si="55"/>
        <v>20</v>
      </c>
      <c r="M73" s="35" t="b">
        <f t="shared" si="42"/>
        <v>1</v>
      </c>
      <c r="N73" s="35">
        <f t="shared" si="37"/>
        <v>70</v>
      </c>
      <c r="O73" s="35" t="b">
        <f t="shared" si="43"/>
        <v>0</v>
      </c>
      <c r="Q73" s="33">
        <f>NAU!F28</f>
        <v>4.0370000000000003E-2</v>
      </c>
      <c r="R73" s="34">
        <f t="shared" si="56"/>
        <v>4</v>
      </c>
      <c r="S73" s="35">
        <f t="shared" si="57"/>
        <v>40</v>
      </c>
      <c r="T73" s="35">
        <f t="shared" si="58"/>
        <v>5</v>
      </c>
      <c r="U73" s="35" t="b">
        <f t="shared" si="44"/>
        <v>1</v>
      </c>
      <c r="V73" s="35">
        <f t="shared" si="38"/>
        <v>45</v>
      </c>
      <c r="W73" s="35" t="b">
        <f t="shared" si="45"/>
        <v>0</v>
      </c>
      <c r="Y73" s="33">
        <f>NAU!G28</f>
        <v>0.40933999999999998</v>
      </c>
      <c r="Z73" s="34">
        <f t="shared" si="59"/>
        <v>3</v>
      </c>
      <c r="AA73" s="35">
        <f t="shared" si="60"/>
        <v>100</v>
      </c>
      <c r="AB73" s="35">
        <f t="shared" si="61"/>
        <v>10</v>
      </c>
      <c r="AC73" s="35" t="b">
        <f t="shared" si="46"/>
        <v>1</v>
      </c>
      <c r="AD73" s="35">
        <f t="shared" si="39"/>
        <v>110</v>
      </c>
      <c r="AE73" s="35" t="b">
        <f t="shared" si="47"/>
        <v>0</v>
      </c>
    </row>
    <row r="74" spans="1:31" x14ac:dyDescent="0.25">
      <c r="A74" s="33">
        <f>NAU!D29</f>
        <v>0.48257</v>
      </c>
      <c r="B74" s="34">
        <f t="shared" si="48"/>
        <v>4</v>
      </c>
      <c r="C74" s="35">
        <f t="shared" si="49"/>
        <v>30</v>
      </c>
      <c r="D74" s="35">
        <f t="shared" si="50"/>
        <v>5</v>
      </c>
      <c r="E74" s="35" t="b">
        <f t="shared" si="51"/>
        <v>1</v>
      </c>
      <c r="F74" s="35">
        <f t="shared" si="52"/>
        <v>35</v>
      </c>
      <c r="G74" s="35" t="b">
        <f t="shared" si="41"/>
        <v>0</v>
      </c>
      <c r="I74" s="33">
        <f>NAU!E29</f>
        <v>0.50815999999999995</v>
      </c>
      <c r="J74" s="34">
        <f t="shared" si="53"/>
        <v>3</v>
      </c>
      <c r="K74" s="35">
        <f t="shared" si="54"/>
        <v>70</v>
      </c>
      <c r="L74" s="35">
        <f t="shared" si="55"/>
        <v>10</v>
      </c>
      <c r="M74" s="35" t="b">
        <f t="shared" si="42"/>
        <v>0</v>
      </c>
      <c r="N74" s="35">
        <f t="shared" si="37"/>
        <v>60</v>
      </c>
      <c r="O74" s="35" t="b">
        <f t="shared" si="43"/>
        <v>0</v>
      </c>
      <c r="Q74" s="33">
        <f>NAU!F29</f>
        <v>0.97616000000000003</v>
      </c>
      <c r="R74" s="34">
        <f t="shared" si="56"/>
        <v>4</v>
      </c>
      <c r="S74" s="35">
        <f t="shared" si="57"/>
        <v>45</v>
      </c>
      <c r="T74" s="35">
        <f t="shared" si="58"/>
        <v>5</v>
      </c>
      <c r="U74" s="35" t="b">
        <f t="shared" si="44"/>
        <v>0</v>
      </c>
      <c r="V74" s="35">
        <f t="shared" si="38"/>
        <v>40</v>
      </c>
      <c r="W74" s="35" t="b">
        <f t="shared" si="45"/>
        <v>0</v>
      </c>
      <c r="Y74" s="33">
        <f>NAU!G29</f>
        <v>0.22888</v>
      </c>
      <c r="Z74" s="34">
        <f t="shared" si="59"/>
        <v>3</v>
      </c>
      <c r="AA74" s="35">
        <f t="shared" si="60"/>
        <v>110</v>
      </c>
      <c r="AB74" s="35">
        <f t="shared" si="61"/>
        <v>5</v>
      </c>
      <c r="AC74" s="35" t="b">
        <f t="shared" si="46"/>
        <v>1</v>
      </c>
      <c r="AD74" s="35">
        <f t="shared" si="39"/>
        <v>115</v>
      </c>
      <c r="AE74" s="35" t="b">
        <f t="shared" si="47"/>
        <v>0</v>
      </c>
    </row>
    <row r="75" spans="1:31" x14ac:dyDescent="0.25">
      <c r="A75" s="33">
        <f>NAU!D30</f>
        <v>0.51080000000000003</v>
      </c>
      <c r="B75" s="34">
        <f t="shared" si="48"/>
        <v>4</v>
      </c>
      <c r="C75" s="35">
        <f t="shared" si="49"/>
        <v>35</v>
      </c>
      <c r="D75" s="35">
        <f t="shared" si="50"/>
        <v>5</v>
      </c>
      <c r="E75" s="35" t="b">
        <f t="shared" si="51"/>
        <v>0</v>
      </c>
      <c r="F75" s="35">
        <f t="shared" si="52"/>
        <v>30</v>
      </c>
      <c r="G75" s="35" t="b">
        <f t="shared" si="41"/>
        <v>0</v>
      </c>
      <c r="I75" s="33">
        <f>NAU!E30</f>
        <v>0.43852000000000002</v>
      </c>
      <c r="J75" s="34">
        <f t="shared" si="53"/>
        <v>3</v>
      </c>
      <c r="K75" s="35">
        <f t="shared" si="54"/>
        <v>60</v>
      </c>
      <c r="L75" s="35">
        <f t="shared" si="55"/>
        <v>20</v>
      </c>
      <c r="M75" s="35" t="b">
        <f t="shared" si="42"/>
        <v>1</v>
      </c>
      <c r="N75" s="35">
        <f t="shared" si="37"/>
        <v>80</v>
      </c>
      <c r="O75" s="35" t="b">
        <f t="shared" si="43"/>
        <v>0</v>
      </c>
      <c r="Q75" s="33">
        <f>NAU!F30</f>
        <v>0.59692999999999996</v>
      </c>
      <c r="R75" s="34">
        <f t="shared" si="56"/>
        <v>4</v>
      </c>
      <c r="S75" s="35">
        <f t="shared" si="57"/>
        <v>40</v>
      </c>
      <c r="T75" s="35">
        <f t="shared" si="58"/>
        <v>10</v>
      </c>
      <c r="U75" s="35" t="b">
        <f t="shared" si="44"/>
        <v>0</v>
      </c>
      <c r="V75" s="35">
        <f t="shared" si="38"/>
        <v>30</v>
      </c>
      <c r="W75" s="35" t="b">
        <f t="shared" si="45"/>
        <v>0</v>
      </c>
      <c r="Y75" s="33">
        <f>NAU!G30</f>
        <v>0.78212000000000004</v>
      </c>
      <c r="Z75" s="34">
        <f t="shared" si="59"/>
        <v>3</v>
      </c>
      <c r="AA75" s="35">
        <f t="shared" si="60"/>
        <v>115</v>
      </c>
      <c r="AB75" s="35">
        <f t="shared" si="61"/>
        <v>5</v>
      </c>
      <c r="AC75" s="35" t="b">
        <f t="shared" si="46"/>
        <v>0</v>
      </c>
      <c r="AD75" s="35">
        <f t="shared" si="39"/>
        <v>110</v>
      </c>
      <c r="AE75" s="35" t="b">
        <f t="shared" si="47"/>
        <v>0</v>
      </c>
    </row>
    <row r="76" spans="1:31" x14ac:dyDescent="0.25">
      <c r="A76" s="33">
        <f>NAU!D31</f>
        <v>0.28316000000000002</v>
      </c>
      <c r="B76" s="34">
        <f t="shared" si="48"/>
        <v>4</v>
      </c>
      <c r="C76" s="35">
        <f t="shared" si="49"/>
        <v>30</v>
      </c>
      <c r="D76" s="35">
        <f t="shared" si="50"/>
        <v>10</v>
      </c>
      <c r="E76" s="35" t="b">
        <f t="shared" si="51"/>
        <v>1</v>
      </c>
      <c r="F76" s="35">
        <f t="shared" si="52"/>
        <v>40</v>
      </c>
      <c r="G76" s="35" t="b">
        <f t="shared" si="41"/>
        <v>0</v>
      </c>
      <c r="I76" s="33">
        <f>NAU!E31</f>
        <v>0.25163000000000002</v>
      </c>
      <c r="J76" s="34">
        <f t="shared" si="53"/>
        <v>3</v>
      </c>
      <c r="K76" s="35">
        <f t="shared" si="54"/>
        <v>80</v>
      </c>
      <c r="L76" s="35">
        <f t="shared" si="55"/>
        <v>10</v>
      </c>
      <c r="M76" s="35" t="b">
        <f t="shared" si="42"/>
        <v>1</v>
      </c>
      <c r="N76" s="35">
        <f t="shared" si="37"/>
        <v>90</v>
      </c>
      <c r="O76" s="35" t="b">
        <f t="shared" si="43"/>
        <v>0</v>
      </c>
      <c r="Q76" s="33">
        <f>NAU!F31</f>
        <v>1.8890000000000001E-2</v>
      </c>
      <c r="R76" s="34">
        <f t="shared" si="56"/>
        <v>4</v>
      </c>
      <c r="S76" s="35">
        <f t="shared" si="57"/>
        <v>30</v>
      </c>
      <c r="T76" s="35">
        <f t="shared" si="58"/>
        <v>20</v>
      </c>
      <c r="U76" s="35" t="b">
        <f t="shared" si="44"/>
        <v>1</v>
      </c>
      <c r="V76" s="35">
        <f t="shared" si="38"/>
        <v>50</v>
      </c>
      <c r="W76" s="35" t="b">
        <f t="shared" si="45"/>
        <v>0</v>
      </c>
      <c r="Y76" s="33">
        <f>NAU!G31</f>
        <v>0.70013999999999998</v>
      </c>
      <c r="Z76" s="34">
        <f t="shared" si="59"/>
        <v>3</v>
      </c>
      <c r="AA76" s="35">
        <f t="shared" si="60"/>
        <v>110</v>
      </c>
      <c r="AB76" s="35">
        <f t="shared" si="61"/>
        <v>10</v>
      </c>
      <c r="AC76" s="35" t="b">
        <f t="shared" si="46"/>
        <v>0</v>
      </c>
      <c r="AD76" s="35">
        <f t="shared" si="39"/>
        <v>100</v>
      </c>
      <c r="AE76" s="35" t="b">
        <f t="shared" si="47"/>
        <v>0</v>
      </c>
    </row>
    <row r="77" spans="1:31" x14ac:dyDescent="0.25">
      <c r="A77" s="33">
        <f>NAU!D32</f>
        <v>0.14735999999999999</v>
      </c>
      <c r="B77" s="34">
        <f t="shared" si="48"/>
        <v>4</v>
      </c>
      <c r="C77" s="35">
        <f t="shared" si="49"/>
        <v>40</v>
      </c>
      <c r="D77" s="35">
        <f t="shared" si="50"/>
        <v>5</v>
      </c>
      <c r="E77" s="35" t="b">
        <f t="shared" si="51"/>
        <v>1</v>
      </c>
      <c r="F77" s="35">
        <f t="shared" si="52"/>
        <v>45</v>
      </c>
      <c r="G77" s="35" t="b">
        <f t="shared" si="41"/>
        <v>0</v>
      </c>
      <c r="I77" s="33">
        <f>NAU!E32</f>
        <v>0.65261000000000002</v>
      </c>
      <c r="J77" s="34">
        <f t="shared" si="53"/>
        <v>3</v>
      </c>
      <c r="K77" s="35">
        <f t="shared" si="54"/>
        <v>90</v>
      </c>
      <c r="L77" s="35">
        <f t="shared" si="55"/>
        <v>10</v>
      </c>
      <c r="M77" s="35" t="b">
        <f t="shared" si="42"/>
        <v>0</v>
      </c>
      <c r="N77" s="35">
        <f t="shared" si="37"/>
        <v>80</v>
      </c>
      <c r="O77" s="35" t="b">
        <f t="shared" si="43"/>
        <v>0</v>
      </c>
      <c r="Q77" s="33">
        <f>NAU!F32</f>
        <v>7.6289999999999997E-2</v>
      </c>
      <c r="R77" s="34">
        <f t="shared" si="56"/>
        <v>4</v>
      </c>
      <c r="S77" s="35">
        <f t="shared" si="57"/>
        <v>50</v>
      </c>
      <c r="T77" s="35">
        <f t="shared" si="58"/>
        <v>5</v>
      </c>
      <c r="U77" s="35" t="b">
        <f t="shared" si="44"/>
        <v>1</v>
      </c>
      <c r="V77" s="35">
        <f t="shared" si="38"/>
        <v>55</v>
      </c>
      <c r="W77" s="35" t="b">
        <f t="shared" si="45"/>
        <v>0</v>
      </c>
      <c r="Y77" s="33">
        <f>NAU!G32</f>
        <v>0.37239</v>
      </c>
      <c r="Z77" s="34">
        <f t="shared" si="59"/>
        <v>3</v>
      </c>
      <c r="AA77" s="35">
        <f t="shared" si="60"/>
        <v>100</v>
      </c>
      <c r="AB77" s="35">
        <f t="shared" si="61"/>
        <v>20</v>
      </c>
      <c r="AC77" s="35" t="b">
        <f t="shared" si="46"/>
        <v>1</v>
      </c>
      <c r="AD77" s="35">
        <f t="shared" si="39"/>
        <v>120</v>
      </c>
      <c r="AE77" s="35" t="b">
        <f t="shared" si="47"/>
        <v>0</v>
      </c>
    </row>
    <row r="78" spans="1:31" x14ac:dyDescent="0.25">
      <c r="A78" s="33">
        <f>NAU!D33</f>
        <v>7.5859999999999997E-2</v>
      </c>
      <c r="B78" s="34">
        <f t="shared" si="48"/>
        <v>4</v>
      </c>
      <c r="C78" s="35">
        <f t="shared" si="49"/>
        <v>45</v>
      </c>
      <c r="D78" s="35">
        <f t="shared" si="50"/>
        <v>5</v>
      </c>
      <c r="E78" s="35" t="b">
        <f t="shared" si="51"/>
        <v>1</v>
      </c>
      <c r="F78" s="35">
        <f t="shared" si="52"/>
        <v>50</v>
      </c>
      <c r="G78" s="35" t="b">
        <f t="shared" si="41"/>
        <v>1</v>
      </c>
      <c r="I78" s="33">
        <f>NAU!E33</f>
        <v>0.36814999999999998</v>
      </c>
      <c r="J78" s="34">
        <f t="shared" si="53"/>
        <v>3</v>
      </c>
      <c r="K78" s="35">
        <f t="shared" si="54"/>
        <v>80</v>
      </c>
      <c r="L78" s="35">
        <f t="shared" si="55"/>
        <v>20</v>
      </c>
      <c r="M78" s="35" t="b">
        <f t="shared" si="42"/>
        <v>1</v>
      </c>
      <c r="N78" s="35">
        <f t="shared" si="37"/>
        <v>100</v>
      </c>
      <c r="O78" s="35" t="b">
        <f t="shared" si="43"/>
        <v>1</v>
      </c>
      <c r="Q78" s="33">
        <f>NAU!F33</f>
        <v>7.6289999999999997E-2</v>
      </c>
      <c r="R78" s="34">
        <f t="shared" si="56"/>
        <v>4</v>
      </c>
      <c r="S78" s="35">
        <f t="shared" si="57"/>
        <v>55</v>
      </c>
      <c r="T78" s="35">
        <f t="shared" si="58"/>
        <v>5</v>
      </c>
      <c r="U78" s="35" t="b">
        <f t="shared" si="44"/>
        <v>1</v>
      </c>
      <c r="V78" s="35">
        <f t="shared" si="38"/>
        <v>60</v>
      </c>
      <c r="W78" s="35" t="b">
        <f t="shared" si="45"/>
        <v>1</v>
      </c>
      <c r="Y78" s="33">
        <f>NAU!G33</f>
        <v>0.15637000000000001</v>
      </c>
      <c r="Z78" s="34">
        <f t="shared" si="59"/>
        <v>3</v>
      </c>
      <c r="AA78" s="35">
        <f t="shared" si="60"/>
        <v>120</v>
      </c>
      <c r="AB78" s="35">
        <f t="shared" si="61"/>
        <v>5</v>
      </c>
      <c r="AC78" s="35" t="b">
        <f t="shared" si="46"/>
        <v>1</v>
      </c>
      <c r="AD78" s="35">
        <f t="shared" si="39"/>
        <v>125</v>
      </c>
      <c r="AE78" s="35" t="b">
        <f t="shared" si="47"/>
        <v>0</v>
      </c>
    </row>
    <row r="79" spans="1:31" x14ac:dyDescent="0.25">
      <c r="A79" s="33">
        <f>NAU!D34</f>
        <v>0.66559000000000001</v>
      </c>
      <c r="B79" s="34">
        <f t="shared" si="48"/>
        <v>5</v>
      </c>
      <c r="C79" s="35">
        <f t="shared" si="49"/>
        <v>20</v>
      </c>
      <c r="D79" s="35">
        <f t="shared" si="50"/>
        <v>5</v>
      </c>
      <c r="E79" s="35" t="b">
        <f t="shared" si="51"/>
        <v>0</v>
      </c>
      <c r="F79" s="35">
        <f t="shared" si="52"/>
        <v>15</v>
      </c>
      <c r="G79" s="35" t="b">
        <f t="shared" si="41"/>
        <v>0</v>
      </c>
      <c r="I79" s="33">
        <f>NAU!E34</f>
        <v>0.64397000000000004</v>
      </c>
      <c r="J79" s="34">
        <f t="shared" si="53"/>
        <v>4</v>
      </c>
      <c r="K79" s="35">
        <f t="shared" si="54"/>
        <v>50</v>
      </c>
      <c r="L79" s="35">
        <f t="shared" si="55"/>
        <v>10</v>
      </c>
      <c r="M79" s="35" t="b">
        <f t="shared" si="42"/>
        <v>0</v>
      </c>
      <c r="N79" s="35">
        <f t="shared" si="37"/>
        <v>40</v>
      </c>
      <c r="O79" s="35" t="b">
        <f t="shared" si="43"/>
        <v>0</v>
      </c>
      <c r="Q79" s="33">
        <f>NAU!F34</f>
        <v>0.11692</v>
      </c>
      <c r="R79" s="34">
        <f t="shared" si="56"/>
        <v>5</v>
      </c>
      <c r="S79" s="35">
        <f t="shared" si="57"/>
        <v>25</v>
      </c>
      <c r="T79" s="35">
        <f t="shared" si="58"/>
        <v>5</v>
      </c>
      <c r="U79" s="35" t="b">
        <f t="shared" si="44"/>
        <v>1</v>
      </c>
      <c r="V79" s="35">
        <f t="shared" si="38"/>
        <v>30</v>
      </c>
      <c r="W79" s="35" t="b">
        <f t="shared" si="45"/>
        <v>0</v>
      </c>
      <c r="Y79" s="33">
        <f>NAU!G34</f>
        <v>5.3269999999999998E-2</v>
      </c>
      <c r="Z79" s="34">
        <f t="shared" si="59"/>
        <v>3</v>
      </c>
      <c r="AA79" s="35">
        <f t="shared" si="60"/>
        <v>125</v>
      </c>
      <c r="AB79" s="35">
        <f t="shared" si="61"/>
        <v>5</v>
      </c>
      <c r="AC79" s="35" t="b">
        <f t="shared" si="46"/>
        <v>1</v>
      </c>
      <c r="AD79" s="35">
        <f t="shared" si="39"/>
        <v>130</v>
      </c>
      <c r="AE79" s="35" t="b">
        <f t="shared" si="47"/>
        <v>0</v>
      </c>
    </row>
    <row r="80" spans="1:31" x14ac:dyDescent="0.25">
      <c r="A80" s="33">
        <f>NAU!D35</f>
        <v>0.45476</v>
      </c>
      <c r="B80" s="34">
        <f t="shared" si="48"/>
        <v>5</v>
      </c>
      <c r="C80" s="35">
        <f t="shared" si="49"/>
        <v>15</v>
      </c>
      <c r="D80" s="35">
        <f t="shared" si="50"/>
        <v>10</v>
      </c>
      <c r="E80" s="35" t="b">
        <f t="shared" si="51"/>
        <v>1</v>
      </c>
      <c r="F80" s="35">
        <f t="shared" si="52"/>
        <v>25</v>
      </c>
      <c r="G80" s="35" t="b">
        <f t="shared" si="41"/>
        <v>0</v>
      </c>
      <c r="I80" s="33">
        <f>NAU!E35</f>
        <v>4.5150000000000003E-2</v>
      </c>
      <c r="J80" s="34">
        <f t="shared" si="53"/>
        <v>4</v>
      </c>
      <c r="K80" s="35">
        <f t="shared" si="54"/>
        <v>40</v>
      </c>
      <c r="L80" s="35">
        <f t="shared" si="55"/>
        <v>20</v>
      </c>
      <c r="M80" s="35" t="b">
        <f t="shared" si="42"/>
        <v>1</v>
      </c>
      <c r="N80" s="35">
        <f t="shared" si="37"/>
        <v>60</v>
      </c>
      <c r="O80" s="35" t="b">
        <f t="shared" si="43"/>
        <v>0</v>
      </c>
      <c r="Q80" s="33">
        <f>NAU!F35</f>
        <v>0.25624000000000002</v>
      </c>
      <c r="R80" s="34">
        <f t="shared" si="56"/>
        <v>5</v>
      </c>
      <c r="S80" s="35">
        <f t="shared" si="57"/>
        <v>30</v>
      </c>
      <c r="T80" s="35">
        <f t="shared" si="58"/>
        <v>5</v>
      </c>
      <c r="U80" s="35" t="b">
        <f t="shared" si="44"/>
        <v>1</v>
      </c>
      <c r="V80" s="35">
        <f t="shared" si="38"/>
        <v>35</v>
      </c>
      <c r="W80" s="35" t="b">
        <f t="shared" si="45"/>
        <v>0</v>
      </c>
      <c r="Y80" s="33">
        <f>NAU!G35</f>
        <v>0.95096000000000003</v>
      </c>
      <c r="Z80" s="34">
        <f t="shared" si="59"/>
        <v>3</v>
      </c>
      <c r="AA80" s="35">
        <f t="shared" si="60"/>
        <v>130</v>
      </c>
      <c r="AB80" s="35">
        <f t="shared" si="61"/>
        <v>5</v>
      </c>
      <c r="AC80" s="35" t="b">
        <f t="shared" si="46"/>
        <v>0</v>
      </c>
      <c r="AD80" s="35">
        <f t="shared" si="39"/>
        <v>125</v>
      </c>
      <c r="AE80" s="35" t="b">
        <f t="shared" si="47"/>
        <v>0</v>
      </c>
    </row>
    <row r="81" spans="1:31" x14ac:dyDescent="0.25">
      <c r="A81" s="33">
        <f>NAU!D36</f>
        <v>0.22595999999999999</v>
      </c>
      <c r="B81" s="34">
        <f t="shared" si="48"/>
        <v>5</v>
      </c>
      <c r="C81" s="35">
        <f t="shared" si="49"/>
        <v>25</v>
      </c>
      <c r="D81" s="35">
        <f t="shared" si="50"/>
        <v>5</v>
      </c>
      <c r="E81" s="35" t="b">
        <f t="shared" si="51"/>
        <v>1</v>
      </c>
      <c r="F81" s="35">
        <f t="shared" si="52"/>
        <v>30</v>
      </c>
      <c r="G81" s="35" t="b">
        <f t="shared" si="41"/>
        <v>0</v>
      </c>
      <c r="I81" s="33">
        <f>NAU!E36</f>
        <v>0.83760999999999997</v>
      </c>
      <c r="J81" s="34">
        <f t="shared" si="53"/>
        <v>4</v>
      </c>
      <c r="K81" s="35">
        <f t="shared" si="54"/>
        <v>60</v>
      </c>
      <c r="L81" s="35">
        <f t="shared" si="55"/>
        <v>10</v>
      </c>
      <c r="M81" s="35" t="b">
        <f t="shared" si="42"/>
        <v>0</v>
      </c>
      <c r="N81" s="35">
        <f t="shared" si="37"/>
        <v>50</v>
      </c>
      <c r="O81" s="35" t="b">
        <f t="shared" si="43"/>
        <v>0</v>
      </c>
      <c r="Q81" s="33">
        <f>NAU!F36</f>
        <v>0.60872999999999999</v>
      </c>
      <c r="R81" s="34">
        <f t="shared" si="56"/>
        <v>5</v>
      </c>
      <c r="S81" s="35">
        <f t="shared" si="57"/>
        <v>35</v>
      </c>
      <c r="T81" s="35">
        <f t="shared" si="58"/>
        <v>5</v>
      </c>
      <c r="U81" s="35" t="b">
        <f t="shared" si="44"/>
        <v>0</v>
      </c>
      <c r="V81" s="35">
        <f t="shared" si="38"/>
        <v>30</v>
      </c>
      <c r="W81" s="35" t="b">
        <f t="shared" si="45"/>
        <v>0</v>
      </c>
      <c r="Y81" s="33">
        <f>NAU!G36</f>
        <v>0.43253000000000003</v>
      </c>
      <c r="Z81" s="34">
        <f t="shared" si="59"/>
        <v>3</v>
      </c>
      <c r="AA81" s="35">
        <f t="shared" si="60"/>
        <v>125</v>
      </c>
      <c r="AB81" s="35">
        <f t="shared" si="61"/>
        <v>10</v>
      </c>
      <c r="AC81" s="35" t="b">
        <f t="shared" si="46"/>
        <v>1</v>
      </c>
      <c r="AD81" s="35">
        <f t="shared" si="39"/>
        <v>135</v>
      </c>
      <c r="AE81" s="35" t="b">
        <f t="shared" si="47"/>
        <v>0</v>
      </c>
    </row>
    <row r="82" spans="1:31" x14ac:dyDescent="0.25">
      <c r="A82" s="33">
        <f>NAU!D37</f>
        <v>0.93413000000000002</v>
      </c>
      <c r="B82" s="34">
        <f t="shared" si="48"/>
        <v>5</v>
      </c>
      <c r="C82" s="35">
        <f t="shared" si="49"/>
        <v>30</v>
      </c>
      <c r="D82" s="35">
        <f t="shared" si="50"/>
        <v>5</v>
      </c>
      <c r="E82" s="35" t="b">
        <f t="shared" si="51"/>
        <v>0</v>
      </c>
      <c r="F82" s="35">
        <f t="shared" si="52"/>
        <v>25</v>
      </c>
      <c r="G82" s="35" t="b">
        <f t="shared" si="41"/>
        <v>0</v>
      </c>
      <c r="I82" s="33">
        <f>NAU!E37</f>
        <v>0.14387</v>
      </c>
      <c r="J82" s="34">
        <f t="shared" si="53"/>
        <v>4</v>
      </c>
      <c r="K82" s="35">
        <f t="shared" si="54"/>
        <v>50</v>
      </c>
      <c r="L82" s="35">
        <f t="shared" si="55"/>
        <v>20</v>
      </c>
      <c r="M82" s="35" t="b">
        <f t="shared" si="42"/>
        <v>1</v>
      </c>
      <c r="N82" s="35">
        <f t="shared" si="37"/>
        <v>70</v>
      </c>
      <c r="O82" s="35" t="b">
        <f t="shared" si="43"/>
        <v>0</v>
      </c>
      <c r="Q82" s="33">
        <f>NAU!F37</f>
        <v>6.3450000000000006E-2</v>
      </c>
      <c r="R82" s="34">
        <f t="shared" si="56"/>
        <v>5</v>
      </c>
      <c r="S82" s="35">
        <f t="shared" si="57"/>
        <v>30</v>
      </c>
      <c r="T82" s="35">
        <f t="shared" si="58"/>
        <v>10</v>
      </c>
      <c r="U82" s="35" t="b">
        <f t="shared" si="44"/>
        <v>1</v>
      </c>
      <c r="V82" s="35">
        <f t="shared" si="38"/>
        <v>40</v>
      </c>
      <c r="W82" s="35" t="b">
        <f t="shared" si="45"/>
        <v>0</v>
      </c>
      <c r="Y82" s="33">
        <f>NAU!G37</f>
        <v>0.80854000000000004</v>
      </c>
      <c r="Z82" s="34">
        <f t="shared" si="59"/>
        <v>3</v>
      </c>
      <c r="AA82" s="35">
        <f t="shared" si="60"/>
        <v>135</v>
      </c>
      <c r="AB82" s="35">
        <f t="shared" si="61"/>
        <v>5</v>
      </c>
      <c r="AC82" s="35" t="b">
        <f t="shared" si="46"/>
        <v>0</v>
      </c>
      <c r="AD82" s="35">
        <f t="shared" si="39"/>
        <v>130</v>
      </c>
      <c r="AE82" s="35" t="b">
        <f t="shared" si="47"/>
        <v>0</v>
      </c>
    </row>
    <row r="83" spans="1:31" x14ac:dyDescent="0.25">
      <c r="A83" s="33">
        <f>NAU!D38</f>
        <v>0.20405000000000001</v>
      </c>
      <c r="B83" s="34">
        <f t="shared" si="48"/>
        <v>5</v>
      </c>
      <c r="C83" s="35">
        <f t="shared" si="49"/>
        <v>25</v>
      </c>
      <c r="D83" s="35">
        <f t="shared" si="50"/>
        <v>10</v>
      </c>
      <c r="E83" s="35" t="b">
        <f t="shared" si="51"/>
        <v>1</v>
      </c>
      <c r="F83" s="35">
        <f t="shared" si="52"/>
        <v>35</v>
      </c>
      <c r="G83" s="35" t="b">
        <f t="shared" si="41"/>
        <v>0</v>
      </c>
      <c r="I83" s="33">
        <v>0.51321000000000006</v>
      </c>
      <c r="J83" s="34">
        <f t="shared" si="53"/>
        <v>4</v>
      </c>
      <c r="K83" s="35">
        <f t="shared" si="54"/>
        <v>70</v>
      </c>
      <c r="L83" s="35">
        <f t="shared" si="55"/>
        <v>10</v>
      </c>
      <c r="M83" s="35" t="b">
        <f t="shared" si="42"/>
        <v>0</v>
      </c>
      <c r="N83" s="35">
        <f t="shared" si="37"/>
        <v>60</v>
      </c>
      <c r="O83" s="35" t="b">
        <f t="shared" si="43"/>
        <v>0</v>
      </c>
      <c r="Q83" s="33">
        <f>NAU!F38</f>
        <v>6.3450000000000006E-2</v>
      </c>
      <c r="R83" s="34">
        <f t="shared" si="56"/>
        <v>5</v>
      </c>
      <c r="S83" s="35">
        <f t="shared" si="57"/>
        <v>40</v>
      </c>
      <c r="T83" s="35">
        <f t="shared" si="58"/>
        <v>5</v>
      </c>
      <c r="U83" s="35" t="b">
        <f t="shared" si="44"/>
        <v>1</v>
      </c>
      <c r="V83" s="35">
        <f t="shared" si="38"/>
        <v>45</v>
      </c>
      <c r="W83" s="35" t="b">
        <f t="shared" si="45"/>
        <v>0</v>
      </c>
      <c r="Y83" s="33">
        <f>NAU!G38</f>
        <v>0.80854000000000004</v>
      </c>
      <c r="Z83" s="34">
        <f t="shared" si="59"/>
        <v>3</v>
      </c>
      <c r="AA83" s="35">
        <f t="shared" si="60"/>
        <v>130</v>
      </c>
      <c r="AB83" s="35">
        <f t="shared" si="61"/>
        <v>10</v>
      </c>
      <c r="AC83" s="35" t="b">
        <f t="shared" si="46"/>
        <v>0</v>
      </c>
      <c r="AD83" s="35">
        <f t="shared" si="39"/>
        <v>120</v>
      </c>
      <c r="AE83" s="35" t="b">
        <f t="shared" si="47"/>
        <v>0</v>
      </c>
    </row>
    <row r="84" spans="1:31" x14ac:dyDescent="0.25">
      <c r="A84" s="33">
        <f>NAU!D39</f>
        <v>0.84616999999999998</v>
      </c>
      <c r="B84" s="34">
        <f t="shared" si="48"/>
        <v>5</v>
      </c>
      <c r="C84" s="35">
        <f t="shared" si="49"/>
        <v>35</v>
      </c>
      <c r="D84" s="35">
        <f t="shared" si="50"/>
        <v>5</v>
      </c>
      <c r="E84" s="35" t="b">
        <f t="shared" si="51"/>
        <v>0</v>
      </c>
      <c r="F84" s="35">
        <f t="shared" si="52"/>
        <v>30</v>
      </c>
      <c r="G84" s="35" t="b">
        <f t="shared" si="41"/>
        <v>0</v>
      </c>
      <c r="I84" s="33">
        <f>NAU!E39</f>
        <v>0.72472000000000003</v>
      </c>
      <c r="J84" s="34">
        <f t="shared" si="53"/>
        <v>4</v>
      </c>
      <c r="K84" s="35">
        <f t="shared" si="54"/>
        <v>60</v>
      </c>
      <c r="L84" s="35">
        <f t="shared" si="55"/>
        <v>20</v>
      </c>
      <c r="M84" s="35" t="b">
        <f t="shared" si="42"/>
        <v>0</v>
      </c>
      <c r="N84" s="35">
        <f t="shared" si="37"/>
        <v>40</v>
      </c>
      <c r="O84" s="35" t="b">
        <f t="shared" si="43"/>
        <v>0</v>
      </c>
      <c r="Q84" s="33">
        <f>NAU!F39</f>
        <v>8.0000000000000007E-5</v>
      </c>
      <c r="R84" s="34">
        <f t="shared" si="56"/>
        <v>5</v>
      </c>
      <c r="S84" s="35">
        <f t="shared" si="57"/>
        <v>45</v>
      </c>
      <c r="T84" s="35">
        <f t="shared" si="58"/>
        <v>5</v>
      </c>
      <c r="U84" s="35" t="b">
        <f t="shared" si="44"/>
        <v>1</v>
      </c>
      <c r="V84" s="35">
        <f t="shared" si="38"/>
        <v>50</v>
      </c>
      <c r="W84" s="35" t="b">
        <f t="shared" si="45"/>
        <v>0</v>
      </c>
      <c r="Y84" s="33">
        <f>NAU!G39</f>
        <v>0.80889999999999995</v>
      </c>
      <c r="Z84" s="34">
        <f t="shared" si="59"/>
        <v>3</v>
      </c>
      <c r="AA84" s="35">
        <f t="shared" si="60"/>
        <v>120</v>
      </c>
      <c r="AB84" s="35">
        <f t="shared" si="61"/>
        <v>20</v>
      </c>
      <c r="AC84" s="35" t="b">
        <f t="shared" si="46"/>
        <v>0</v>
      </c>
      <c r="AD84" s="35">
        <f t="shared" si="39"/>
        <v>100</v>
      </c>
      <c r="AE84" s="35" t="b">
        <f t="shared" si="47"/>
        <v>0</v>
      </c>
    </row>
    <row r="85" spans="1:31" x14ac:dyDescent="0.25">
      <c r="A85" s="33">
        <f>NAU!D40</f>
        <v>0.14013999999999999</v>
      </c>
      <c r="B85" s="34">
        <f t="shared" si="48"/>
        <v>5</v>
      </c>
      <c r="C85" s="35">
        <f>IF(G84=TRUE,C$44,F84)</f>
        <v>30</v>
      </c>
      <c r="D85" s="35">
        <f t="shared" si="50"/>
        <v>10</v>
      </c>
      <c r="E85" s="35" t="b">
        <f t="shared" si="51"/>
        <v>1</v>
      </c>
      <c r="F85" s="35">
        <f t="shared" si="52"/>
        <v>40</v>
      </c>
      <c r="G85" s="35" t="b">
        <f t="shared" si="41"/>
        <v>0</v>
      </c>
      <c r="I85" s="33">
        <f>NAU!E40</f>
        <v>5.466E-2</v>
      </c>
      <c r="J85" s="34">
        <f t="shared" si="53"/>
        <v>4</v>
      </c>
      <c r="K85" s="35">
        <f t="shared" si="54"/>
        <v>40</v>
      </c>
      <c r="L85" s="35">
        <f t="shared" si="55"/>
        <v>40</v>
      </c>
      <c r="M85" s="35" t="b">
        <f t="shared" si="42"/>
        <v>1</v>
      </c>
      <c r="N85" s="35">
        <f t="shared" si="37"/>
        <v>80</v>
      </c>
      <c r="O85" s="35" t="b">
        <f t="shared" si="43"/>
        <v>0</v>
      </c>
      <c r="Q85" s="33">
        <f>NAU!F40</f>
        <v>0.55306</v>
      </c>
      <c r="R85" s="34">
        <f t="shared" si="56"/>
        <v>5</v>
      </c>
      <c r="S85" s="35">
        <f t="shared" si="57"/>
        <v>50</v>
      </c>
      <c r="T85" s="35">
        <f t="shared" si="58"/>
        <v>5</v>
      </c>
      <c r="U85" s="35" t="b">
        <f t="shared" si="44"/>
        <v>0</v>
      </c>
      <c r="V85" s="35">
        <f t="shared" si="38"/>
        <v>45</v>
      </c>
      <c r="W85" s="35" t="b">
        <f t="shared" si="45"/>
        <v>0</v>
      </c>
      <c r="Y85" s="33">
        <f>NAU!G40</f>
        <v>0.93128</v>
      </c>
      <c r="Z85" s="34">
        <f t="shared" si="59"/>
        <v>3</v>
      </c>
      <c r="AA85" s="35">
        <f t="shared" si="60"/>
        <v>100</v>
      </c>
      <c r="AB85" s="35">
        <f t="shared" si="61"/>
        <v>40</v>
      </c>
      <c r="AC85" s="35" t="b">
        <f t="shared" si="46"/>
        <v>0</v>
      </c>
      <c r="AD85" s="35">
        <f t="shared" si="39"/>
        <v>60</v>
      </c>
      <c r="AE85" s="35" t="b">
        <f t="shared" si="47"/>
        <v>0</v>
      </c>
    </row>
    <row r="86" spans="1:31" s="38" customFormat="1" x14ac:dyDescent="0.25">
      <c r="A86" s="38" t="s">
        <v>43</v>
      </c>
      <c r="B86" s="38">
        <f>COUNTIF(G46:G85,TRUE)</f>
        <v>4</v>
      </c>
      <c r="E86" s="39" t="b">
        <v>1</v>
      </c>
      <c r="F86" s="38">
        <f>COUNTIF(F46:F85,G44)</f>
        <v>2</v>
      </c>
      <c r="G86" s="40">
        <f>F86/B86</f>
        <v>0.5</v>
      </c>
      <c r="I86" s="38" t="s">
        <v>43</v>
      </c>
      <c r="J86" s="38">
        <f>COUNTIF(O46:O85,TRUE)</f>
        <v>3</v>
      </c>
      <c r="M86" s="39" t="b">
        <v>1</v>
      </c>
      <c r="N86" s="38">
        <f>COUNTIF(N46:N85,O44)</f>
        <v>2</v>
      </c>
      <c r="O86" s="40">
        <f>N86/J86</f>
        <v>0.66666666666666663</v>
      </c>
      <c r="Q86" s="38" t="s">
        <v>43</v>
      </c>
      <c r="R86" s="38">
        <f>COUNTIF(W46:W85,TRUE)</f>
        <v>4</v>
      </c>
      <c r="U86" s="39" t="b">
        <v>1</v>
      </c>
      <c r="V86" s="38">
        <f>COUNTIF(V46:V85,W44)</f>
        <v>3</v>
      </c>
      <c r="W86" s="40">
        <f>V86/R86</f>
        <v>0.75</v>
      </c>
      <c r="Y86" s="38" t="s">
        <v>43</v>
      </c>
      <c r="Z86" s="38">
        <f>COUNTIF(AE46:AE85,TRUE)</f>
        <v>2</v>
      </c>
      <c r="AC86" s="39" t="b">
        <v>1</v>
      </c>
      <c r="AD86" s="38">
        <f>COUNTIF(AD46:AD85,AE44)</f>
        <v>0</v>
      </c>
      <c r="AE86" s="40">
        <f>AD86/Z86</f>
        <v>0</v>
      </c>
    </row>
    <row r="87" spans="1:31" x14ac:dyDescent="0.25">
      <c r="A87" s="29" t="s">
        <v>39</v>
      </c>
      <c r="B87" s="30"/>
      <c r="C87" s="30">
        <v>75</v>
      </c>
      <c r="D87" s="30">
        <v>5</v>
      </c>
      <c r="G87" s="31">
        <v>130</v>
      </c>
      <c r="I87" s="29" t="s">
        <v>37</v>
      </c>
      <c r="J87" s="30"/>
      <c r="K87" s="30">
        <v>60</v>
      </c>
      <c r="L87" s="30">
        <v>10</v>
      </c>
      <c r="O87" s="31">
        <v>90</v>
      </c>
      <c r="Q87" s="29" t="s">
        <v>38</v>
      </c>
      <c r="R87" s="30"/>
      <c r="S87" s="30">
        <v>15</v>
      </c>
      <c r="T87" s="30">
        <v>5</v>
      </c>
      <c r="W87" s="31">
        <v>50</v>
      </c>
    </row>
    <row r="88" spans="1:31" x14ac:dyDescent="0.25">
      <c r="A88" s="32" t="s">
        <v>31</v>
      </c>
      <c r="B88" s="32" t="s">
        <v>3</v>
      </c>
      <c r="C88" s="36" t="s">
        <v>40</v>
      </c>
      <c r="D88" s="36" t="s">
        <v>0</v>
      </c>
      <c r="E88" s="36" t="s">
        <v>41</v>
      </c>
      <c r="F88" s="36" t="s">
        <v>40</v>
      </c>
      <c r="G88" s="36" t="s">
        <v>42</v>
      </c>
      <c r="I88" s="32" t="s">
        <v>31</v>
      </c>
      <c r="J88" s="32" t="s">
        <v>3</v>
      </c>
      <c r="K88" s="36" t="s">
        <v>40</v>
      </c>
      <c r="L88" s="36" t="s">
        <v>0</v>
      </c>
      <c r="M88" s="36" t="s">
        <v>41</v>
      </c>
      <c r="N88" s="36" t="s">
        <v>40</v>
      </c>
      <c r="O88" s="36" t="s">
        <v>42</v>
      </c>
      <c r="Q88" s="32" t="s">
        <v>31</v>
      </c>
      <c r="R88" s="32" t="s">
        <v>3</v>
      </c>
      <c r="S88" s="36" t="s">
        <v>40</v>
      </c>
      <c r="T88" s="36" t="s">
        <v>0</v>
      </c>
      <c r="U88" s="36" t="s">
        <v>41</v>
      </c>
      <c r="V88" s="36" t="s">
        <v>40</v>
      </c>
      <c r="W88" s="36" t="s">
        <v>42</v>
      </c>
    </row>
    <row r="89" spans="1:31" x14ac:dyDescent="0.25">
      <c r="A89" s="33">
        <f>NAU!H1</f>
        <v>0.72484000000000004</v>
      </c>
      <c r="B89" s="34">
        <v>1</v>
      </c>
      <c r="C89" s="35">
        <f>C$87</f>
        <v>75</v>
      </c>
      <c r="D89" s="35">
        <f>D87</f>
        <v>5</v>
      </c>
      <c r="E89" s="35" t="b">
        <f>A89&lt;0.5</f>
        <v>0</v>
      </c>
      <c r="F89" s="35">
        <f t="shared" ref="F89:F90" si="62">IF(TRUE=E89,C89+D89,C89-D89)</f>
        <v>70</v>
      </c>
      <c r="G89" s="35" t="b">
        <f>OR(IF(F89&gt;=G$87,1),IF(F89&lt;1,1))</f>
        <v>0</v>
      </c>
      <c r="I89" s="33">
        <f>NAU!I1</f>
        <v>0.82474000000000003</v>
      </c>
      <c r="J89" s="34">
        <v>1</v>
      </c>
      <c r="K89" s="35">
        <f>K$87</f>
        <v>60</v>
      </c>
      <c r="L89" s="35">
        <f>L87</f>
        <v>10</v>
      </c>
      <c r="M89" s="35" t="b">
        <f>I89&lt;0.5</f>
        <v>0</v>
      </c>
      <c r="N89" s="35">
        <f t="shared" ref="N89:N128" si="63">IF(TRUE=M89,K89+L89,K89-L89)</f>
        <v>50</v>
      </c>
      <c r="O89" s="35" t="b">
        <f>OR(IF(N89&gt;=O$87,1),IF(N89&lt;1,1))</f>
        <v>0</v>
      </c>
      <c r="Q89" s="33">
        <f>NAU!J1</f>
        <v>0.25592999999999999</v>
      </c>
      <c r="R89" s="34">
        <v>1</v>
      </c>
      <c r="S89" s="35">
        <f>S$87</f>
        <v>15</v>
      </c>
      <c r="T89" s="35">
        <f>T87</f>
        <v>5</v>
      </c>
      <c r="U89" s="35" t="b">
        <f>Q89&lt;0.5</f>
        <v>1</v>
      </c>
      <c r="V89" s="35">
        <f t="shared" ref="V89:V128" si="64">IF(TRUE=U89,S89+T89,S89-T89)</f>
        <v>20</v>
      </c>
      <c r="W89" s="35" t="b">
        <f>OR(IF(V89&gt;=W$87,1),IF(V89&lt;1,1))</f>
        <v>0</v>
      </c>
    </row>
    <row r="90" spans="1:31" x14ac:dyDescent="0.25">
      <c r="A90" s="33">
        <f>NAU!H2</f>
        <v>0.18711</v>
      </c>
      <c r="B90" s="34">
        <f>IF(G89=TRUE,B89+1,B89)</f>
        <v>1</v>
      </c>
      <c r="C90" s="35">
        <f>IF(G89=TRUE,C$87,F89)</f>
        <v>70</v>
      </c>
      <c r="D90" s="35">
        <f>IF(OR(E89=TRUE,G89=TRUE),D$87,D89*2)</f>
        <v>10</v>
      </c>
      <c r="E90" s="35" t="b">
        <f t="shared" ref="E90" si="65">A90&lt;0.5</f>
        <v>1</v>
      </c>
      <c r="F90" s="35">
        <f t="shared" si="62"/>
        <v>80</v>
      </c>
      <c r="G90" s="35" t="b">
        <f>OR(IF(F90&gt;=G$87,1),IF(F90&lt;1,1))</f>
        <v>0</v>
      </c>
      <c r="I90" s="33">
        <f>NAU!I2</f>
        <v>0.53342000000000001</v>
      </c>
      <c r="J90" s="34">
        <f>IF(O89=TRUE,J89+1,J89)</f>
        <v>1</v>
      </c>
      <c r="K90" s="35">
        <f>IF(O89=TRUE,K$87,N89)</f>
        <v>50</v>
      </c>
      <c r="L90" s="35">
        <f>IF(OR(M89=TRUE,O89=TRUE),L$87,L89*2)</f>
        <v>20</v>
      </c>
      <c r="M90" s="35" t="b">
        <f t="shared" ref="M90:M128" si="66">I90&lt;0.5</f>
        <v>0</v>
      </c>
      <c r="N90" s="35">
        <f t="shared" si="63"/>
        <v>30</v>
      </c>
      <c r="O90" s="35" t="b">
        <f>OR(IF(N90&gt;=O$87,1),IF(N90&lt;1,1))</f>
        <v>0</v>
      </c>
      <c r="Q90" s="33">
        <f>NAU!J2</f>
        <v>0.44275999999999999</v>
      </c>
      <c r="R90" s="34">
        <f>IF(W89=TRUE,R89+1,R89)</f>
        <v>1</v>
      </c>
      <c r="S90" s="35">
        <f>IF(W89=TRUE,S$87,V89)</f>
        <v>20</v>
      </c>
      <c r="T90" s="35">
        <f>IF(OR(U89=TRUE,W89=TRUE),T$87,T89*2)</f>
        <v>5</v>
      </c>
      <c r="U90" s="35" t="b">
        <f t="shared" ref="U90:U128" si="67">Q90&lt;0.5</f>
        <v>1</v>
      </c>
      <c r="V90" s="35">
        <f t="shared" si="64"/>
        <v>25</v>
      </c>
      <c r="W90" s="35" t="b">
        <f>OR(IF(V90&gt;=W$87,1),IF(V90&lt;1,1))</f>
        <v>0</v>
      </c>
    </row>
    <row r="91" spans="1:31" x14ac:dyDescent="0.25">
      <c r="A91" s="33">
        <f>NAU!H3</f>
        <v>0.16120000000000001</v>
      </c>
      <c r="B91" s="34">
        <f t="shared" ref="B91:B128" si="68">IF(G90=TRUE,B90+1,B90)</f>
        <v>1</v>
      </c>
      <c r="C91" s="35">
        <f t="shared" ref="C91:C128" si="69">IF(G90=TRUE,C$87,F90)</f>
        <v>80</v>
      </c>
      <c r="D91" s="35">
        <f t="shared" ref="D91:D128" si="70">IF(OR(E90=TRUE,G90=TRUE),D$87,D90*2)</f>
        <v>5</v>
      </c>
      <c r="E91" s="35" t="b">
        <f t="shared" ref="E91:E128" si="71">A91&lt;0.5</f>
        <v>1</v>
      </c>
      <c r="F91" s="35">
        <f t="shared" ref="F91:F128" si="72">IF(TRUE=E91,C91+D91,C91-D91)</f>
        <v>85</v>
      </c>
      <c r="G91" s="35" t="b">
        <f t="shared" ref="G91:G128" si="73">OR(IF(F91&gt;=G$87,1),IF(F91&lt;1,1))</f>
        <v>0</v>
      </c>
      <c r="I91" s="33">
        <f>NAU!I3</f>
        <v>0.82640999999999998</v>
      </c>
      <c r="J91" s="34">
        <f t="shared" ref="J91:J128" si="74">IF(O90=TRUE,J90+1,J90)</f>
        <v>1</v>
      </c>
      <c r="K91" s="35">
        <f t="shared" ref="K91:K128" si="75">IF(O90=TRUE,K$87,N90)</f>
        <v>30</v>
      </c>
      <c r="L91" s="35">
        <v>30</v>
      </c>
      <c r="M91" s="35" t="b">
        <f t="shared" si="66"/>
        <v>0</v>
      </c>
      <c r="N91" s="35">
        <f t="shared" si="63"/>
        <v>0</v>
      </c>
      <c r="O91" s="35" t="b">
        <f t="shared" ref="O91:O128" si="76">OR(IF(N91&gt;=O$87,1),IF(N91&lt;1,1))</f>
        <v>1</v>
      </c>
      <c r="Q91" s="33">
        <f>NAU!J3</f>
        <v>0.22819999999999999</v>
      </c>
      <c r="R91" s="34">
        <f t="shared" ref="R91:R128" si="77">IF(W90=TRUE,R90+1,R90)</f>
        <v>1</v>
      </c>
      <c r="S91" s="35">
        <f t="shared" ref="S91:S128" si="78">IF(W90=TRUE,S$87,V90)</f>
        <v>25</v>
      </c>
      <c r="T91" s="35">
        <f t="shared" ref="T91:T128" si="79">IF(OR(U90=TRUE,W90=TRUE),T$87,T90*2)</f>
        <v>5</v>
      </c>
      <c r="U91" s="35" t="b">
        <f t="shared" si="67"/>
        <v>1</v>
      </c>
      <c r="V91" s="35">
        <f t="shared" si="64"/>
        <v>30</v>
      </c>
      <c r="W91" s="35" t="b">
        <f t="shared" ref="W91:W128" si="80">OR(IF(V91&gt;=W$87,1),IF(V91&lt;1,1))</f>
        <v>0</v>
      </c>
    </row>
    <row r="92" spans="1:31" x14ac:dyDescent="0.25">
      <c r="A92" s="33">
        <f>NAU!H4</f>
        <v>4.2349999999999999E-2</v>
      </c>
      <c r="B92" s="34">
        <f t="shared" si="68"/>
        <v>1</v>
      </c>
      <c r="C92" s="35">
        <f t="shared" si="69"/>
        <v>85</v>
      </c>
      <c r="D92" s="35">
        <f t="shared" si="70"/>
        <v>5</v>
      </c>
      <c r="E92" s="35" t="b">
        <f t="shared" si="71"/>
        <v>1</v>
      </c>
      <c r="F92" s="35">
        <f t="shared" si="72"/>
        <v>90</v>
      </c>
      <c r="G92" s="35" t="b">
        <f t="shared" si="73"/>
        <v>0</v>
      </c>
      <c r="I92" s="33">
        <f>NAU!I4</f>
        <v>0.13574</v>
      </c>
      <c r="J92" s="34">
        <f t="shared" si="74"/>
        <v>2</v>
      </c>
      <c r="K92" s="35">
        <f t="shared" si="75"/>
        <v>60</v>
      </c>
      <c r="L92" s="35">
        <f t="shared" ref="L92:L128" si="81">IF(OR(M91=TRUE,O91=TRUE),L$87,L91*2)</f>
        <v>10</v>
      </c>
      <c r="M92" s="35" t="b">
        <f t="shared" si="66"/>
        <v>1</v>
      </c>
      <c r="N92" s="35">
        <f t="shared" si="63"/>
        <v>70</v>
      </c>
      <c r="O92" s="35" t="b">
        <f t="shared" si="76"/>
        <v>0</v>
      </c>
      <c r="Q92" s="33">
        <f>NAU!J4</f>
        <v>0.17199999999999999</v>
      </c>
      <c r="R92" s="34">
        <f t="shared" si="77"/>
        <v>1</v>
      </c>
      <c r="S92" s="35">
        <f t="shared" si="78"/>
        <v>30</v>
      </c>
      <c r="T92" s="35">
        <f t="shared" si="79"/>
        <v>5</v>
      </c>
      <c r="U92" s="35" t="b">
        <f t="shared" si="67"/>
        <v>1</v>
      </c>
      <c r="V92" s="35">
        <f t="shared" si="64"/>
        <v>35</v>
      </c>
      <c r="W92" s="35" t="b">
        <f t="shared" si="80"/>
        <v>0</v>
      </c>
    </row>
    <row r="93" spans="1:31" x14ac:dyDescent="0.25">
      <c r="A93" s="33">
        <f>NAU!H5</f>
        <v>0.28193000000000001</v>
      </c>
      <c r="B93" s="34">
        <f t="shared" si="68"/>
        <v>1</v>
      </c>
      <c r="C93" s="35">
        <f t="shared" si="69"/>
        <v>90</v>
      </c>
      <c r="D93" s="35">
        <f t="shared" si="70"/>
        <v>5</v>
      </c>
      <c r="E93" s="35" t="b">
        <f t="shared" si="71"/>
        <v>1</v>
      </c>
      <c r="F93" s="35">
        <f t="shared" si="72"/>
        <v>95</v>
      </c>
      <c r="G93" s="35" t="b">
        <f t="shared" si="73"/>
        <v>0</v>
      </c>
      <c r="I93" s="33">
        <f>NAU!I5</f>
        <v>0.29593000000000003</v>
      </c>
      <c r="J93" s="34">
        <f t="shared" si="74"/>
        <v>2</v>
      </c>
      <c r="K93" s="35">
        <f t="shared" si="75"/>
        <v>70</v>
      </c>
      <c r="L93" s="35">
        <f t="shared" si="81"/>
        <v>10</v>
      </c>
      <c r="M93" s="35" t="b">
        <f t="shared" si="66"/>
        <v>1</v>
      </c>
      <c r="N93" s="35">
        <f t="shared" si="63"/>
        <v>80</v>
      </c>
      <c r="O93" s="35" t="b">
        <f t="shared" si="76"/>
        <v>0</v>
      </c>
      <c r="Q93" s="33">
        <f>NAU!J5</f>
        <v>0.88627</v>
      </c>
      <c r="R93" s="34">
        <f t="shared" si="77"/>
        <v>1</v>
      </c>
      <c r="S93" s="35">
        <f t="shared" si="78"/>
        <v>35</v>
      </c>
      <c r="T93" s="35">
        <f t="shared" si="79"/>
        <v>5</v>
      </c>
      <c r="U93" s="35" t="b">
        <f t="shared" si="67"/>
        <v>0</v>
      </c>
      <c r="V93" s="35">
        <f t="shared" si="64"/>
        <v>30</v>
      </c>
      <c r="W93" s="35" t="b">
        <f t="shared" si="80"/>
        <v>0</v>
      </c>
    </row>
    <row r="94" spans="1:31" x14ac:dyDescent="0.25">
      <c r="A94" s="33">
        <f>NAU!H6</f>
        <v>0.82157000000000002</v>
      </c>
      <c r="B94" s="34">
        <f t="shared" si="68"/>
        <v>1</v>
      </c>
      <c r="C94" s="35">
        <f t="shared" si="69"/>
        <v>95</v>
      </c>
      <c r="D94" s="35">
        <f t="shared" si="70"/>
        <v>5</v>
      </c>
      <c r="E94" s="35" t="b">
        <f t="shared" si="71"/>
        <v>0</v>
      </c>
      <c r="F94" s="35">
        <f t="shared" si="72"/>
        <v>90</v>
      </c>
      <c r="G94" s="35" t="b">
        <f t="shared" si="73"/>
        <v>0</v>
      </c>
      <c r="I94" s="33">
        <f>NAU!I6</f>
        <v>0.86887000000000003</v>
      </c>
      <c r="J94" s="34">
        <f t="shared" si="74"/>
        <v>2</v>
      </c>
      <c r="K94" s="35">
        <f t="shared" si="75"/>
        <v>80</v>
      </c>
      <c r="L94" s="35">
        <f t="shared" si="81"/>
        <v>10</v>
      </c>
      <c r="M94" s="35" t="b">
        <f t="shared" si="66"/>
        <v>0</v>
      </c>
      <c r="N94" s="35">
        <f t="shared" si="63"/>
        <v>70</v>
      </c>
      <c r="O94" s="35" t="b">
        <f t="shared" si="76"/>
        <v>0</v>
      </c>
      <c r="Q94" s="33">
        <f>NAU!J6</f>
        <v>0.55086999999999997</v>
      </c>
      <c r="R94" s="34">
        <f t="shared" si="77"/>
        <v>1</v>
      </c>
      <c r="S94" s="35">
        <f t="shared" si="78"/>
        <v>30</v>
      </c>
      <c r="T94" s="35">
        <f t="shared" si="79"/>
        <v>10</v>
      </c>
      <c r="U94" s="35" t="b">
        <f t="shared" si="67"/>
        <v>0</v>
      </c>
      <c r="V94" s="35">
        <f t="shared" si="64"/>
        <v>20</v>
      </c>
      <c r="W94" s="35" t="b">
        <f t="shared" si="80"/>
        <v>0</v>
      </c>
    </row>
    <row r="95" spans="1:31" x14ac:dyDescent="0.25">
      <c r="A95" s="33">
        <f>NAU!H7</f>
        <v>0.75363000000000002</v>
      </c>
      <c r="B95" s="34">
        <f t="shared" si="68"/>
        <v>1</v>
      </c>
      <c r="C95" s="35">
        <f t="shared" si="69"/>
        <v>90</v>
      </c>
      <c r="D95" s="35">
        <f t="shared" si="70"/>
        <v>10</v>
      </c>
      <c r="E95" s="35" t="b">
        <f t="shared" si="71"/>
        <v>0</v>
      </c>
      <c r="F95" s="35">
        <f t="shared" si="72"/>
        <v>80</v>
      </c>
      <c r="G95" s="35" t="b">
        <f t="shared" si="73"/>
        <v>0</v>
      </c>
      <c r="I95" s="33">
        <f>NAU!I7</f>
        <v>0.44989000000000001</v>
      </c>
      <c r="J95" s="34">
        <f t="shared" si="74"/>
        <v>2</v>
      </c>
      <c r="K95" s="35">
        <f t="shared" si="75"/>
        <v>70</v>
      </c>
      <c r="L95" s="35">
        <f t="shared" si="81"/>
        <v>20</v>
      </c>
      <c r="M95" s="35" t="b">
        <f t="shared" si="66"/>
        <v>1</v>
      </c>
      <c r="N95" s="35">
        <f t="shared" si="63"/>
        <v>90</v>
      </c>
      <c r="O95" s="35" t="b">
        <f t="shared" si="76"/>
        <v>1</v>
      </c>
      <c r="Q95" s="33">
        <f>NAU!J7</f>
        <v>0.16822000000000001</v>
      </c>
      <c r="R95" s="34">
        <f t="shared" si="77"/>
        <v>1</v>
      </c>
      <c r="S95" s="35">
        <f t="shared" si="78"/>
        <v>20</v>
      </c>
      <c r="T95" s="35">
        <f t="shared" si="79"/>
        <v>20</v>
      </c>
      <c r="U95" s="35" t="b">
        <f t="shared" si="67"/>
        <v>1</v>
      </c>
      <c r="V95" s="35">
        <f t="shared" si="64"/>
        <v>40</v>
      </c>
      <c r="W95" s="35" t="b">
        <f t="shared" si="80"/>
        <v>0</v>
      </c>
    </row>
    <row r="96" spans="1:31" x14ac:dyDescent="0.25">
      <c r="A96" s="33">
        <f>NAU!H8</f>
        <v>9.0700000000000003E-2</v>
      </c>
      <c r="B96" s="34">
        <f t="shared" si="68"/>
        <v>1</v>
      </c>
      <c r="C96" s="35">
        <f t="shared" si="69"/>
        <v>80</v>
      </c>
      <c r="D96" s="35">
        <f t="shared" si="70"/>
        <v>20</v>
      </c>
      <c r="E96" s="35" t="b">
        <f t="shared" si="71"/>
        <v>1</v>
      </c>
      <c r="F96" s="35">
        <f t="shared" si="72"/>
        <v>100</v>
      </c>
      <c r="G96" s="35" t="b">
        <f t="shared" si="73"/>
        <v>0</v>
      </c>
      <c r="I96" s="33">
        <f>NAU!I8</f>
        <v>0.93398999999999999</v>
      </c>
      <c r="J96" s="34">
        <f t="shared" si="74"/>
        <v>3</v>
      </c>
      <c r="K96" s="35">
        <f t="shared" si="75"/>
        <v>60</v>
      </c>
      <c r="L96" s="35">
        <f t="shared" si="81"/>
        <v>10</v>
      </c>
      <c r="M96" s="35" t="b">
        <f t="shared" si="66"/>
        <v>0</v>
      </c>
      <c r="N96" s="35">
        <f t="shared" si="63"/>
        <v>50</v>
      </c>
      <c r="O96" s="35" t="b">
        <f t="shared" si="76"/>
        <v>0</v>
      </c>
      <c r="Q96" s="33">
        <f>NAU!J8</f>
        <v>0.45546999999999999</v>
      </c>
      <c r="R96" s="34">
        <f t="shared" si="77"/>
        <v>1</v>
      </c>
      <c r="S96" s="35">
        <f t="shared" si="78"/>
        <v>40</v>
      </c>
      <c r="T96" s="35">
        <f t="shared" si="79"/>
        <v>5</v>
      </c>
      <c r="U96" s="35" t="b">
        <f t="shared" si="67"/>
        <v>1</v>
      </c>
      <c r="V96" s="35">
        <f t="shared" si="64"/>
        <v>45</v>
      </c>
      <c r="W96" s="35" t="b">
        <f t="shared" si="80"/>
        <v>0</v>
      </c>
    </row>
    <row r="97" spans="1:23" x14ac:dyDescent="0.25">
      <c r="A97" s="33">
        <f>NAU!H9</f>
        <v>4.1459999999999997E-2</v>
      </c>
      <c r="B97" s="34">
        <f t="shared" si="68"/>
        <v>1</v>
      </c>
      <c r="C97" s="35">
        <f t="shared" si="69"/>
        <v>100</v>
      </c>
      <c r="D97" s="35">
        <f t="shared" si="70"/>
        <v>5</v>
      </c>
      <c r="E97" s="35" t="b">
        <f t="shared" si="71"/>
        <v>1</v>
      </c>
      <c r="F97" s="35">
        <f t="shared" si="72"/>
        <v>105</v>
      </c>
      <c r="G97" s="35" t="b">
        <f t="shared" si="73"/>
        <v>0</v>
      </c>
      <c r="I97" s="33">
        <f>NAU!I9</f>
        <v>0.52161999999999997</v>
      </c>
      <c r="J97" s="34">
        <f t="shared" si="74"/>
        <v>3</v>
      </c>
      <c r="K97" s="35">
        <f t="shared" si="75"/>
        <v>50</v>
      </c>
      <c r="L97" s="35">
        <f t="shared" si="81"/>
        <v>20</v>
      </c>
      <c r="M97" s="35" t="b">
        <f t="shared" si="66"/>
        <v>0</v>
      </c>
      <c r="N97" s="35">
        <f t="shared" si="63"/>
        <v>30</v>
      </c>
      <c r="O97" s="35" t="b">
        <f t="shared" si="76"/>
        <v>0</v>
      </c>
      <c r="Q97" s="33">
        <f>NAU!J9</f>
        <v>0.90286</v>
      </c>
      <c r="R97" s="34">
        <f t="shared" si="77"/>
        <v>1</v>
      </c>
      <c r="S97" s="35">
        <f t="shared" si="78"/>
        <v>45</v>
      </c>
      <c r="T97" s="35">
        <f t="shared" si="79"/>
        <v>5</v>
      </c>
      <c r="U97" s="35" t="b">
        <f t="shared" si="67"/>
        <v>0</v>
      </c>
      <c r="V97" s="35">
        <f t="shared" si="64"/>
        <v>40</v>
      </c>
      <c r="W97" s="35" t="b">
        <f t="shared" si="80"/>
        <v>0</v>
      </c>
    </row>
    <row r="98" spans="1:23" x14ac:dyDescent="0.25">
      <c r="A98" s="33">
        <f>NAU!H10</f>
        <v>0.30552000000000001</v>
      </c>
      <c r="B98" s="34">
        <f t="shared" si="68"/>
        <v>1</v>
      </c>
      <c r="C98" s="35">
        <f t="shared" si="69"/>
        <v>105</v>
      </c>
      <c r="D98" s="35">
        <f t="shared" si="70"/>
        <v>5</v>
      </c>
      <c r="E98" s="35" t="b">
        <f t="shared" si="71"/>
        <v>1</v>
      </c>
      <c r="F98" s="35">
        <f t="shared" si="72"/>
        <v>110</v>
      </c>
      <c r="G98" s="35" t="b">
        <f t="shared" si="73"/>
        <v>0</v>
      </c>
      <c r="I98" s="33">
        <f>NAU!I10</f>
        <v>4.7370000000000002E-2</v>
      </c>
      <c r="J98" s="34">
        <f t="shared" si="74"/>
        <v>3</v>
      </c>
      <c r="K98" s="35">
        <f t="shared" si="75"/>
        <v>30</v>
      </c>
      <c r="L98" s="35">
        <v>30</v>
      </c>
      <c r="M98" s="35" t="b">
        <f t="shared" si="66"/>
        <v>1</v>
      </c>
      <c r="N98" s="35">
        <f t="shared" si="63"/>
        <v>60</v>
      </c>
      <c r="O98" s="35" t="b">
        <f t="shared" si="76"/>
        <v>0</v>
      </c>
      <c r="Q98" s="33">
        <f>NAU!J10</f>
        <v>0.21031</v>
      </c>
      <c r="R98" s="34">
        <f t="shared" si="77"/>
        <v>1</v>
      </c>
      <c r="S98" s="35">
        <f t="shared" si="78"/>
        <v>40</v>
      </c>
      <c r="T98" s="35">
        <f t="shared" si="79"/>
        <v>10</v>
      </c>
      <c r="U98" s="35" t="b">
        <f t="shared" si="67"/>
        <v>1</v>
      </c>
      <c r="V98" s="35">
        <f t="shared" si="64"/>
        <v>50</v>
      </c>
      <c r="W98" s="35" t="b">
        <f t="shared" si="80"/>
        <v>1</v>
      </c>
    </row>
    <row r="99" spans="1:23" x14ac:dyDescent="0.25">
      <c r="A99" s="33">
        <f>NAU!H11</f>
        <v>0.35247000000000001</v>
      </c>
      <c r="B99" s="34">
        <f t="shared" si="68"/>
        <v>1</v>
      </c>
      <c r="C99" s="35">
        <f t="shared" si="69"/>
        <v>110</v>
      </c>
      <c r="D99" s="35">
        <f t="shared" si="70"/>
        <v>5</v>
      </c>
      <c r="E99" s="35" t="b">
        <f t="shared" si="71"/>
        <v>1</v>
      </c>
      <c r="F99" s="35">
        <f t="shared" si="72"/>
        <v>115</v>
      </c>
      <c r="G99" s="35" t="b">
        <f t="shared" si="73"/>
        <v>0</v>
      </c>
      <c r="I99" s="33">
        <f>NAU!I11</f>
        <v>0.18618999999999999</v>
      </c>
      <c r="J99" s="34">
        <f t="shared" si="74"/>
        <v>3</v>
      </c>
      <c r="K99" s="35">
        <f t="shared" si="75"/>
        <v>60</v>
      </c>
      <c r="L99" s="35">
        <f t="shared" si="81"/>
        <v>10</v>
      </c>
      <c r="M99" s="35" t="b">
        <f t="shared" si="66"/>
        <v>1</v>
      </c>
      <c r="N99" s="35">
        <f t="shared" si="63"/>
        <v>70</v>
      </c>
      <c r="O99" s="35" t="b">
        <f t="shared" si="76"/>
        <v>0</v>
      </c>
      <c r="Q99" s="33">
        <f>NAU!J11</f>
        <v>0.13674</v>
      </c>
      <c r="R99" s="34">
        <f t="shared" si="77"/>
        <v>2</v>
      </c>
      <c r="S99" s="35">
        <f t="shared" si="78"/>
        <v>15</v>
      </c>
      <c r="T99" s="35">
        <f t="shared" si="79"/>
        <v>5</v>
      </c>
      <c r="U99" s="35" t="b">
        <f t="shared" si="67"/>
        <v>1</v>
      </c>
      <c r="V99" s="35">
        <f t="shared" si="64"/>
        <v>20</v>
      </c>
      <c r="W99" s="35" t="b">
        <f t="shared" si="80"/>
        <v>0</v>
      </c>
    </row>
    <row r="100" spans="1:23" x14ac:dyDescent="0.25">
      <c r="A100" s="33">
        <f>NAU!H12</f>
        <v>0.11724</v>
      </c>
      <c r="B100" s="34">
        <f t="shared" si="68"/>
        <v>1</v>
      </c>
      <c r="C100" s="35">
        <f t="shared" si="69"/>
        <v>115</v>
      </c>
      <c r="D100" s="35">
        <f t="shared" si="70"/>
        <v>5</v>
      </c>
      <c r="E100" s="35" t="b">
        <f t="shared" si="71"/>
        <v>1</v>
      </c>
      <c r="F100" s="35">
        <f t="shared" si="72"/>
        <v>120</v>
      </c>
      <c r="G100" s="35" t="b">
        <f t="shared" si="73"/>
        <v>0</v>
      </c>
      <c r="I100" s="33">
        <f>NAU!I12</f>
        <v>0.74626999999999999</v>
      </c>
      <c r="J100" s="34">
        <f t="shared" si="74"/>
        <v>3</v>
      </c>
      <c r="K100" s="35">
        <f t="shared" si="75"/>
        <v>70</v>
      </c>
      <c r="L100" s="35">
        <f t="shared" si="81"/>
        <v>10</v>
      </c>
      <c r="M100" s="35" t="b">
        <f t="shared" si="66"/>
        <v>0</v>
      </c>
      <c r="N100" s="35">
        <f t="shared" si="63"/>
        <v>60</v>
      </c>
      <c r="O100" s="35" t="b">
        <f t="shared" si="76"/>
        <v>0</v>
      </c>
      <c r="Q100" s="33">
        <f>NAU!J12</f>
        <v>0.73707</v>
      </c>
      <c r="R100" s="34">
        <f t="shared" si="77"/>
        <v>2</v>
      </c>
      <c r="S100" s="35">
        <f t="shared" si="78"/>
        <v>20</v>
      </c>
      <c r="T100" s="35">
        <f t="shared" si="79"/>
        <v>5</v>
      </c>
      <c r="U100" s="35" t="b">
        <f t="shared" si="67"/>
        <v>0</v>
      </c>
      <c r="V100" s="35">
        <f t="shared" si="64"/>
        <v>15</v>
      </c>
      <c r="W100" s="35" t="b">
        <f t="shared" si="80"/>
        <v>0</v>
      </c>
    </row>
    <row r="101" spans="1:23" x14ac:dyDescent="0.25">
      <c r="A101" s="33">
        <f>NAU!H13</f>
        <v>0.13141</v>
      </c>
      <c r="B101" s="34">
        <f t="shared" si="68"/>
        <v>1</v>
      </c>
      <c r="C101" s="35">
        <f t="shared" si="69"/>
        <v>120</v>
      </c>
      <c r="D101" s="35">
        <f t="shared" si="70"/>
        <v>5</v>
      </c>
      <c r="E101" s="35" t="b">
        <f t="shared" si="71"/>
        <v>1</v>
      </c>
      <c r="F101" s="35">
        <f t="shared" si="72"/>
        <v>125</v>
      </c>
      <c r="G101" s="35" t="b">
        <f t="shared" si="73"/>
        <v>0</v>
      </c>
      <c r="I101" s="33">
        <f>NAU!I13</f>
        <v>0.32391999999999999</v>
      </c>
      <c r="J101" s="34">
        <f t="shared" si="74"/>
        <v>3</v>
      </c>
      <c r="K101" s="35">
        <f t="shared" si="75"/>
        <v>60</v>
      </c>
      <c r="L101" s="35">
        <f t="shared" si="81"/>
        <v>20</v>
      </c>
      <c r="M101" s="35" t="b">
        <f t="shared" si="66"/>
        <v>1</v>
      </c>
      <c r="N101" s="35">
        <f t="shared" si="63"/>
        <v>80</v>
      </c>
      <c r="O101" s="35" t="b">
        <f t="shared" si="76"/>
        <v>0</v>
      </c>
      <c r="Q101" s="33">
        <f>NAU!J13</f>
        <v>1.9730000000000001E-2</v>
      </c>
      <c r="R101" s="34">
        <f t="shared" si="77"/>
        <v>2</v>
      </c>
      <c r="S101" s="35">
        <f t="shared" si="78"/>
        <v>15</v>
      </c>
      <c r="T101" s="35">
        <f t="shared" si="79"/>
        <v>10</v>
      </c>
      <c r="U101" s="35" t="b">
        <f t="shared" si="67"/>
        <v>1</v>
      </c>
      <c r="V101" s="35">
        <f t="shared" si="64"/>
        <v>25</v>
      </c>
      <c r="W101" s="35" t="b">
        <f t="shared" si="80"/>
        <v>0</v>
      </c>
    </row>
    <row r="102" spans="1:23" x14ac:dyDescent="0.25">
      <c r="A102" s="33">
        <f>NAU!H14</f>
        <v>0.63741999999999999</v>
      </c>
      <c r="B102" s="34">
        <f t="shared" si="68"/>
        <v>1</v>
      </c>
      <c r="C102" s="35">
        <f t="shared" si="69"/>
        <v>125</v>
      </c>
      <c r="D102" s="35">
        <f t="shared" si="70"/>
        <v>5</v>
      </c>
      <c r="E102" s="35" t="b">
        <f t="shared" si="71"/>
        <v>0</v>
      </c>
      <c r="F102" s="35">
        <f t="shared" si="72"/>
        <v>120</v>
      </c>
      <c r="G102" s="35" t="b">
        <f t="shared" si="73"/>
        <v>0</v>
      </c>
      <c r="I102" s="33">
        <f>NAU!I14</f>
        <v>0.78464</v>
      </c>
      <c r="J102" s="34">
        <f t="shared" si="74"/>
        <v>3</v>
      </c>
      <c r="K102" s="35">
        <f t="shared" si="75"/>
        <v>80</v>
      </c>
      <c r="L102" s="35">
        <f t="shared" si="81"/>
        <v>10</v>
      </c>
      <c r="M102" s="35" t="b">
        <f t="shared" si="66"/>
        <v>0</v>
      </c>
      <c r="N102" s="35">
        <f t="shared" si="63"/>
        <v>70</v>
      </c>
      <c r="O102" s="35" t="b">
        <f t="shared" si="76"/>
        <v>0</v>
      </c>
      <c r="Q102" s="33">
        <f>NAU!J14</f>
        <v>0.22500999999999999</v>
      </c>
      <c r="R102" s="34">
        <f t="shared" si="77"/>
        <v>2</v>
      </c>
      <c r="S102" s="35">
        <f t="shared" si="78"/>
        <v>25</v>
      </c>
      <c r="T102" s="35">
        <f t="shared" si="79"/>
        <v>5</v>
      </c>
      <c r="U102" s="35" t="b">
        <f t="shared" si="67"/>
        <v>1</v>
      </c>
      <c r="V102" s="35">
        <f t="shared" si="64"/>
        <v>30</v>
      </c>
      <c r="W102" s="35" t="b">
        <f t="shared" si="80"/>
        <v>0</v>
      </c>
    </row>
    <row r="103" spans="1:23" x14ac:dyDescent="0.25">
      <c r="A103" s="33">
        <f>NAU!H15</f>
        <v>0.11598</v>
      </c>
      <c r="B103" s="34">
        <f t="shared" si="68"/>
        <v>1</v>
      </c>
      <c r="C103" s="35">
        <f t="shared" si="69"/>
        <v>120</v>
      </c>
      <c r="D103" s="35">
        <f t="shared" si="70"/>
        <v>10</v>
      </c>
      <c r="E103" s="35" t="b">
        <f t="shared" si="71"/>
        <v>1</v>
      </c>
      <c r="F103" s="35">
        <f t="shared" si="72"/>
        <v>130</v>
      </c>
      <c r="G103" s="35" t="b">
        <f t="shared" si="73"/>
        <v>1</v>
      </c>
      <c r="I103" s="33">
        <f>NAU!I15</f>
        <v>0.62095</v>
      </c>
      <c r="J103" s="34">
        <f t="shared" si="74"/>
        <v>3</v>
      </c>
      <c r="K103" s="35">
        <f t="shared" si="75"/>
        <v>70</v>
      </c>
      <c r="L103" s="35">
        <f t="shared" si="81"/>
        <v>20</v>
      </c>
      <c r="M103" s="35" t="b">
        <f t="shared" si="66"/>
        <v>0</v>
      </c>
      <c r="N103" s="35">
        <f t="shared" si="63"/>
        <v>50</v>
      </c>
      <c r="O103" s="35" t="b">
        <f t="shared" si="76"/>
        <v>0</v>
      </c>
      <c r="Q103" s="33">
        <f>NAU!J15</f>
        <v>0.36786999999999997</v>
      </c>
      <c r="R103" s="34">
        <f t="shared" si="77"/>
        <v>2</v>
      </c>
      <c r="S103" s="35">
        <f t="shared" si="78"/>
        <v>30</v>
      </c>
      <c r="T103" s="35">
        <f t="shared" si="79"/>
        <v>5</v>
      </c>
      <c r="U103" s="35" t="b">
        <f t="shared" si="67"/>
        <v>1</v>
      </c>
      <c r="V103" s="35">
        <f t="shared" si="64"/>
        <v>35</v>
      </c>
      <c r="W103" s="35" t="b">
        <f t="shared" si="80"/>
        <v>0</v>
      </c>
    </row>
    <row r="104" spans="1:23" x14ac:dyDescent="0.25">
      <c r="A104" s="33">
        <f>NAU!H16</f>
        <v>2.3000000000000001E-4</v>
      </c>
      <c r="B104" s="34">
        <f t="shared" si="68"/>
        <v>2</v>
      </c>
      <c r="C104" s="35">
        <f t="shared" si="69"/>
        <v>75</v>
      </c>
      <c r="D104" s="35">
        <f t="shared" si="70"/>
        <v>5</v>
      </c>
      <c r="E104" s="35" t="b">
        <f t="shared" si="71"/>
        <v>1</v>
      </c>
      <c r="F104" s="35">
        <f t="shared" si="72"/>
        <v>80</v>
      </c>
      <c r="G104" s="35" t="b">
        <f t="shared" si="73"/>
        <v>0</v>
      </c>
      <c r="I104" s="33">
        <f>NAU!I16</f>
        <v>0.12302</v>
      </c>
      <c r="J104" s="34">
        <f t="shared" si="74"/>
        <v>3</v>
      </c>
      <c r="K104" s="35">
        <f t="shared" si="75"/>
        <v>50</v>
      </c>
      <c r="L104" s="35">
        <f t="shared" si="81"/>
        <v>40</v>
      </c>
      <c r="M104" s="35" t="b">
        <f t="shared" si="66"/>
        <v>1</v>
      </c>
      <c r="N104" s="35">
        <f t="shared" si="63"/>
        <v>90</v>
      </c>
      <c r="O104" s="35" t="b">
        <f t="shared" si="76"/>
        <v>1</v>
      </c>
      <c r="Q104" s="33">
        <f>NAU!J16</f>
        <v>0.80762999999999996</v>
      </c>
      <c r="R104" s="34">
        <f t="shared" si="77"/>
        <v>2</v>
      </c>
      <c r="S104" s="35">
        <f t="shared" si="78"/>
        <v>35</v>
      </c>
      <c r="T104" s="35">
        <f t="shared" si="79"/>
        <v>5</v>
      </c>
      <c r="U104" s="35" t="b">
        <f t="shared" si="67"/>
        <v>0</v>
      </c>
      <c r="V104" s="35">
        <f t="shared" si="64"/>
        <v>30</v>
      </c>
      <c r="W104" s="35" t="b">
        <f t="shared" si="80"/>
        <v>0</v>
      </c>
    </row>
    <row r="105" spans="1:23" x14ac:dyDescent="0.25">
      <c r="A105" s="33">
        <f>NAU!H17</f>
        <v>8.6700000000000006E-3</v>
      </c>
      <c r="B105" s="34">
        <f t="shared" si="68"/>
        <v>2</v>
      </c>
      <c r="C105" s="35">
        <f t="shared" si="69"/>
        <v>80</v>
      </c>
      <c r="D105" s="35">
        <f t="shared" si="70"/>
        <v>5</v>
      </c>
      <c r="E105" s="35" t="b">
        <f t="shared" si="71"/>
        <v>1</v>
      </c>
      <c r="F105" s="35">
        <f t="shared" si="72"/>
        <v>85</v>
      </c>
      <c r="G105" s="35" t="b">
        <f t="shared" si="73"/>
        <v>0</v>
      </c>
      <c r="I105" s="33">
        <f>NAU!I17</f>
        <v>0.76378000000000001</v>
      </c>
      <c r="J105" s="34">
        <f t="shared" si="74"/>
        <v>4</v>
      </c>
      <c r="K105" s="35">
        <f t="shared" si="75"/>
        <v>60</v>
      </c>
      <c r="L105" s="35">
        <f t="shared" si="81"/>
        <v>10</v>
      </c>
      <c r="M105" s="35" t="b">
        <f t="shared" si="66"/>
        <v>0</v>
      </c>
      <c r="N105" s="35">
        <f t="shared" si="63"/>
        <v>50</v>
      </c>
      <c r="O105" s="35" t="b">
        <f t="shared" si="76"/>
        <v>0</v>
      </c>
      <c r="Q105" s="33">
        <f>NAU!J17</f>
        <v>0.41604999999999998</v>
      </c>
      <c r="R105" s="34">
        <f t="shared" si="77"/>
        <v>2</v>
      </c>
      <c r="S105" s="35">
        <f t="shared" si="78"/>
        <v>30</v>
      </c>
      <c r="T105" s="35">
        <f t="shared" si="79"/>
        <v>10</v>
      </c>
      <c r="U105" s="35" t="b">
        <f t="shared" si="67"/>
        <v>1</v>
      </c>
      <c r="V105" s="35">
        <f t="shared" si="64"/>
        <v>40</v>
      </c>
      <c r="W105" s="35" t="b">
        <f t="shared" si="80"/>
        <v>0</v>
      </c>
    </row>
    <row r="106" spans="1:23" x14ac:dyDescent="0.25">
      <c r="A106" s="33">
        <f>NAU!H18</f>
        <v>0.74283999999999994</v>
      </c>
      <c r="B106" s="34">
        <f t="shared" si="68"/>
        <v>2</v>
      </c>
      <c r="C106" s="35">
        <f t="shared" si="69"/>
        <v>85</v>
      </c>
      <c r="D106" s="35">
        <f t="shared" si="70"/>
        <v>5</v>
      </c>
      <c r="E106" s="35" t="b">
        <f t="shared" si="71"/>
        <v>0</v>
      </c>
      <c r="F106" s="35">
        <f t="shared" si="72"/>
        <v>80</v>
      </c>
      <c r="G106" s="35" t="b">
        <f t="shared" si="73"/>
        <v>0</v>
      </c>
      <c r="I106" s="33">
        <f>NAU!I18</f>
        <v>5.0410000000000003E-2</v>
      </c>
      <c r="J106" s="34">
        <f t="shared" si="74"/>
        <v>4</v>
      </c>
      <c r="K106" s="35">
        <f t="shared" si="75"/>
        <v>50</v>
      </c>
      <c r="L106" s="35">
        <f t="shared" si="81"/>
        <v>20</v>
      </c>
      <c r="M106" s="35" t="b">
        <f t="shared" si="66"/>
        <v>1</v>
      </c>
      <c r="N106" s="35">
        <f t="shared" si="63"/>
        <v>70</v>
      </c>
      <c r="O106" s="35" t="b">
        <f t="shared" si="76"/>
        <v>0</v>
      </c>
      <c r="Q106" s="33">
        <f>NAU!J18</f>
        <v>0.49807000000000001</v>
      </c>
      <c r="R106" s="34">
        <f t="shared" si="77"/>
        <v>2</v>
      </c>
      <c r="S106" s="35">
        <f t="shared" si="78"/>
        <v>40</v>
      </c>
      <c r="T106" s="35">
        <f t="shared" si="79"/>
        <v>5</v>
      </c>
      <c r="U106" s="35" t="b">
        <f t="shared" si="67"/>
        <v>1</v>
      </c>
      <c r="V106" s="35">
        <f t="shared" si="64"/>
        <v>45</v>
      </c>
      <c r="W106" s="35" t="b">
        <f t="shared" si="80"/>
        <v>0</v>
      </c>
    </row>
    <row r="107" spans="1:23" x14ac:dyDescent="0.25">
      <c r="A107" s="33">
        <f>NAU!H19</f>
        <v>0.34243000000000001</v>
      </c>
      <c r="B107" s="34">
        <f t="shared" si="68"/>
        <v>2</v>
      </c>
      <c r="C107" s="35">
        <f t="shared" si="69"/>
        <v>80</v>
      </c>
      <c r="D107" s="35">
        <f t="shared" si="70"/>
        <v>10</v>
      </c>
      <c r="E107" s="35" t="b">
        <f t="shared" si="71"/>
        <v>1</v>
      </c>
      <c r="F107" s="35">
        <f t="shared" si="72"/>
        <v>90</v>
      </c>
      <c r="G107" s="35" t="b">
        <f t="shared" si="73"/>
        <v>0</v>
      </c>
      <c r="I107" s="33">
        <f>NAU!I19</f>
        <v>0.46977999999999998</v>
      </c>
      <c r="J107" s="34">
        <f t="shared" si="74"/>
        <v>4</v>
      </c>
      <c r="K107" s="35">
        <f t="shared" si="75"/>
        <v>70</v>
      </c>
      <c r="L107" s="35">
        <f t="shared" si="81"/>
        <v>10</v>
      </c>
      <c r="M107" s="35" t="b">
        <f t="shared" si="66"/>
        <v>1</v>
      </c>
      <c r="N107" s="35">
        <f t="shared" si="63"/>
        <v>80</v>
      </c>
      <c r="O107" s="35" t="b">
        <f t="shared" si="76"/>
        <v>0</v>
      </c>
      <c r="Q107" s="33">
        <f>NAU!J19</f>
        <v>0.35482000000000002</v>
      </c>
      <c r="R107" s="34">
        <f t="shared" si="77"/>
        <v>2</v>
      </c>
      <c r="S107" s="35">
        <f t="shared" si="78"/>
        <v>45</v>
      </c>
      <c r="T107" s="35">
        <f t="shared" si="79"/>
        <v>5</v>
      </c>
      <c r="U107" s="35" t="b">
        <f t="shared" si="67"/>
        <v>1</v>
      </c>
      <c r="V107" s="35">
        <f t="shared" si="64"/>
        <v>50</v>
      </c>
      <c r="W107" s="35" t="b">
        <f t="shared" si="80"/>
        <v>1</v>
      </c>
    </row>
    <row r="108" spans="1:23" x14ac:dyDescent="0.25">
      <c r="A108" s="33">
        <f>NAU!H20</f>
        <v>0.93028999999999995</v>
      </c>
      <c r="B108" s="34">
        <f t="shared" si="68"/>
        <v>2</v>
      </c>
      <c r="C108" s="35">
        <f t="shared" si="69"/>
        <v>90</v>
      </c>
      <c r="D108" s="35">
        <f t="shared" si="70"/>
        <v>5</v>
      </c>
      <c r="E108" s="35" t="b">
        <f t="shared" si="71"/>
        <v>0</v>
      </c>
      <c r="F108" s="35">
        <f t="shared" si="72"/>
        <v>85</v>
      </c>
      <c r="G108" s="35" t="b">
        <f t="shared" si="73"/>
        <v>0</v>
      </c>
      <c r="I108" s="33">
        <f>NAU!I20</f>
        <v>0.47665000000000002</v>
      </c>
      <c r="J108" s="34">
        <f t="shared" si="74"/>
        <v>4</v>
      </c>
      <c r="K108" s="35">
        <f t="shared" si="75"/>
        <v>80</v>
      </c>
      <c r="L108" s="35">
        <f t="shared" si="81"/>
        <v>10</v>
      </c>
      <c r="M108" s="35" t="b">
        <f t="shared" si="66"/>
        <v>1</v>
      </c>
      <c r="N108" s="35">
        <f t="shared" si="63"/>
        <v>90</v>
      </c>
      <c r="O108" s="35" t="b">
        <f t="shared" si="76"/>
        <v>1</v>
      </c>
      <c r="Q108" s="33">
        <f>NAU!J20</f>
        <v>0.64381999999999995</v>
      </c>
      <c r="R108" s="34">
        <f t="shared" si="77"/>
        <v>3</v>
      </c>
      <c r="S108" s="35">
        <f t="shared" si="78"/>
        <v>15</v>
      </c>
      <c r="T108" s="35">
        <f t="shared" si="79"/>
        <v>5</v>
      </c>
      <c r="U108" s="35" t="b">
        <f t="shared" si="67"/>
        <v>0</v>
      </c>
      <c r="V108" s="35">
        <f t="shared" si="64"/>
        <v>10</v>
      </c>
      <c r="W108" s="35" t="b">
        <f t="shared" si="80"/>
        <v>0</v>
      </c>
    </row>
    <row r="109" spans="1:23" x14ac:dyDescent="0.25">
      <c r="A109" s="33">
        <f>NAU!H21</f>
        <v>0.94652999999999998</v>
      </c>
      <c r="B109" s="34">
        <f t="shared" si="68"/>
        <v>2</v>
      </c>
      <c r="C109" s="35">
        <f t="shared" si="69"/>
        <v>85</v>
      </c>
      <c r="D109" s="35">
        <f t="shared" si="70"/>
        <v>10</v>
      </c>
      <c r="E109" s="35" t="b">
        <f t="shared" si="71"/>
        <v>0</v>
      </c>
      <c r="F109" s="35">
        <f t="shared" si="72"/>
        <v>75</v>
      </c>
      <c r="G109" s="35" t="b">
        <f t="shared" si="73"/>
        <v>0</v>
      </c>
      <c r="I109" s="33">
        <f>NAU!I21</f>
        <v>0.35075000000000001</v>
      </c>
      <c r="J109" s="34">
        <f t="shared" si="74"/>
        <v>5</v>
      </c>
      <c r="K109" s="35">
        <f t="shared" si="75"/>
        <v>60</v>
      </c>
      <c r="L109" s="35">
        <f t="shared" si="81"/>
        <v>10</v>
      </c>
      <c r="M109" s="35" t="b">
        <f t="shared" si="66"/>
        <v>1</v>
      </c>
      <c r="N109" s="35">
        <f t="shared" si="63"/>
        <v>70</v>
      </c>
      <c r="O109" s="35" t="b">
        <f t="shared" si="76"/>
        <v>0</v>
      </c>
      <c r="Q109" s="33">
        <f>NAU!J21</f>
        <v>0.33949000000000001</v>
      </c>
      <c r="R109" s="34">
        <f t="shared" si="77"/>
        <v>3</v>
      </c>
      <c r="S109" s="35">
        <f t="shared" si="78"/>
        <v>10</v>
      </c>
      <c r="T109" s="35">
        <f t="shared" si="79"/>
        <v>10</v>
      </c>
      <c r="U109" s="35" t="b">
        <f t="shared" si="67"/>
        <v>1</v>
      </c>
      <c r="V109" s="35">
        <f t="shared" si="64"/>
        <v>20</v>
      </c>
      <c r="W109" s="35" t="b">
        <f t="shared" si="80"/>
        <v>0</v>
      </c>
    </row>
    <row r="110" spans="1:23" x14ac:dyDescent="0.25">
      <c r="A110" s="33">
        <f>NAU!H22</f>
        <v>0.42402000000000001</v>
      </c>
      <c r="B110" s="34">
        <f t="shared" si="68"/>
        <v>2</v>
      </c>
      <c r="C110" s="35">
        <f t="shared" si="69"/>
        <v>75</v>
      </c>
      <c r="D110" s="35">
        <f t="shared" si="70"/>
        <v>20</v>
      </c>
      <c r="E110" s="35" t="b">
        <f t="shared" si="71"/>
        <v>1</v>
      </c>
      <c r="F110" s="35">
        <f t="shared" si="72"/>
        <v>95</v>
      </c>
      <c r="G110" s="35" t="b">
        <f t="shared" si="73"/>
        <v>0</v>
      </c>
      <c r="I110" s="33">
        <f>NAU!I22</f>
        <v>0.56623000000000001</v>
      </c>
      <c r="J110" s="34">
        <f t="shared" si="74"/>
        <v>5</v>
      </c>
      <c r="K110" s="35">
        <f t="shared" si="75"/>
        <v>70</v>
      </c>
      <c r="L110" s="35">
        <f t="shared" si="81"/>
        <v>10</v>
      </c>
      <c r="M110" s="35" t="b">
        <f t="shared" si="66"/>
        <v>0</v>
      </c>
      <c r="N110" s="35">
        <f t="shared" si="63"/>
        <v>60</v>
      </c>
      <c r="O110" s="35" t="b">
        <f t="shared" si="76"/>
        <v>0</v>
      </c>
      <c r="Q110" s="33">
        <f>NAU!J22</f>
        <v>0.34442</v>
      </c>
      <c r="R110" s="34">
        <f t="shared" si="77"/>
        <v>3</v>
      </c>
      <c r="S110" s="35">
        <f t="shared" si="78"/>
        <v>20</v>
      </c>
      <c r="T110" s="35">
        <f t="shared" si="79"/>
        <v>5</v>
      </c>
      <c r="U110" s="35" t="b">
        <f t="shared" si="67"/>
        <v>1</v>
      </c>
      <c r="V110" s="35">
        <f t="shared" si="64"/>
        <v>25</v>
      </c>
      <c r="W110" s="35" t="b">
        <f t="shared" si="80"/>
        <v>0</v>
      </c>
    </row>
    <row r="111" spans="1:23" x14ac:dyDescent="0.25">
      <c r="A111" s="33">
        <f>NAU!H23</f>
        <v>7.4050000000000005E-2</v>
      </c>
      <c r="B111" s="34">
        <f t="shared" si="68"/>
        <v>2</v>
      </c>
      <c r="C111" s="35">
        <f t="shared" si="69"/>
        <v>95</v>
      </c>
      <c r="D111" s="35">
        <f t="shared" si="70"/>
        <v>5</v>
      </c>
      <c r="E111" s="35" t="b">
        <f t="shared" si="71"/>
        <v>1</v>
      </c>
      <c r="F111" s="35">
        <f t="shared" si="72"/>
        <v>100</v>
      </c>
      <c r="G111" s="35" t="b">
        <f t="shared" si="73"/>
        <v>0</v>
      </c>
      <c r="I111" s="33">
        <f>NAU!I23</f>
        <v>0.36409000000000002</v>
      </c>
      <c r="J111" s="34">
        <f t="shared" si="74"/>
        <v>5</v>
      </c>
      <c r="K111" s="35">
        <f t="shared" si="75"/>
        <v>60</v>
      </c>
      <c r="L111" s="35">
        <f t="shared" si="81"/>
        <v>20</v>
      </c>
      <c r="M111" s="35" t="b">
        <f t="shared" si="66"/>
        <v>1</v>
      </c>
      <c r="N111" s="35">
        <f t="shared" si="63"/>
        <v>80</v>
      </c>
      <c r="O111" s="35" t="b">
        <f t="shared" si="76"/>
        <v>0</v>
      </c>
      <c r="Q111" s="33">
        <f>NAU!J23</f>
        <v>0.83231999999999995</v>
      </c>
      <c r="R111" s="34">
        <f t="shared" si="77"/>
        <v>3</v>
      </c>
      <c r="S111" s="35">
        <f t="shared" si="78"/>
        <v>25</v>
      </c>
      <c r="T111" s="35">
        <f t="shared" si="79"/>
        <v>5</v>
      </c>
      <c r="U111" s="35" t="b">
        <f t="shared" si="67"/>
        <v>0</v>
      </c>
      <c r="V111" s="35">
        <f t="shared" si="64"/>
        <v>20</v>
      </c>
      <c r="W111" s="35" t="b">
        <f t="shared" si="80"/>
        <v>0</v>
      </c>
    </row>
    <row r="112" spans="1:23" x14ac:dyDescent="0.25">
      <c r="A112" s="33">
        <f>NAU!H24</f>
        <v>0.53844999999999998</v>
      </c>
      <c r="B112" s="34">
        <f t="shared" si="68"/>
        <v>2</v>
      </c>
      <c r="C112" s="35">
        <f t="shared" si="69"/>
        <v>100</v>
      </c>
      <c r="D112" s="35">
        <f t="shared" si="70"/>
        <v>5</v>
      </c>
      <c r="E112" s="35" t="b">
        <f t="shared" si="71"/>
        <v>0</v>
      </c>
      <c r="F112" s="35">
        <f t="shared" si="72"/>
        <v>95</v>
      </c>
      <c r="G112" s="35" t="b">
        <f t="shared" si="73"/>
        <v>0</v>
      </c>
      <c r="I112" s="33">
        <f>NAU!I24</f>
        <v>0.57620000000000005</v>
      </c>
      <c r="J112" s="34">
        <f t="shared" si="74"/>
        <v>5</v>
      </c>
      <c r="K112" s="35">
        <f t="shared" si="75"/>
        <v>80</v>
      </c>
      <c r="L112" s="35">
        <f t="shared" si="81"/>
        <v>10</v>
      </c>
      <c r="M112" s="35" t="b">
        <f t="shared" si="66"/>
        <v>0</v>
      </c>
      <c r="N112" s="35">
        <f t="shared" si="63"/>
        <v>70</v>
      </c>
      <c r="O112" s="35" t="b">
        <f t="shared" si="76"/>
        <v>0</v>
      </c>
      <c r="Q112" s="33">
        <f>NAU!J24</f>
        <v>0.52605999999999997</v>
      </c>
      <c r="R112" s="34">
        <f t="shared" si="77"/>
        <v>3</v>
      </c>
      <c r="S112" s="35">
        <f t="shared" si="78"/>
        <v>20</v>
      </c>
      <c r="T112" s="35">
        <f t="shared" si="79"/>
        <v>10</v>
      </c>
      <c r="U112" s="35" t="b">
        <f t="shared" si="67"/>
        <v>0</v>
      </c>
      <c r="V112" s="35">
        <f t="shared" si="64"/>
        <v>10</v>
      </c>
      <c r="W112" s="35" t="b">
        <f t="shared" si="80"/>
        <v>0</v>
      </c>
    </row>
    <row r="113" spans="1:23" x14ac:dyDescent="0.25">
      <c r="A113" s="33">
        <f>NAU!H25</f>
        <v>0.94747000000000003</v>
      </c>
      <c r="B113" s="34">
        <f t="shared" si="68"/>
        <v>2</v>
      </c>
      <c r="C113" s="35">
        <f t="shared" si="69"/>
        <v>95</v>
      </c>
      <c r="D113" s="35">
        <f t="shared" si="70"/>
        <v>10</v>
      </c>
      <c r="E113" s="35" t="b">
        <f t="shared" si="71"/>
        <v>0</v>
      </c>
      <c r="F113" s="35">
        <f t="shared" si="72"/>
        <v>85</v>
      </c>
      <c r="G113" s="35" t="b">
        <f t="shared" si="73"/>
        <v>0</v>
      </c>
      <c r="I113" s="33">
        <f>NAU!I25</f>
        <v>7.399E-2</v>
      </c>
      <c r="J113" s="34">
        <f t="shared" si="74"/>
        <v>5</v>
      </c>
      <c r="K113" s="35">
        <f t="shared" si="75"/>
        <v>70</v>
      </c>
      <c r="L113" s="35">
        <f t="shared" si="81"/>
        <v>20</v>
      </c>
      <c r="M113" s="35" t="b">
        <f t="shared" si="66"/>
        <v>1</v>
      </c>
      <c r="N113" s="35">
        <f t="shared" si="63"/>
        <v>90</v>
      </c>
      <c r="O113" s="35" t="b">
        <f t="shared" si="76"/>
        <v>1</v>
      </c>
      <c r="Q113" s="33">
        <f>NAU!J25</f>
        <v>0.37408000000000002</v>
      </c>
      <c r="R113" s="34">
        <f t="shared" si="77"/>
        <v>3</v>
      </c>
      <c r="S113" s="35">
        <f t="shared" si="78"/>
        <v>10</v>
      </c>
      <c r="T113" s="35">
        <v>10</v>
      </c>
      <c r="U113" s="35" t="b">
        <f t="shared" si="67"/>
        <v>1</v>
      </c>
      <c r="V113" s="35">
        <f t="shared" si="64"/>
        <v>20</v>
      </c>
      <c r="W113" s="35" t="b">
        <f t="shared" si="80"/>
        <v>0</v>
      </c>
    </row>
    <row r="114" spans="1:23" x14ac:dyDescent="0.25">
      <c r="A114" s="33">
        <f>NAU!H26</f>
        <v>0.5726</v>
      </c>
      <c r="B114" s="34">
        <f t="shared" si="68"/>
        <v>2</v>
      </c>
      <c r="C114" s="35">
        <f t="shared" si="69"/>
        <v>85</v>
      </c>
      <c r="D114" s="35">
        <f t="shared" si="70"/>
        <v>20</v>
      </c>
      <c r="E114" s="35" t="b">
        <f t="shared" si="71"/>
        <v>0</v>
      </c>
      <c r="F114" s="35">
        <f t="shared" si="72"/>
        <v>65</v>
      </c>
      <c r="G114" s="35" t="b">
        <f t="shared" si="73"/>
        <v>0</v>
      </c>
      <c r="I114" s="33">
        <f>NAU!I26</f>
        <v>0.68979999999999997</v>
      </c>
      <c r="J114" s="34">
        <f t="shared" si="74"/>
        <v>6</v>
      </c>
      <c r="K114" s="35">
        <f t="shared" si="75"/>
        <v>60</v>
      </c>
      <c r="L114" s="35">
        <f t="shared" si="81"/>
        <v>10</v>
      </c>
      <c r="M114" s="35" t="b">
        <f t="shared" si="66"/>
        <v>0</v>
      </c>
      <c r="N114" s="35">
        <f t="shared" si="63"/>
        <v>50</v>
      </c>
      <c r="O114" s="35" t="b">
        <f t="shared" si="76"/>
        <v>0</v>
      </c>
      <c r="Q114" s="33">
        <f>NAU!J26</f>
        <v>5.339E-2</v>
      </c>
      <c r="R114" s="34">
        <f t="shared" si="77"/>
        <v>3</v>
      </c>
      <c r="S114" s="35">
        <f t="shared" si="78"/>
        <v>20</v>
      </c>
      <c r="T114" s="35">
        <f t="shared" si="79"/>
        <v>5</v>
      </c>
      <c r="U114" s="35" t="b">
        <f t="shared" si="67"/>
        <v>1</v>
      </c>
      <c r="V114" s="35">
        <f t="shared" si="64"/>
        <v>25</v>
      </c>
      <c r="W114" s="35" t="b">
        <f t="shared" si="80"/>
        <v>0</v>
      </c>
    </row>
    <row r="115" spans="1:23" x14ac:dyDescent="0.25">
      <c r="A115" s="33">
        <f>NAU!H27</f>
        <v>0.99382000000000004</v>
      </c>
      <c r="B115" s="34">
        <f t="shared" si="68"/>
        <v>2</v>
      </c>
      <c r="C115" s="35">
        <f t="shared" si="69"/>
        <v>65</v>
      </c>
      <c r="D115" s="35">
        <f t="shared" si="70"/>
        <v>40</v>
      </c>
      <c r="E115" s="35" t="b">
        <f t="shared" si="71"/>
        <v>0</v>
      </c>
      <c r="F115" s="35">
        <f t="shared" si="72"/>
        <v>25</v>
      </c>
      <c r="G115" s="35" t="b">
        <f t="shared" si="73"/>
        <v>0</v>
      </c>
      <c r="I115" s="33">
        <f>NAU!I27</f>
        <v>0.14454</v>
      </c>
      <c r="J115" s="34">
        <f t="shared" si="74"/>
        <v>6</v>
      </c>
      <c r="K115" s="35">
        <f t="shared" si="75"/>
        <v>50</v>
      </c>
      <c r="L115" s="35">
        <f t="shared" si="81"/>
        <v>20</v>
      </c>
      <c r="M115" s="35" t="b">
        <f t="shared" si="66"/>
        <v>1</v>
      </c>
      <c r="N115" s="35">
        <f t="shared" si="63"/>
        <v>70</v>
      </c>
      <c r="O115" s="35" t="b">
        <f t="shared" si="76"/>
        <v>0</v>
      </c>
      <c r="Q115" s="33">
        <f>NAU!J27</f>
        <v>4.5039999999999997E-2</v>
      </c>
      <c r="R115" s="34">
        <f t="shared" si="77"/>
        <v>3</v>
      </c>
      <c r="S115" s="35">
        <f t="shared" si="78"/>
        <v>25</v>
      </c>
      <c r="T115" s="35">
        <f t="shared" si="79"/>
        <v>5</v>
      </c>
      <c r="U115" s="35" t="b">
        <f t="shared" si="67"/>
        <v>1</v>
      </c>
      <c r="V115" s="35">
        <f t="shared" si="64"/>
        <v>30</v>
      </c>
      <c r="W115" s="35" t="b">
        <f t="shared" si="80"/>
        <v>0</v>
      </c>
    </row>
    <row r="116" spans="1:23" x14ac:dyDescent="0.25">
      <c r="A116" s="33">
        <f>NAU!H28</f>
        <v>0.47743999999999998</v>
      </c>
      <c r="B116" s="34">
        <f t="shared" si="68"/>
        <v>2</v>
      </c>
      <c r="C116" s="35">
        <f t="shared" si="69"/>
        <v>25</v>
      </c>
      <c r="D116" s="35">
        <v>25</v>
      </c>
      <c r="E116" s="35" t="b">
        <f t="shared" si="71"/>
        <v>1</v>
      </c>
      <c r="F116" s="35">
        <f t="shared" si="72"/>
        <v>50</v>
      </c>
      <c r="G116" s="35" t="b">
        <f t="shared" si="73"/>
        <v>0</v>
      </c>
      <c r="I116" s="33">
        <f>NAU!I28</f>
        <v>7.4810000000000001E-2</v>
      </c>
      <c r="J116" s="34">
        <f t="shared" si="74"/>
        <v>6</v>
      </c>
      <c r="K116" s="35">
        <f t="shared" si="75"/>
        <v>70</v>
      </c>
      <c r="L116" s="35">
        <f t="shared" si="81"/>
        <v>10</v>
      </c>
      <c r="M116" s="35" t="b">
        <f t="shared" si="66"/>
        <v>1</v>
      </c>
      <c r="N116" s="35">
        <f t="shared" si="63"/>
        <v>80</v>
      </c>
      <c r="O116" s="35" t="b">
        <f t="shared" si="76"/>
        <v>0</v>
      </c>
      <c r="Q116" s="33">
        <f>NAU!J28</f>
        <v>0.83828000000000003</v>
      </c>
      <c r="R116" s="34">
        <f t="shared" si="77"/>
        <v>3</v>
      </c>
      <c r="S116" s="35">
        <f t="shared" si="78"/>
        <v>30</v>
      </c>
      <c r="T116" s="35">
        <f t="shared" si="79"/>
        <v>5</v>
      </c>
      <c r="U116" s="35" t="b">
        <f t="shared" si="67"/>
        <v>0</v>
      </c>
      <c r="V116" s="35">
        <f t="shared" si="64"/>
        <v>25</v>
      </c>
      <c r="W116" s="35" t="b">
        <f t="shared" si="80"/>
        <v>0</v>
      </c>
    </row>
    <row r="117" spans="1:23" x14ac:dyDescent="0.25">
      <c r="A117" s="33">
        <f>NAU!H29</f>
        <v>0.48892999999999998</v>
      </c>
      <c r="B117" s="34">
        <f t="shared" si="68"/>
        <v>2</v>
      </c>
      <c r="C117" s="35">
        <f t="shared" si="69"/>
        <v>50</v>
      </c>
      <c r="D117" s="35">
        <f t="shared" si="70"/>
        <v>5</v>
      </c>
      <c r="E117" s="35" t="b">
        <f t="shared" si="71"/>
        <v>1</v>
      </c>
      <c r="F117" s="35">
        <f t="shared" si="72"/>
        <v>55</v>
      </c>
      <c r="G117" s="35" t="b">
        <f t="shared" si="73"/>
        <v>0</v>
      </c>
      <c r="I117" s="33">
        <f>NAU!I29</f>
        <v>0.27499000000000001</v>
      </c>
      <c r="J117" s="34">
        <f t="shared" si="74"/>
        <v>6</v>
      </c>
      <c r="K117" s="35">
        <f t="shared" si="75"/>
        <v>80</v>
      </c>
      <c r="L117" s="35">
        <f t="shared" si="81"/>
        <v>10</v>
      </c>
      <c r="M117" s="35" t="b">
        <f t="shared" si="66"/>
        <v>1</v>
      </c>
      <c r="N117" s="35">
        <f t="shared" si="63"/>
        <v>90</v>
      </c>
      <c r="O117" s="35" t="b">
        <f t="shared" si="76"/>
        <v>1</v>
      </c>
      <c r="Q117" s="33">
        <f>NAU!J29</f>
        <v>0.98748000000000002</v>
      </c>
      <c r="R117" s="34">
        <f t="shared" si="77"/>
        <v>3</v>
      </c>
      <c r="S117" s="35">
        <f t="shared" si="78"/>
        <v>25</v>
      </c>
      <c r="T117" s="35">
        <f t="shared" si="79"/>
        <v>10</v>
      </c>
      <c r="U117" s="35" t="b">
        <f t="shared" si="67"/>
        <v>0</v>
      </c>
      <c r="V117" s="35">
        <f t="shared" si="64"/>
        <v>15</v>
      </c>
      <c r="W117" s="35" t="b">
        <f t="shared" si="80"/>
        <v>0</v>
      </c>
    </row>
    <row r="118" spans="1:23" x14ac:dyDescent="0.25">
      <c r="A118" s="33">
        <f>NAU!H30</f>
        <v>0.16993</v>
      </c>
      <c r="B118" s="34">
        <f t="shared" si="68"/>
        <v>2</v>
      </c>
      <c r="C118" s="35">
        <f t="shared" si="69"/>
        <v>55</v>
      </c>
      <c r="D118" s="35">
        <f t="shared" si="70"/>
        <v>5</v>
      </c>
      <c r="E118" s="35" t="b">
        <f t="shared" si="71"/>
        <v>1</v>
      </c>
      <c r="F118" s="35">
        <f t="shared" si="72"/>
        <v>60</v>
      </c>
      <c r="G118" s="35" t="b">
        <f t="shared" si="73"/>
        <v>0</v>
      </c>
      <c r="I118" s="33">
        <f>NAU!I30</f>
        <v>0.45901999999999998</v>
      </c>
      <c r="J118" s="34">
        <f t="shared" si="74"/>
        <v>7</v>
      </c>
      <c r="K118" s="35">
        <f t="shared" si="75"/>
        <v>60</v>
      </c>
      <c r="L118" s="35">
        <f t="shared" si="81"/>
        <v>10</v>
      </c>
      <c r="M118" s="35" t="b">
        <f t="shared" si="66"/>
        <v>1</v>
      </c>
      <c r="N118" s="35">
        <f t="shared" si="63"/>
        <v>70</v>
      </c>
      <c r="O118" s="35" t="b">
        <f t="shared" si="76"/>
        <v>0</v>
      </c>
      <c r="Q118" s="33">
        <f>NAU!J30</f>
        <v>0.91386000000000001</v>
      </c>
      <c r="R118" s="34">
        <f t="shared" si="77"/>
        <v>3</v>
      </c>
      <c r="S118" s="35">
        <f t="shared" si="78"/>
        <v>15</v>
      </c>
      <c r="T118" s="35">
        <v>15</v>
      </c>
      <c r="U118" s="35" t="b">
        <f t="shared" si="67"/>
        <v>0</v>
      </c>
      <c r="V118" s="35">
        <f t="shared" si="64"/>
        <v>0</v>
      </c>
      <c r="W118" s="35" t="b">
        <f t="shared" si="80"/>
        <v>1</v>
      </c>
    </row>
    <row r="119" spans="1:23" x14ac:dyDescent="0.25">
      <c r="A119" s="33">
        <f>NAU!H31</f>
        <v>0.15021000000000001</v>
      </c>
      <c r="B119" s="34">
        <f t="shared" si="68"/>
        <v>2</v>
      </c>
      <c r="C119" s="35">
        <f t="shared" si="69"/>
        <v>60</v>
      </c>
      <c r="D119" s="35">
        <f t="shared" si="70"/>
        <v>5</v>
      </c>
      <c r="E119" s="35" t="b">
        <f t="shared" si="71"/>
        <v>1</v>
      </c>
      <c r="F119" s="35">
        <f t="shared" si="72"/>
        <v>65</v>
      </c>
      <c r="G119" s="35" t="b">
        <f t="shared" si="73"/>
        <v>0</v>
      </c>
      <c r="I119" s="33">
        <f>NAU!I31</f>
        <v>0.68971000000000005</v>
      </c>
      <c r="J119" s="34">
        <f t="shared" si="74"/>
        <v>7</v>
      </c>
      <c r="K119" s="35">
        <f t="shared" si="75"/>
        <v>70</v>
      </c>
      <c r="L119" s="35">
        <f t="shared" si="81"/>
        <v>10</v>
      </c>
      <c r="M119" s="35" t="b">
        <f t="shared" si="66"/>
        <v>0</v>
      </c>
      <c r="N119" s="35">
        <f t="shared" si="63"/>
        <v>60</v>
      </c>
      <c r="O119" s="35" t="b">
        <f t="shared" si="76"/>
        <v>0</v>
      </c>
      <c r="Q119" s="33">
        <f>NAU!J31</f>
        <v>0.11403000000000001</v>
      </c>
      <c r="R119" s="34">
        <f t="shared" si="77"/>
        <v>4</v>
      </c>
      <c r="S119" s="35">
        <f t="shared" si="78"/>
        <v>15</v>
      </c>
      <c r="T119" s="35">
        <f t="shared" si="79"/>
        <v>5</v>
      </c>
      <c r="U119" s="35" t="b">
        <f t="shared" si="67"/>
        <v>1</v>
      </c>
      <c r="V119" s="35">
        <f t="shared" si="64"/>
        <v>20</v>
      </c>
      <c r="W119" s="35" t="b">
        <f t="shared" si="80"/>
        <v>0</v>
      </c>
    </row>
    <row r="120" spans="1:23" x14ac:dyDescent="0.25">
      <c r="A120" s="33">
        <f>NAU!H32</f>
        <v>0.33295000000000002</v>
      </c>
      <c r="B120" s="34">
        <f t="shared" si="68"/>
        <v>2</v>
      </c>
      <c r="C120" s="35">
        <f t="shared" si="69"/>
        <v>65</v>
      </c>
      <c r="D120" s="35">
        <f t="shared" si="70"/>
        <v>5</v>
      </c>
      <c r="E120" s="35" t="b">
        <f t="shared" si="71"/>
        <v>1</v>
      </c>
      <c r="F120" s="35">
        <f t="shared" si="72"/>
        <v>70</v>
      </c>
      <c r="G120" s="35" t="b">
        <f t="shared" si="73"/>
        <v>0</v>
      </c>
      <c r="I120" s="33">
        <f>NAU!I32</f>
        <v>0.18476999999999999</v>
      </c>
      <c r="J120" s="34">
        <f t="shared" si="74"/>
        <v>7</v>
      </c>
      <c r="K120" s="35">
        <f t="shared" si="75"/>
        <v>60</v>
      </c>
      <c r="L120" s="35">
        <f t="shared" si="81"/>
        <v>20</v>
      </c>
      <c r="M120" s="35" t="b">
        <f t="shared" si="66"/>
        <v>1</v>
      </c>
      <c r="N120" s="35">
        <f t="shared" si="63"/>
        <v>80</v>
      </c>
      <c r="O120" s="35" t="b">
        <f t="shared" si="76"/>
        <v>0</v>
      </c>
      <c r="Q120" s="33">
        <f>NAU!J32</f>
        <v>0.65622000000000003</v>
      </c>
      <c r="R120" s="34">
        <f t="shared" si="77"/>
        <v>4</v>
      </c>
      <c r="S120" s="35">
        <f t="shared" si="78"/>
        <v>20</v>
      </c>
      <c r="T120" s="35">
        <f t="shared" si="79"/>
        <v>5</v>
      </c>
      <c r="U120" s="35" t="b">
        <f t="shared" si="67"/>
        <v>0</v>
      </c>
      <c r="V120" s="35">
        <f t="shared" si="64"/>
        <v>15</v>
      </c>
      <c r="W120" s="35" t="b">
        <f t="shared" si="80"/>
        <v>0</v>
      </c>
    </row>
    <row r="121" spans="1:23" x14ac:dyDescent="0.25">
      <c r="A121" s="33">
        <f>NAU!H33</f>
        <v>0.37508999999999998</v>
      </c>
      <c r="B121" s="34">
        <f t="shared" si="68"/>
        <v>2</v>
      </c>
      <c r="C121" s="35">
        <f t="shared" si="69"/>
        <v>70</v>
      </c>
      <c r="D121" s="35">
        <f t="shared" si="70"/>
        <v>5</v>
      </c>
      <c r="E121" s="35" t="b">
        <f t="shared" si="71"/>
        <v>1</v>
      </c>
      <c r="F121" s="35">
        <f t="shared" si="72"/>
        <v>75</v>
      </c>
      <c r="G121" s="35" t="b">
        <f t="shared" si="73"/>
        <v>0</v>
      </c>
      <c r="I121" s="33">
        <f>NAU!I33</f>
        <v>0.14707000000000001</v>
      </c>
      <c r="J121" s="34">
        <f t="shared" si="74"/>
        <v>7</v>
      </c>
      <c r="K121" s="35">
        <f t="shared" si="75"/>
        <v>80</v>
      </c>
      <c r="L121" s="35">
        <f t="shared" si="81"/>
        <v>10</v>
      </c>
      <c r="M121" s="35" t="b">
        <f t="shared" si="66"/>
        <v>1</v>
      </c>
      <c r="N121" s="35">
        <f t="shared" si="63"/>
        <v>90</v>
      </c>
      <c r="O121" s="35" t="b">
        <f t="shared" si="76"/>
        <v>1</v>
      </c>
      <c r="Q121" s="33">
        <f>NAU!J33</f>
        <v>0.93996999999999997</v>
      </c>
      <c r="R121" s="34">
        <f t="shared" si="77"/>
        <v>4</v>
      </c>
      <c r="S121" s="35">
        <f t="shared" si="78"/>
        <v>15</v>
      </c>
      <c r="T121" s="35">
        <f t="shared" si="79"/>
        <v>10</v>
      </c>
      <c r="U121" s="35" t="b">
        <f t="shared" si="67"/>
        <v>0</v>
      </c>
      <c r="V121" s="35">
        <f t="shared" si="64"/>
        <v>5</v>
      </c>
      <c r="W121" s="35" t="b">
        <f t="shared" si="80"/>
        <v>0</v>
      </c>
    </row>
    <row r="122" spans="1:23" x14ac:dyDescent="0.25">
      <c r="A122" s="33">
        <f>NAU!H34</f>
        <v>0.82162000000000002</v>
      </c>
      <c r="B122" s="34">
        <f t="shared" si="68"/>
        <v>2</v>
      </c>
      <c r="C122" s="35">
        <f t="shared" si="69"/>
        <v>75</v>
      </c>
      <c r="D122" s="35">
        <f t="shared" si="70"/>
        <v>5</v>
      </c>
      <c r="E122" s="35" t="b">
        <f t="shared" si="71"/>
        <v>0</v>
      </c>
      <c r="F122" s="35">
        <f t="shared" si="72"/>
        <v>70</v>
      </c>
      <c r="G122" s="35" t="b">
        <f t="shared" si="73"/>
        <v>0</v>
      </c>
      <c r="I122" s="33">
        <f>NAU!I34</f>
        <v>0.83745000000000003</v>
      </c>
      <c r="J122" s="34">
        <f t="shared" si="74"/>
        <v>8</v>
      </c>
      <c r="K122" s="35">
        <f t="shared" si="75"/>
        <v>60</v>
      </c>
      <c r="L122" s="35">
        <f t="shared" si="81"/>
        <v>10</v>
      </c>
      <c r="M122" s="35" t="b">
        <f t="shared" si="66"/>
        <v>0</v>
      </c>
      <c r="N122" s="35">
        <f t="shared" si="63"/>
        <v>50</v>
      </c>
      <c r="O122" s="35" t="b">
        <f t="shared" si="76"/>
        <v>0</v>
      </c>
      <c r="Q122" s="33">
        <f>NAU!J34</f>
        <v>0.22567000000000001</v>
      </c>
      <c r="R122" s="34">
        <f t="shared" si="77"/>
        <v>4</v>
      </c>
      <c r="S122" s="35">
        <f t="shared" si="78"/>
        <v>5</v>
      </c>
      <c r="T122" s="35">
        <v>5</v>
      </c>
      <c r="U122" s="35" t="b">
        <f t="shared" si="67"/>
        <v>1</v>
      </c>
      <c r="V122" s="35">
        <f t="shared" si="64"/>
        <v>10</v>
      </c>
      <c r="W122" s="35" t="b">
        <f t="shared" si="80"/>
        <v>0</v>
      </c>
    </row>
    <row r="123" spans="1:23" x14ac:dyDescent="0.25">
      <c r="A123" s="33">
        <f>NAU!H35</f>
        <v>0.67945</v>
      </c>
      <c r="B123" s="34">
        <f t="shared" si="68"/>
        <v>2</v>
      </c>
      <c r="C123" s="35">
        <f t="shared" si="69"/>
        <v>70</v>
      </c>
      <c r="D123" s="35">
        <f t="shared" si="70"/>
        <v>10</v>
      </c>
      <c r="E123" s="35" t="b">
        <f t="shared" si="71"/>
        <v>0</v>
      </c>
      <c r="F123" s="35">
        <f t="shared" si="72"/>
        <v>60</v>
      </c>
      <c r="G123" s="35" t="b">
        <f t="shared" si="73"/>
        <v>0</v>
      </c>
      <c r="I123" s="33">
        <f>NAU!I35</f>
        <v>0.16930000000000001</v>
      </c>
      <c r="J123" s="34">
        <f t="shared" si="74"/>
        <v>8</v>
      </c>
      <c r="K123" s="35">
        <f t="shared" si="75"/>
        <v>50</v>
      </c>
      <c r="L123" s="35">
        <f t="shared" si="81"/>
        <v>20</v>
      </c>
      <c r="M123" s="35" t="b">
        <f t="shared" si="66"/>
        <v>1</v>
      </c>
      <c r="N123" s="35">
        <f t="shared" si="63"/>
        <v>70</v>
      </c>
      <c r="O123" s="35" t="b">
        <f t="shared" si="76"/>
        <v>0</v>
      </c>
      <c r="Q123" s="33">
        <f>NAU!J35</f>
        <v>0.33361000000000002</v>
      </c>
      <c r="R123" s="34">
        <f t="shared" si="77"/>
        <v>4</v>
      </c>
      <c r="S123" s="35">
        <f t="shared" si="78"/>
        <v>10</v>
      </c>
      <c r="T123" s="35">
        <f t="shared" si="79"/>
        <v>5</v>
      </c>
      <c r="U123" s="35" t="b">
        <f t="shared" si="67"/>
        <v>1</v>
      </c>
      <c r="V123" s="35">
        <f t="shared" si="64"/>
        <v>15</v>
      </c>
      <c r="W123" s="35" t="b">
        <f t="shared" si="80"/>
        <v>0</v>
      </c>
    </row>
    <row r="124" spans="1:23" x14ac:dyDescent="0.25">
      <c r="A124" s="33">
        <f>NAU!H36</f>
        <v>0.84145000000000003</v>
      </c>
      <c r="B124" s="34">
        <f t="shared" si="68"/>
        <v>2</v>
      </c>
      <c r="C124" s="35">
        <f t="shared" si="69"/>
        <v>60</v>
      </c>
      <c r="D124" s="35">
        <f t="shared" si="70"/>
        <v>20</v>
      </c>
      <c r="E124" s="35" t="b">
        <f t="shared" si="71"/>
        <v>0</v>
      </c>
      <c r="F124" s="35">
        <f t="shared" si="72"/>
        <v>40</v>
      </c>
      <c r="G124" s="35" t="b">
        <f t="shared" si="73"/>
        <v>0</v>
      </c>
      <c r="I124" s="33">
        <f>NAU!I36</f>
        <v>0.20368</v>
      </c>
      <c r="J124" s="34">
        <f t="shared" si="74"/>
        <v>8</v>
      </c>
      <c r="K124" s="35">
        <f t="shared" si="75"/>
        <v>70</v>
      </c>
      <c r="L124" s="35">
        <f t="shared" si="81"/>
        <v>10</v>
      </c>
      <c r="M124" s="35" t="b">
        <f t="shared" si="66"/>
        <v>1</v>
      </c>
      <c r="N124" s="35">
        <f t="shared" si="63"/>
        <v>80</v>
      </c>
      <c r="O124" s="35" t="b">
        <f t="shared" si="76"/>
        <v>0</v>
      </c>
      <c r="Q124" s="33">
        <f>NAU!J36</f>
        <v>7.1260000000000004E-2</v>
      </c>
      <c r="R124" s="34">
        <f t="shared" si="77"/>
        <v>4</v>
      </c>
      <c r="S124" s="35">
        <f t="shared" si="78"/>
        <v>15</v>
      </c>
      <c r="T124" s="35">
        <f t="shared" si="79"/>
        <v>5</v>
      </c>
      <c r="U124" s="35" t="b">
        <f t="shared" si="67"/>
        <v>1</v>
      </c>
      <c r="V124" s="35">
        <f t="shared" si="64"/>
        <v>20</v>
      </c>
      <c r="W124" s="35" t="b">
        <f t="shared" si="80"/>
        <v>0</v>
      </c>
    </row>
    <row r="125" spans="1:23" x14ac:dyDescent="0.25">
      <c r="A125" s="33">
        <f>NAU!H37</f>
        <v>0.90278999999999998</v>
      </c>
      <c r="B125" s="34">
        <f t="shared" si="68"/>
        <v>2</v>
      </c>
      <c r="C125" s="35">
        <f t="shared" si="69"/>
        <v>40</v>
      </c>
      <c r="D125" s="35">
        <f t="shared" si="70"/>
        <v>40</v>
      </c>
      <c r="E125" s="35" t="b">
        <f t="shared" si="71"/>
        <v>0</v>
      </c>
      <c r="F125" s="35">
        <f t="shared" si="72"/>
        <v>0</v>
      </c>
      <c r="G125" s="35" t="b">
        <f t="shared" si="73"/>
        <v>1</v>
      </c>
      <c r="I125" s="33">
        <f>NAU!I37</f>
        <v>0.41195999999999999</v>
      </c>
      <c r="J125" s="34">
        <f t="shared" si="74"/>
        <v>8</v>
      </c>
      <c r="K125" s="35">
        <f t="shared" si="75"/>
        <v>80</v>
      </c>
      <c r="L125" s="35">
        <f t="shared" si="81"/>
        <v>10</v>
      </c>
      <c r="M125" s="35" t="b">
        <f t="shared" si="66"/>
        <v>1</v>
      </c>
      <c r="N125" s="35">
        <f t="shared" si="63"/>
        <v>90</v>
      </c>
      <c r="O125" s="35" t="b">
        <f t="shared" si="76"/>
        <v>1</v>
      </c>
      <c r="Q125" s="33">
        <f>NAU!J37</f>
        <v>3.7479999999999999E-2</v>
      </c>
      <c r="R125" s="34">
        <f t="shared" si="77"/>
        <v>4</v>
      </c>
      <c r="S125" s="35">
        <f t="shared" si="78"/>
        <v>20</v>
      </c>
      <c r="T125" s="35">
        <f t="shared" si="79"/>
        <v>5</v>
      </c>
      <c r="U125" s="35" t="b">
        <f t="shared" si="67"/>
        <v>1</v>
      </c>
      <c r="V125" s="35">
        <f t="shared" si="64"/>
        <v>25</v>
      </c>
      <c r="W125" s="35" t="b">
        <f t="shared" si="80"/>
        <v>0</v>
      </c>
    </row>
    <row r="126" spans="1:23" x14ac:dyDescent="0.25">
      <c r="A126" s="33">
        <f>NAU!H38</f>
        <v>0.77073999999999998</v>
      </c>
      <c r="B126" s="34">
        <f t="shared" si="68"/>
        <v>3</v>
      </c>
      <c r="C126" s="35">
        <f t="shared" si="69"/>
        <v>75</v>
      </c>
      <c r="D126" s="35">
        <f t="shared" si="70"/>
        <v>5</v>
      </c>
      <c r="E126" s="35" t="b">
        <f t="shared" si="71"/>
        <v>0</v>
      </c>
      <c r="F126" s="35">
        <f t="shared" si="72"/>
        <v>70</v>
      </c>
      <c r="G126" s="35" t="b">
        <f t="shared" si="73"/>
        <v>0</v>
      </c>
      <c r="I126" s="33">
        <f>NAU!I38</f>
        <v>0.66918999999999995</v>
      </c>
      <c r="J126" s="34">
        <f t="shared" si="74"/>
        <v>9</v>
      </c>
      <c r="K126" s="35">
        <f t="shared" si="75"/>
        <v>60</v>
      </c>
      <c r="L126" s="35">
        <f t="shared" si="81"/>
        <v>10</v>
      </c>
      <c r="M126" s="35" t="b">
        <f t="shared" si="66"/>
        <v>0</v>
      </c>
      <c r="N126" s="35">
        <f t="shared" si="63"/>
        <v>50</v>
      </c>
      <c r="O126" s="35" t="b">
        <f t="shared" si="76"/>
        <v>0</v>
      </c>
      <c r="Q126" s="33">
        <f>NAU!J38</f>
        <v>0.31678000000000001</v>
      </c>
      <c r="R126" s="34">
        <f t="shared" si="77"/>
        <v>4</v>
      </c>
      <c r="S126" s="35">
        <f t="shared" si="78"/>
        <v>25</v>
      </c>
      <c r="T126" s="35">
        <f t="shared" si="79"/>
        <v>5</v>
      </c>
      <c r="U126" s="35" t="b">
        <f t="shared" si="67"/>
        <v>1</v>
      </c>
      <c r="V126" s="35">
        <f t="shared" si="64"/>
        <v>30</v>
      </c>
      <c r="W126" s="35" t="b">
        <f t="shared" si="80"/>
        <v>0</v>
      </c>
    </row>
    <row r="127" spans="1:23" x14ac:dyDescent="0.25">
      <c r="A127" s="33">
        <f>NAU!H39</f>
        <v>0.18002000000000001</v>
      </c>
      <c r="B127" s="34">
        <f t="shared" si="68"/>
        <v>3</v>
      </c>
      <c r="C127" s="35">
        <f t="shared" si="69"/>
        <v>70</v>
      </c>
      <c r="D127" s="35">
        <f t="shared" si="70"/>
        <v>10</v>
      </c>
      <c r="E127" s="35" t="b">
        <f t="shared" si="71"/>
        <v>1</v>
      </c>
      <c r="F127" s="35">
        <f t="shared" si="72"/>
        <v>80</v>
      </c>
      <c r="G127" s="35" t="b">
        <f t="shared" si="73"/>
        <v>0</v>
      </c>
      <c r="I127" s="33">
        <f>NAU!I39</f>
        <v>0.35352</v>
      </c>
      <c r="J127" s="34">
        <f t="shared" si="74"/>
        <v>9</v>
      </c>
      <c r="K127" s="35">
        <f t="shared" si="75"/>
        <v>50</v>
      </c>
      <c r="L127" s="35">
        <f t="shared" si="81"/>
        <v>20</v>
      </c>
      <c r="M127" s="35" t="b">
        <f t="shared" si="66"/>
        <v>1</v>
      </c>
      <c r="N127" s="35">
        <f t="shared" si="63"/>
        <v>70</v>
      </c>
      <c r="O127" s="35" t="b">
        <f t="shared" si="76"/>
        <v>0</v>
      </c>
      <c r="Q127" s="33">
        <f>NAU!J39</f>
        <v>0.54130999999999996</v>
      </c>
      <c r="R127" s="34">
        <f t="shared" si="77"/>
        <v>4</v>
      </c>
      <c r="S127" s="35">
        <f t="shared" si="78"/>
        <v>30</v>
      </c>
      <c r="T127" s="35">
        <f t="shared" si="79"/>
        <v>5</v>
      </c>
      <c r="U127" s="35" t="b">
        <f t="shared" si="67"/>
        <v>0</v>
      </c>
      <c r="V127" s="35">
        <f t="shared" si="64"/>
        <v>25</v>
      </c>
      <c r="W127" s="35" t="b">
        <f t="shared" si="80"/>
        <v>0</v>
      </c>
    </row>
    <row r="128" spans="1:23" x14ac:dyDescent="0.25">
      <c r="A128" s="33">
        <f>NAU!H40</f>
        <v>0.18464</v>
      </c>
      <c r="B128" s="34">
        <f t="shared" si="68"/>
        <v>3</v>
      </c>
      <c r="C128" s="35">
        <f t="shared" si="69"/>
        <v>80</v>
      </c>
      <c r="D128" s="35">
        <f t="shared" si="70"/>
        <v>5</v>
      </c>
      <c r="E128" s="35" t="b">
        <f t="shared" si="71"/>
        <v>1</v>
      </c>
      <c r="F128" s="35">
        <f t="shared" si="72"/>
        <v>85</v>
      </c>
      <c r="G128" s="35" t="b">
        <f t="shared" si="73"/>
        <v>0</v>
      </c>
      <c r="I128" s="33">
        <f>NAU!I40</f>
        <v>0.79981999999999998</v>
      </c>
      <c r="J128" s="34">
        <f t="shared" si="74"/>
        <v>9</v>
      </c>
      <c r="K128" s="35">
        <f t="shared" si="75"/>
        <v>70</v>
      </c>
      <c r="L128" s="35">
        <f t="shared" si="81"/>
        <v>10</v>
      </c>
      <c r="M128" s="35" t="b">
        <f t="shared" si="66"/>
        <v>0</v>
      </c>
      <c r="N128" s="35">
        <f t="shared" si="63"/>
        <v>60</v>
      </c>
      <c r="O128" s="35" t="b">
        <f t="shared" si="76"/>
        <v>0</v>
      </c>
      <c r="Q128" s="33">
        <f>NAU!J40</f>
        <v>0.68415999999999999</v>
      </c>
      <c r="R128" s="34">
        <f t="shared" si="77"/>
        <v>4</v>
      </c>
      <c r="S128" s="35">
        <f t="shared" si="78"/>
        <v>25</v>
      </c>
      <c r="T128" s="35">
        <f t="shared" si="79"/>
        <v>10</v>
      </c>
      <c r="U128" s="35" t="b">
        <f t="shared" si="67"/>
        <v>0</v>
      </c>
      <c r="V128" s="35">
        <f t="shared" si="64"/>
        <v>15</v>
      </c>
      <c r="W128" s="35" t="b">
        <f t="shared" si="80"/>
        <v>0</v>
      </c>
    </row>
    <row r="129" spans="1:23" s="38" customFormat="1" x14ac:dyDescent="0.25">
      <c r="A129" s="38" t="s">
        <v>43</v>
      </c>
      <c r="B129" s="38">
        <f>COUNTIF(G89:G128,TRUE)</f>
        <v>2</v>
      </c>
      <c r="E129" s="39" t="b">
        <v>1</v>
      </c>
      <c r="F129" s="38">
        <f>COUNTIF(F89:F128,G87)</f>
        <v>1</v>
      </c>
      <c r="G129" s="40">
        <f>F129/B129</f>
        <v>0.5</v>
      </c>
      <c r="I129" s="38" t="s">
        <v>43</v>
      </c>
      <c r="J129" s="38">
        <f>COUNTIF(O89:O128,TRUE)</f>
        <v>8</v>
      </c>
      <c r="M129" s="39" t="b">
        <v>1</v>
      </c>
      <c r="N129" s="38">
        <f>COUNTIF(N89:N128,O87)</f>
        <v>7</v>
      </c>
      <c r="O129" s="40">
        <f>N129/J129</f>
        <v>0.875</v>
      </c>
      <c r="Q129" s="38" t="s">
        <v>43</v>
      </c>
      <c r="R129" s="38">
        <f>COUNTIF(W89:W128,TRUE)</f>
        <v>3</v>
      </c>
      <c r="U129" s="39" t="b">
        <v>1</v>
      </c>
      <c r="V129" s="38">
        <f>COUNTIF(V89:V128,W87)</f>
        <v>2</v>
      </c>
      <c r="W129" s="40">
        <f>V129/R129</f>
        <v>0.66666666666666663</v>
      </c>
    </row>
  </sheetData>
  <conditionalFormatting sqref="A3:A42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{C2DB89D6-6379-453C-9B99-A9C010C2EBF0}</x14:id>
        </ext>
      </extLst>
    </cfRule>
  </conditionalFormatting>
  <conditionalFormatting sqref="I3:I4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{16998E77-5AD1-46AA-BAE6-75BDC0B1E1ED}</x14:id>
        </ext>
      </extLst>
    </cfRule>
  </conditionalFormatting>
  <conditionalFormatting sqref="Q3:Q4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{1D8F4205-9925-4D90-8C50-C53163A1577E}</x14:id>
        </ext>
      </extLst>
    </cfRule>
  </conditionalFormatting>
  <conditionalFormatting sqref="Y3:Y4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{57F4FA0A-4513-4317-8632-A7EFC60FE401}</x14:id>
        </ext>
      </extLst>
    </cfRule>
  </conditionalFormatting>
  <conditionalFormatting sqref="A46:A8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{168F56E7-4E61-4B8B-878C-8B6C6F61D2C5}</x14:id>
        </ext>
      </extLst>
    </cfRule>
  </conditionalFormatting>
  <conditionalFormatting sqref="I46:I8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{7F3B37FB-877C-4C27-A94D-AC0EEEF46067}</x14:id>
        </ext>
      </extLst>
    </cfRule>
  </conditionalFormatting>
  <conditionalFormatting sqref="Q46:Q8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{0F7F97DE-03ED-45E9-9031-E4B5ADD5DE31}</x14:id>
        </ext>
      </extLst>
    </cfRule>
  </conditionalFormatting>
  <conditionalFormatting sqref="Y46:Y8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{CAB24AD5-0595-4AA5-98D9-AA33D8FC0112}</x14:id>
        </ext>
      </extLst>
    </cfRule>
  </conditionalFormatting>
  <conditionalFormatting sqref="A89:A12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{5F60BC7F-8C62-4249-B1C2-8FBE3EBC4AAC}</x14:id>
        </ext>
      </extLst>
    </cfRule>
  </conditionalFormatting>
  <conditionalFormatting sqref="I89:I1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{B2C9A7C6-F592-4BF1-835B-79476107B40A}</x14:id>
        </ext>
      </extLst>
    </cfRule>
  </conditionalFormatting>
  <conditionalFormatting sqref="Q89:Q12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{36550DC1-DFD1-469B-9270-F7C73691686B}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DB89D6-6379-453C-9B99-A9C010C2E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A3:A42</xm:sqref>
        </x14:conditionalFormatting>
        <x14:conditionalFormatting xmlns:xm="http://schemas.microsoft.com/office/excel/2006/main">
          <x14:cfRule type="dataBar" id="{16998E77-5AD1-46AA-BAE6-75BDC0B1E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8F4205-9925-4D90-8C50-C53163A15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57F4FA0A-4513-4317-8632-A7EFC60FE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Y3:Y42</xm:sqref>
        </x14:conditionalFormatting>
        <x14:conditionalFormatting xmlns:xm="http://schemas.microsoft.com/office/excel/2006/main">
          <x14:cfRule type="dataBar" id="{168F56E7-4E61-4B8B-878C-8B6C6F61D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A46:A85</xm:sqref>
        </x14:conditionalFormatting>
        <x14:conditionalFormatting xmlns:xm="http://schemas.microsoft.com/office/excel/2006/main">
          <x14:cfRule type="dataBar" id="{7F3B37FB-877C-4C27-A94D-AC0EEEF46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I46:I85</xm:sqref>
        </x14:conditionalFormatting>
        <x14:conditionalFormatting xmlns:xm="http://schemas.microsoft.com/office/excel/2006/main">
          <x14:cfRule type="dataBar" id="{0F7F97DE-03ED-45E9-9031-E4B5ADD5D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Q46:Q85</xm:sqref>
        </x14:conditionalFormatting>
        <x14:conditionalFormatting xmlns:xm="http://schemas.microsoft.com/office/excel/2006/main">
          <x14:cfRule type="dataBar" id="{CAB24AD5-0595-4AA5-98D9-AA33D8FC0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Y46:Y85</xm:sqref>
        </x14:conditionalFormatting>
        <x14:conditionalFormatting xmlns:xm="http://schemas.microsoft.com/office/excel/2006/main">
          <x14:cfRule type="dataBar" id="{5F60BC7F-8C62-4249-B1C2-8FBE3EBC4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A89:A128</xm:sqref>
        </x14:conditionalFormatting>
        <x14:conditionalFormatting xmlns:xm="http://schemas.microsoft.com/office/excel/2006/main">
          <x14:cfRule type="dataBar" id="{B2C9A7C6-F592-4BF1-835B-79476107B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I89:I128</xm:sqref>
        </x14:conditionalFormatting>
        <x14:conditionalFormatting xmlns:xm="http://schemas.microsoft.com/office/excel/2006/main">
          <x14:cfRule type="dataBar" id="{36550DC1-DFD1-469B-9270-F7C736916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Q89:Q128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A37"/>
  </sheetPr>
  <dimension ref="A1:N267"/>
  <sheetViews>
    <sheetView workbookViewId="0">
      <selection activeCell="G25" sqref="G25"/>
    </sheetView>
  </sheetViews>
  <sheetFormatPr baseColWidth="10" defaultRowHeight="15" x14ac:dyDescent="0.25"/>
  <cols>
    <col min="1" max="1" width="12" style="4" customWidth="1"/>
    <col min="2" max="3" width="11.42578125" style="4"/>
    <col min="4" max="4" width="11.85546875" style="4" customWidth="1"/>
    <col min="5" max="8" width="11.42578125" style="4"/>
    <col min="9" max="9" width="11.42578125" style="5"/>
    <col min="10" max="11" width="11.42578125" style="1"/>
    <col min="12" max="16384" width="11.42578125" style="4"/>
  </cols>
  <sheetData>
    <row r="1" spans="1:14" x14ac:dyDescent="0.25">
      <c r="A1" s="4" t="s">
        <v>9</v>
      </c>
      <c r="B1" s="4" t="s">
        <v>8</v>
      </c>
      <c r="C1" s="4" t="s">
        <v>3</v>
      </c>
      <c r="D1" s="4" t="s">
        <v>4</v>
      </c>
      <c r="E1" s="4" t="s">
        <v>5</v>
      </c>
      <c r="F1" s="4">
        <f>1/12</f>
        <v>8.3333333333333329E-2</v>
      </c>
      <c r="G1" s="4" t="s">
        <v>6</v>
      </c>
      <c r="H1" s="4" t="s">
        <v>7</v>
      </c>
      <c r="I1" s="5">
        <f t="shared" ref="I1:I40" si="0">J1/100000</f>
        <v>0.16894000000000001</v>
      </c>
      <c r="J1" s="7">
        <v>16894</v>
      </c>
      <c r="K1" s="7">
        <v>1120</v>
      </c>
      <c r="L1" s="2">
        <v>1</v>
      </c>
      <c r="M1" s="4">
        <f t="shared" ref="M1:M40" si="1">L1/C$2</f>
        <v>2.5000000000000001E-2</v>
      </c>
      <c r="N1" s="4">
        <f t="shared" ref="N1:N40" si="2">ABS(M1-(K1/100000))</f>
        <v>1.3800000000000002E-2</v>
      </c>
    </row>
    <row r="2" spans="1:14" x14ac:dyDescent="0.25">
      <c r="A2" s="4">
        <f>SUM(I:I)</f>
        <v>18.866979999999998</v>
      </c>
      <c r="B2" s="4">
        <f>A2/C2</f>
        <v>0.47167449999999994</v>
      </c>
      <c r="C2" s="2">
        <v>40</v>
      </c>
      <c r="D2" s="4">
        <f>B2-(1/2)</f>
        <v>-2.8325500000000059E-2</v>
      </c>
      <c r="E2" s="4">
        <f>SQRT(C2)</f>
        <v>6.324555320336759</v>
      </c>
      <c r="F2" s="4">
        <f>SQRT(1/12)</f>
        <v>0.28867513459481287</v>
      </c>
      <c r="G2" s="4">
        <f>D2*E2</f>
        <v>-0.17914619172619925</v>
      </c>
      <c r="H2" s="4">
        <f>ABS(G2/F2)</f>
        <v>0.62058061210450466</v>
      </c>
      <c r="I2" s="5">
        <f t="shared" si="0"/>
        <v>0.5978</v>
      </c>
      <c r="J2" s="7">
        <v>59780</v>
      </c>
      <c r="K2" s="6">
        <v>6495</v>
      </c>
      <c r="L2" s="2">
        <f t="shared" ref="L2:L40" si="3">L1+1</f>
        <v>2</v>
      </c>
      <c r="M2" s="4">
        <f t="shared" si="1"/>
        <v>0.05</v>
      </c>
      <c r="N2" s="4">
        <f t="shared" si="2"/>
        <v>1.4949999999999991E-2</v>
      </c>
    </row>
    <row r="3" spans="1:14" x14ac:dyDescent="0.25">
      <c r="I3" s="5">
        <f t="shared" si="0"/>
        <v>0.46215000000000001</v>
      </c>
      <c r="J3" s="7">
        <v>46215</v>
      </c>
      <c r="K3" s="7">
        <v>6832</v>
      </c>
      <c r="L3" s="2">
        <f t="shared" si="3"/>
        <v>3</v>
      </c>
      <c r="M3" s="4">
        <f t="shared" si="1"/>
        <v>7.4999999999999997E-2</v>
      </c>
      <c r="N3" s="4">
        <f t="shared" si="2"/>
        <v>6.6799999999999915E-3</v>
      </c>
    </row>
    <row r="4" spans="1:14" x14ac:dyDescent="0.25">
      <c r="B4" s="4" t="s">
        <v>11</v>
      </c>
      <c r="C4" s="4" t="s">
        <v>12</v>
      </c>
      <c r="D4" s="4" t="s">
        <v>13</v>
      </c>
      <c r="I4" s="5">
        <f t="shared" si="0"/>
        <v>6.8309999999999996E-2</v>
      </c>
      <c r="J4" s="7">
        <v>6831</v>
      </c>
      <c r="K4" s="7">
        <v>7587</v>
      </c>
      <c r="L4" s="2">
        <f t="shared" si="3"/>
        <v>4</v>
      </c>
      <c r="M4" s="4">
        <f t="shared" si="1"/>
        <v>0.1</v>
      </c>
      <c r="N4" s="4">
        <f t="shared" si="2"/>
        <v>2.4129999999999999E-2</v>
      </c>
    </row>
    <row r="5" spans="1:14" x14ac:dyDescent="0.25">
      <c r="B5" s="2">
        <v>8</v>
      </c>
      <c r="C5" s="4">
        <f>C2/B5</f>
        <v>5</v>
      </c>
      <c r="D5" s="4">
        <f>1/C5</f>
        <v>0.2</v>
      </c>
      <c r="I5" s="5">
        <f t="shared" si="0"/>
        <v>0.35904999999999998</v>
      </c>
      <c r="J5" s="7">
        <v>35905</v>
      </c>
      <c r="K5" s="6">
        <v>12203</v>
      </c>
      <c r="L5" s="2">
        <f t="shared" si="3"/>
        <v>5</v>
      </c>
      <c r="M5" s="4">
        <f t="shared" si="1"/>
        <v>0.125</v>
      </c>
      <c r="N5" s="4">
        <f t="shared" si="2"/>
        <v>2.9700000000000004E-3</v>
      </c>
    </row>
    <row r="6" spans="1:14" x14ac:dyDescent="0.25">
      <c r="A6" s="4" t="s">
        <v>10</v>
      </c>
      <c r="I6" s="5">
        <f t="shared" si="0"/>
        <v>6.4939999999999998E-2</v>
      </c>
      <c r="J6" s="6">
        <v>6494</v>
      </c>
      <c r="K6" s="6">
        <v>14015</v>
      </c>
      <c r="L6" s="2">
        <f t="shared" si="3"/>
        <v>6</v>
      </c>
      <c r="M6" s="4">
        <f t="shared" si="1"/>
        <v>0.15</v>
      </c>
      <c r="N6" s="4">
        <f t="shared" si="2"/>
        <v>9.8499999999999976E-3</v>
      </c>
    </row>
    <row r="7" spans="1:14" x14ac:dyDescent="0.25">
      <c r="A7" s="4" t="s">
        <v>14</v>
      </c>
      <c r="B7" s="4" t="s">
        <v>15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  <c r="H7" s="4" t="s">
        <v>21</v>
      </c>
      <c r="I7" s="5">
        <f t="shared" si="0"/>
        <v>0.61773</v>
      </c>
      <c r="J7" s="6">
        <v>61773</v>
      </c>
      <c r="K7" s="7">
        <v>14737</v>
      </c>
      <c r="L7" s="2">
        <f t="shared" si="3"/>
        <v>7</v>
      </c>
      <c r="M7" s="4">
        <f t="shared" si="1"/>
        <v>0.17499999999999999</v>
      </c>
      <c r="N7" s="4">
        <f t="shared" si="2"/>
        <v>2.7629999999999988E-2</v>
      </c>
    </row>
    <row r="8" spans="1:14" x14ac:dyDescent="0.25">
      <c r="A8" s="2">
        <v>5</v>
      </c>
      <c r="B8" s="2">
        <v>6</v>
      </c>
      <c r="C8" s="2">
        <v>6</v>
      </c>
      <c r="D8" s="2">
        <v>6</v>
      </c>
      <c r="E8" s="2">
        <v>5</v>
      </c>
      <c r="F8" s="2">
        <v>4</v>
      </c>
      <c r="G8" s="2">
        <v>3</v>
      </c>
      <c r="H8" s="2">
        <v>5</v>
      </c>
      <c r="I8" s="5">
        <f t="shared" si="0"/>
        <v>0.12202</v>
      </c>
      <c r="J8" s="6">
        <v>12202</v>
      </c>
      <c r="K8" s="7">
        <v>16895</v>
      </c>
      <c r="L8" s="2">
        <f t="shared" si="3"/>
        <v>8</v>
      </c>
      <c r="M8" s="4">
        <f t="shared" si="1"/>
        <v>0.2</v>
      </c>
      <c r="N8" s="4">
        <f t="shared" si="2"/>
        <v>3.1050000000000022E-2</v>
      </c>
    </row>
    <row r="9" spans="1:14" x14ac:dyDescent="0.25">
      <c r="A9" s="2">
        <f>(A8-C$5)^2</f>
        <v>0</v>
      </c>
      <c r="B9" s="2">
        <f>(B8-C$5)^2</f>
        <v>1</v>
      </c>
      <c r="C9" s="2">
        <f>(C8-C$5)^2</f>
        <v>1</v>
      </c>
      <c r="D9" s="2">
        <f>(D8-C$5)^2</f>
        <v>1</v>
      </c>
      <c r="E9" s="2">
        <f>(E8-C$5)^2</f>
        <v>0</v>
      </c>
      <c r="F9" s="2">
        <f>(F8-C$5)^2</f>
        <v>1</v>
      </c>
      <c r="G9" s="2">
        <f>(G8-C$5)^2</f>
        <v>4</v>
      </c>
      <c r="H9" s="2">
        <f>(H8-C$5)^2</f>
        <v>0</v>
      </c>
      <c r="I9" s="5">
        <f t="shared" si="0"/>
        <v>0.20716999999999999</v>
      </c>
      <c r="J9" s="6">
        <v>20717</v>
      </c>
      <c r="K9" s="6">
        <v>20406</v>
      </c>
      <c r="L9" s="2">
        <f t="shared" si="3"/>
        <v>9</v>
      </c>
      <c r="M9" s="4">
        <f t="shared" si="1"/>
        <v>0.22500000000000001</v>
      </c>
      <c r="N9" s="4">
        <f t="shared" si="2"/>
        <v>2.0940000000000014E-2</v>
      </c>
    </row>
    <row r="10" spans="1:14" x14ac:dyDescent="0.2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5">
        <f t="shared" si="0"/>
        <v>0.47619</v>
      </c>
      <c r="J10" s="6">
        <v>47619</v>
      </c>
      <c r="K10" s="6">
        <v>20718</v>
      </c>
      <c r="L10" s="2">
        <f t="shared" si="3"/>
        <v>10</v>
      </c>
      <c r="M10" s="4">
        <f t="shared" si="1"/>
        <v>0.25</v>
      </c>
      <c r="N10" s="4">
        <f t="shared" si="2"/>
        <v>4.2819999999999997E-2</v>
      </c>
    </row>
    <row r="11" spans="1:14" x14ac:dyDescent="0.25">
      <c r="A11" s="2">
        <f t="shared" ref="A11:H11" si="4">A9*A10</f>
        <v>0</v>
      </c>
      <c r="B11" s="2">
        <f t="shared" si="4"/>
        <v>1</v>
      </c>
      <c r="C11" s="2">
        <f t="shared" si="4"/>
        <v>1</v>
      </c>
      <c r="D11" s="2">
        <f t="shared" si="4"/>
        <v>1</v>
      </c>
      <c r="E11" s="2">
        <f t="shared" si="4"/>
        <v>0</v>
      </c>
      <c r="F11" s="2">
        <f t="shared" si="4"/>
        <v>1</v>
      </c>
      <c r="G11" s="2">
        <f t="shared" si="4"/>
        <v>4</v>
      </c>
      <c r="H11" s="2">
        <f t="shared" si="4"/>
        <v>0</v>
      </c>
      <c r="I11" s="5">
        <f t="shared" si="0"/>
        <v>0.67312000000000005</v>
      </c>
      <c r="J11" s="7">
        <v>67312</v>
      </c>
      <c r="K11" s="6">
        <v>22597</v>
      </c>
      <c r="L11" s="2">
        <f t="shared" si="3"/>
        <v>11</v>
      </c>
      <c r="M11" s="4">
        <f t="shared" si="1"/>
        <v>0.27500000000000002</v>
      </c>
      <c r="N11" s="4">
        <f t="shared" si="2"/>
        <v>4.9030000000000018E-2</v>
      </c>
    </row>
    <row r="12" spans="1:14" x14ac:dyDescent="0.25">
      <c r="I12" s="5">
        <f t="shared" si="0"/>
        <v>1.119E-2</v>
      </c>
      <c r="J12" s="7">
        <v>1119</v>
      </c>
      <c r="K12" s="6">
        <v>25984</v>
      </c>
      <c r="L12" s="2">
        <f t="shared" si="3"/>
        <v>12</v>
      </c>
      <c r="M12" s="4">
        <f t="shared" si="1"/>
        <v>0.3</v>
      </c>
      <c r="N12" s="4">
        <f t="shared" si="2"/>
        <v>4.0159999999999973E-2</v>
      </c>
    </row>
    <row r="13" spans="1:14" x14ac:dyDescent="0.25">
      <c r="A13" s="3">
        <f>SUM(A11:H11)</f>
        <v>8</v>
      </c>
      <c r="B13" s="4">
        <f>A13*D5</f>
        <v>1.6</v>
      </c>
      <c r="I13" s="5">
        <f t="shared" si="0"/>
        <v>0.99004999999999999</v>
      </c>
      <c r="J13" s="7">
        <v>99005</v>
      </c>
      <c r="K13" s="7">
        <v>28317</v>
      </c>
      <c r="L13" s="2">
        <f t="shared" si="3"/>
        <v>13</v>
      </c>
      <c r="M13" s="4">
        <f t="shared" si="1"/>
        <v>0.32500000000000001</v>
      </c>
      <c r="N13" s="4">
        <f t="shared" si="2"/>
        <v>4.1830000000000034E-2</v>
      </c>
    </row>
    <row r="14" spans="1:14" x14ac:dyDescent="0.25">
      <c r="E14" s="2">
        <v>16</v>
      </c>
      <c r="I14" s="5">
        <f t="shared" si="0"/>
        <v>0.81769000000000003</v>
      </c>
      <c r="J14" s="7">
        <v>81769</v>
      </c>
      <c r="K14" s="7">
        <v>31856</v>
      </c>
      <c r="L14" s="2">
        <f t="shared" si="3"/>
        <v>14</v>
      </c>
      <c r="M14" s="4">
        <f t="shared" si="1"/>
        <v>0.35</v>
      </c>
      <c r="N14" s="4">
        <f t="shared" si="2"/>
        <v>3.1439999999999968E-2</v>
      </c>
    </row>
    <row r="15" spans="1:14" x14ac:dyDescent="0.25">
      <c r="E15" s="2">
        <f>(100-E14)/2</f>
        <v>42</v>
      </c>
      <c r="F15" s="2">
        <f>SUM(A8:H8)</f>
        <v>40</v>
      </c>
      <c r="I15" s="5">
        <f t="shared" si="0"/>
        <v>0.85555000000000003</v>
      </c>
      <c r="J15" s="7">
        <v>85555</v>
      </c>
      <c r="K15" s="6">
        <v>31901</v>
      </c>
      <c r="L15" s="2">
        <f t="shared" si="3"/>
        <v>15</v>
      </c>
      <c r="M15" s="4">
        <f t="shared" si="1"/>
        <v>0.375</v>
      </c>
      <c r="N15" s="4">
        <f t="shared" si="2"/>
        <v>5.5989999999999984E-2</v>
      </c>
    </row>
    <row r="16" spans="1:14" x14ac:dyDescent="0.25">
      <c r="I16" s="5">
        <f t="shared" si="0"/>
        <v>0.25983000000000001</v>
      </c>
      <c r="J16" s="6">
        <v>25983</v>
      </c>
      <c r="K16" s="7">
        <v>34514</v>
      </c>
      <c r="L16" s="2">
        <f t="shared" si="3"/>
        <v>16</v>
      </c>
      <c r="M16" s="4">
        <f t="shared" si="1"/>
        <v>0.4</v>
      </c>
      <c r="N16" s="4">
        <f t="shared" si="2"/>
        <v>5.486000000000002E-2</v>
      </c>
    </row>
    <row r="17" spans="7:14" x14ac:dyDescent="0.25">
      <c r="I17" s="5">
        <f t="shared" si="0"/>
        <v>0.96318000000000004</v>
      </c>
      <c r="J17" s="6">
        <v>96318</v>
      </c>
      <c r="K17" s="7">
        <v>35906</v>
      </c>
      <c r="L17" s="2">
        <f t="shared" si="3"/>
        <v>17</v>
      </c>
      <c r="M17" s="4">
        <f t="shared" si="1"/>
        <v>0.42499999999999999</v>
      </c>
      <c r="N17" s="4">
        <f t="shared" si="2"/>
        <v>6.5939999999999999E-2</v>
      </c>
    </row>
    <row r="18" spans="7:14" x14ac:dyDescent="0.25">
      <c r="I18" s="5">
        <f t="shared" si="0"/>
        <v>0.56735999999999998</v>
      </c>
      <c r="J18" s="6">
        <v>56736</v>
      </c>
      <c r="K18" s="6">
        <v>41576</v>
      </c>
      <c r="L18" s="2">
        <f t="shared" si="3"/>
        <v>18</v>
      </c>
      <c r="M18" s="4">
        <f t="shared" si="1"/>
        <v>0.45</v>
      </c>
      <c r="N18" s="4">
        <f t="shared" si="2"/>
        <v>3.4239999999999993E-2</v>
      </c>
    </row>
    <row r="19" spans="7:14" x14ac:dyDescent="0.25">
      <c r="I19" s="5">
        <f t="shared" si="0"/>
        <v>0.31900000000000001</v>
      </c>
      <c r="J19" s="6">
        <v>31900</v>
      </c>
      <c r="K19" s="7">
        <v>45477</v>
      </c>
      <c r="L19" s="2">
        <f t="shared" si="3"/>
        <v>19</v>
      </c>
      <c r="M19" s="4">
        <f t="shared" si="1"/>
        <v>0.47499999999999998</v>
      </c>
      <c r="N19" s="4">
        <f t="shared" si="2"/>
        <v>2.022999999999997E-2</v>
      </c>
    </row>
    <row r="20" spans="7:14" x14ac:dyDescent="0.25">
      <c r="I20" s="5">
        <f t="shared" si="0"/>
        <v>0.90561000000000003</v>
      </c>
      <c r="J20" s="6">
        <v>90561</v>
      </c>
      <c r="K20" s="7">
        <v>46216</v>
      </c>
      <c r="L20" s="2">
        <f t="shared" si="3"/>
        <v>20</v>
      </c>
      <c r="M20" s="4">
        <f t="shared" si="1"/>
        <v>0.5</v>
      </c>
      <c r="N20" s="4">
        <f t="shared" si="2"/>
        <v>3.7839999999999985E-2</v>
      </c>
    </row>
    <row r="21" spans="7:14" x14ac:dyDescent="0.25">
      <c r="I21" s="5">
        <f t="shared" si="0"/>
        <v>0.64344999999999997</v>
      </c>
      <c r="J21" s="7">
        <v>64345</v>
      </c>
      <c r="K21" s="6">
        <v>47620</v>
      </c>
      <c r="L21" s="2">
        <f t="shared" si="3"/>
        <v>21</v>
      </c>
      <c r="M21" s="4">
        <f t="shared" si="1"/>
        <v>0.52500000000000002</v>
      </c>
      <c r="N21" s="4">
        <f t="shared" si="2"/>
        <v>4.880000000000001E-2</v>
      </c>
    </row>
    <row r="22" spans="7:14" x14ac:dyDescent="0.25">
      <c r="I22" s="5">
        <f t="shared" si="0"/>
        <v>0.31855</v>
      </c>
      <c r="J22" s="7">
        <v>31855</v>
      </c>
      <c r="K22" s="6">
        <v>47642</v>
      </c>
      <c r="L22" s="2">
        <f t="shared" si="3"/>
        <v>22</v>
      </c>
      <c r="M22" s="4">
        <f t="shared" si="1"/>
        <v>0.55000000000000004</v>
      </c>
      <c r="N22" s="4">
        <f t="shared" si="2"/>
        <v>7.3580000000000034E-2</v>
      </c>
    </row>
    <row r="23" spans="7:14" x14ac:dyDescent="0.25">
      <c r="I23" s="5">
        <f t="shared" si="0"/>
        <v>0.34512999999999999</v>
      </c>
      <c r="J23" s="7">
        <v>34513</v>
      </c>
      <c r="K23" s="6">
        <v>48258</v>
      </c>
      <c r="L23" s="2">
        <f t="shared" si="3"/>
        <v>23</v>
      </c>
      <c r="M23" s="4">
        <f t="shared" si="1"/>
        <v>0.57499999999999996</v>
      </c>
      <c r="N23" s="4">
        <f t="shared" si="2"/>
        <v>9.2419999999999947E-2</v>
      </c>
    </row>
    <row r="24" spans="7:14" x14ac:dyDescent="0.25">
      <c r="I24" s="5">
        <f t="shared" si="0"/>
        <v>0.99892999999999998</v>
      </c>
      <c r="J24" s="7">
        <v>99893</v>
      </c>
      <c r="K24" s="6">
        <v>51081</v>
      </c>
      <c r="L24" s="2">
        <f t="shared" si="3"/>
        <v>24</v>
      </c>
      <c r="M24" s="4">
        <f t="shared" si="1"/>
        <v>0.6</v>
      </c>
      <c r="N24" s="4">
        <f t="shared" si="2"/>
        <v>8.9189999999999992E-2</v>
      </c>
    </row>
    <row r="25" spans="7:14" x14ac:dyDescent="0.25">
      <c r="G25" s="4">
        <v>5356</v>
      </c>
      <c r="I25" s="5">
        <f t="shared" si="0"/>
        <v>0.55866000000000005</v>
      </c>
      <c r="J25" s="7">
        <v>55866</v>
      </c>
      <c r="K25" s="7">
        <v>55867</v>
      </c>
      <c r="L25" s="2">
        <f t="shared" si="3"/>
        <v>25</v>
      </c>
      <c r="M25" s="4">
        <f t="shared" si="1"/>
        <v>0.625</v>
      </c>
      <c r="N25" s="4">
        <f t="shared" si="2"/>
        <v>6.633E-2</v>
      </c>
    </row>
    <row r="26" spans="7:14" x14ac:dyDescent="0.25">
      <c r="I26" s="5">
        <f t="shared" si="0"/>
        <v>0.63266999999999995</v>
      </c>
      <c r="J26" s="6">
        <v>63267</v>
      </c>
      <c r="K26" s="6">
        <v>56737</v>
      </c>
      <c r="L26" s="2">
        <f t="shared" si="3"/>
        <v>26</v>
      </c>
      <c r="M26" s="4">
        <f t="shared" si="1"/>
        <v>0.65</v>
      </c>
      <c r="N26" s="4">
        <f t="shared" si="2"/>
        <v>8.2629999999999981E-2</v>
      </c>
    </row>
    <row r="27" spans="7:14" x14ac:dyDescent="0.25">
      <c r="I27" s="5">
        <f t="shared" si="0"/>
        <v>0.47641</v>
      </c>
      <c r="J27" s="6">
        <v>47641</v>
      </c>
      <c r="K27" s="7">
        <v>59781</v>
      </c>
      <c r="L27" s="2">
        <f t="shared" si="3"/>
        <v>27</v>
      </c>
      <c r="M27" s="4">
        <f t="shared" si="1"/>
        <v>0.67500000000000004</v>
      </c>
      <c r="N27" s="4">
        <f t="shared" si="2"/>
        <v>7.7190000000000092E-2</v>
      </c>
    </row>
    <row r="28" spans="7:14" x14ac:dyDescent="0.25">
      <c r="I28" s="5">
        <f t="shared" si="0"/>
        <v>0.41575000000000001</v>
      </c>
      <c r="J28" s="6">
        <v>41575</v>
      </c>
      <c r="K28" s="6">
        <v>61774</v>
      </c>
      <c r="L28" s="2">
        <f t="shared" si="3"/>
        <v>28</v>
      </c>
      <c r="M28" s="4">
        <f t="shared" si="1"/>
        <v>0.7</v>
      </c>
      <c r="N28" s="4">
        <f t="shared" si="2"/>
        <v>8.226E-2</v>
      </c>
    </row>
    <row r="29" spans="7:14" x14ac:dyDescent="0.25">
      <c r="I29" s="5">
        <f t="shared" si="0"/>
        <v>0.48257</v>
      </c>
      <c r="J29" s="6">
        <v>48257</v>
      </c>
      <c r="K29" s="6">
        <v>63268</v>
      </c>
      <c r="L29" s="2">
        <f t="shared" si="3"/>
        <v>29</v>
      </c>
      <c r="M29" s="4">
        <f t="shared" si="1"/>
        <v>0.72499999999999998</v>
      </c>
      <c r="N29" s="4">
        <f t="shared" si="2"/>
        <v>9.2319999999999958E-2</v>
      </c>
    </row>
    <row r="30" spans="7:14" x14ac:dyDescent="0.25">
      <c r="I30" s="5">
        <f t="shared" si="0"/>
        <v>0.51080000000000003</v>
      </c>
      <c r="J30" s="6">
        <v>51080</v>
      </c>
      <c r="K30" s="7">
        <v>64346</v>
      </c>
      <c r="L30" s="2">
        <f t="shared" si="3"/>
        <v>30</v>
      </c>
      <c r="M30" s="4">
        <f t="shared" si="1"/>
        <v>0.75</v>
      </c>
      <c r="N30" s="4">
        <f t="shared" si="2"/>
        <v>0.10653999999999997</v>
      </c>
    </row>
    <row r="31" spans="7:14" x14ac:dyDescent="0.25">
      <c r="I31" s="5">
        <f t="shared" si="0"/>
        <v>0.28316000000000002</v>
      </c>
      <c r="J31" s="7">
        <v>28316</v>
      </c>
      <c r="K31" s="7">
        <v>66560</v>
      </c>
      <c r="L31" s="2">
        <f t="shared" si="3"/>
        <v>31</v>
      </c>
      <c r="M31" s="4">
        <f t="shared" si="1"/>
        <v>0.77500000000000002</v>
      </c>
      <c r="N31" s="4">
        <f t="shared" si="2"/>
        <v>0.10940000000000005</v>
      </c>
    </row>
    <row r="32" spans="7:14" x14ac:dyDescent="0.25">
      <c r="I32" s="5">
        <f t="shared" si="0"/>
        <v>0.14735999999999999</v>
      </c>
      <c r="J32" s="7">
        <v>14736</v>
      </c>
      <c r="K32" s="7">
        <v>67313</v>
      </c>
      <c r="L32" s="2">
        <f t="shared" si="3"/>
        <v>32</v>
      </c>
      <c r="M32" s="4">
        <f t="shared" si="1"/>
        <v>0.8</v>
      </c>
      <c r="N32" s="4">
        <f t="shared" si="2"/>
        <v>0.12687000000000004</v>
      </c>
    </row>
    <row r="33" spans="9:14" x14ac:dyDescent="0.25">
      <c r="I33" s="5">
        <f t="shared" si="0"/>
        <v>7.5859999999999997E-2</v>
      </c>
      <c r="J33" s="7">
        <v>7586</v>
      </c>
      <c r="K33" s="7">
        <v>81770</v>
      </c>
      <c r="L33" s="2">
        <f t="shared" si="3"/>
        <v>33</v>
      </c>
      <c r="M33" s="4">
        <f t="shared" si="1"/>
        <v>0.82499999999999996</v>
      </c>
      <c r="N33" s="4">
        <f t="shared" si="2"/>
        <v>7.2999999999999732E-3</v>
      </c>
    </row>
    <row r="34" spans="9:14" x14ac:dyDescent="0.25">
      <c r="I34" s="5">
        <f t="shared" si="0"/>
        <v>0.66559000000000001</v>
      </c>
      <c r="J34" s="7">
        <v>66559</v>
      </c>
      <c r="K34" s="6">
        <v>84618</v>
      </c>
      <c r="L34" s="2">
        <f t="shared" si="3"/>
        <v>34</v>
      </c>
      <c r="M34" s="4">
        <f t="shared" si="1"/>
        <v>0.85</v>
      </c>
      <c r="N34" s="4">
        <f t="shared" si="2"/>
        <v>3.8199999999999346E-3</v>
      </c>
    </row>
    <row r="35" spans="9:14" x14ac:dyDescent="0.25">
      <c r="I35" s="5">
        <f t="shared" si="0"/>
        <v>0.45476</v>
      </c>
      <c r="J35" s="7">
        <v>45476</v>
      </c>
      <c r="K35" s="7">
        <v>85556</v>
      </c>
      <c r="L35" s="2">
        <f t="shared" si="3"/>
        <v>35</v>
      </c>
      <c r="M35" s="4">
        <f t="shared" si="1"/>
        <v>0.875</v>
      </c>
      <c r="N35" s="4">
        <f t="shared" si="2"/>
        <v>1.9440000000000013E-2</v>
      </c>
    </row>
    <row r="36" spans="9:14" x14ac:dyDescent="0.25">
      <c r="I36" s="5">
        <f t="shared" si="0"/>
        <v>0.22595999999999999</v>
      </c>
      <c r="J36" s="6">
        <v>22596</v>
      </c>
      <c r="K36" s="6">
        <v>90562</v>
      </c>
      <c r="L36" s="2">
        <f t="shared" si="3"/>
        <v>36</v>
      </c>
      <c r="M36" s="4">
        <f t="shared" si="1"/>
        <v>0.9</v>
      </c>
      <c r="N36" s="4">
        <f t="shared" si="2"/>
        <v>5.6199999999999584E-3</v>
      </c>
    </row>
    <row r="37" spans="9:14" x14ac:dyDescent="0.25">
      <c r="I37" s="5">
        <f t="shared" si="0"/>
        <v>0.93413000000000002</v>
      </c>
      <c r="J37" s="6">
        <v>93413</v>
      </c>
      <c r="K37" s="6">
        <v>93414</v>
      </c>
      <c r="L37" s="2">
        <f t="shared" si="3"/>
        <v>37</v>
      </c>
      <c r="M37" s="4">
        <f t="shared" si="1"/>
        <v>0.92500000000000004</v>
      </c>
      <c r="N37" s="4">
        <f t="shared" si="2"/>
        <v>9.139999999999926E-3</v>
      </c>
    </row>
    <row r="38" spans="9:14" x14ac:dyDescent="0.25">
      <c r="I38" s="5">
        <f t="shared" si="0"/>
        <v>0.20405000000000001</v>
      </c>
      <c r="J38" s="6">
        <v>20405</v>
      </c>
      <c r="K38" s="6">
        <v>96319</v>
      </c>
      <c r="L38" s="2">
        <f t="shared" si="3"/>
        <v>38</v>
      </c>
      <c r="M38" s="4">
        <f t="shared" si="1"/>
        <v>0.95</v>
      </c>
      <c r="N38" s="4">
        <f t="shared" si="2"/>
        <v>1.3190000000000035E-2</v>
      </c>
    </row>
    <row r="39" spans="9:14" x14ac:dyDescent="0.25">
      <c r="I39" s="5">
        <f t="shared" si="0"/>
        <v>0.84616999999999998</v>
      </c>
      <c r="J39" s="6">
        <v>84617</v>
      </c>
      <c r="K39" s="7">
        <v>99006</v>
      </c>
      <c r="L39" s="2">
        <f t="shared" si="3"/>
        <v>39</v>
      </c>
      <c r="M39" s="4">
        <f t="shared" si="1"/>
        <v>0.97499999999999998</v>
      </c>
      <c r="N39" s="4">
        <f t="shared" si="2"/>
        <v>1.5060000000000073E-2</v>
      </c>
    </row>
    <row r="40" spans="9:14" x14ac:dyDescent="0.25">
      <c r="I40" s="5">
        <f t="shared" si="0"/>
        <v>0.14013999999999999</v>
      </c>
      <c r="J40" s="6">
        <v>14014</v>
      </c>
      <c r="K40" s="7">
        <v>99894</v>
      </c>
      <c r="L40" s="2">
        <f t="shared" si="3"/>
        <v>40</v>
      </c>
      <c r="M40" s="4">
        <f t="shared" si="1"/>
        <v>1</v>
      </c>
      <c r="N40" s="4">
        <f t="shared" si="2"/>
        <v>1.0599999999999499E-3</v>
      </c>
    </row>
    <row r="41" spans="9:14" x14ac:dyDescent="0.25">
      <c r="J41" s="5"/>
      <c r="K41" s="5"/>
    </row>
    <row r="42" spans="9:14" x14ac:dyDescent="0.25">
      <c r="J42" s="5"/>
      <c r="K42" s="5"/>
    </row>
    <row r="43" spans="9:14" x14ac:dyDescent="0.25">
      <c r="J43" s="5"/>
      <c r="K43" s="5"/>
    </row>
    <row r="44" spans="9:14" x14ac:dyDescent="0.25">
      <c r="J44" s="5"/>
      <c r="K44" s="5"/>
    </row>
    <row r="45" spans="9:14" x14ac:dyDescent="0.25">
      <c r="J45" s="5"/>
      <c r="K45" s="5"/>
    </row>
    <row r="46" spans="9:14" x14ac:dyDescent="0.25">
      <c r="J46" s="5"/>
      <c r="K46" s="5"/>
    </row>
    <row r="47" spans="9:14" x14ac:dyDescent="0.25">
      <c r="J47" s="5"/>
      <c r="K47" s="5"/>
    </row>
    <row r="48" spans="9:14" x14ac:dyDescent="0.25">
      <c r="J48" s="5"/>
      <c r="K48" s="5"/>
    </row>
    <row r="49" spans="10:11" x14ac:dyDescent="0.25">
      <c r="J49" s="5"/>
      <c r="K49" s="5"/>
    </row>
    <row r="50" spans="10:11" x14ac:dyDescent="0.25">
      <c r="J50" s="5"/>
      <c r="K50" s="5"/>
    </row>
    <row r="51" spans="10:11" x14ac:dyDescent="0.25">
      <c r="J51" s="5"/>
      <c r="K51" s="5"/>
    </row>
    <row r="52" spans="10:11" x14ac:dyDescent="0.25">
      <c r="J52" s="5"/>
      <c r="K52" s="5"/>
    </row>
    <row r="53" spans="10:11" x14ac:dyDescent="0.25">
      <c r="J53" s="5"/>
      <c r="K53" s="5"/>
    </row>
    <row r="54" spans="10:11" x14ac:dyDescent="0.25">
      <c r="J54" s="5"/>
      <c r="K54" s="5"/>
    </row>
    <row r="55" spans="10:11" x14ac:dyDescent="0.25">
      <c r="J55" s="5"/>
      <c r="K55" s="5"/>
    </row>
    <row r="56" spans="10:11" x14ac:dyDescent="0.25">
      <c r="J56" s="5"/>
      <c r="K56" s="5"/>
    </row>
    <row r="57" spans="10:11" x14ac:dyDescent="0.25">
      <c r="J57" s="5"/>
      <c r="K57" s="5"/>
    </row>
    <row r="58" spans="10:11" x14ac:dyDescent="0.25">
      <c r="J58" s="5"/>
      <c r="K58" s="5"/>
    </row>
    <row r="59" spans="10:11" x14ac:dyDescent="0.25">
      <c r="J59" s="5"/>
      <c r="K59" s="5"/>
    </row>
    <row r="60" spans="10:11" x14ac:dyDescent="0.25">
      <c r="J60" s="5"/>
      <c r="K60" s="5"/>
    </row>
    <row r="61" spans="10:11" x14ac:dyDescent="0.25">
      <c r="J61" s="5"/>
      <c r="K61" s="5"/>
    </row>
    <row r="62" spans="10:11" x14ac:dyDescent="0.25">
      <c r="J62" s="5"/>
      <c r="K62" s="5"/>
    </row>
    <row r="63" spans="10:11" x14ac:dyDescent="0.25">
      <c r="J63" s="5"/>
      <c r="K63" s="5"/>
    </row>
    <row r="64" spans="10:11" x14ac:dyDescent="0.25">
      <c r="J64" s="5"/>
      <c r="K64" s="5"/>
    </row>
    <row r="65" spans="10:11" x14ac:dyDescent="0.25">
      <c r="J65" s="5"/>
      <c r="K65" s="5"/>
    </row>
    <row r="66" spans="10:11" x14ac:dyDescent="0.25">
      <c r="J66" s="5"/>
      <c r="K66" s="5"/>
    </row>
    <row r="67" spans="10:11" x14ac:dyDescent="0.25">
      <c r="J67" s="5"/>
      <c r="K67" s="5"/>
    </row>
    <row r="68" spans="10:11" x14ac:dyDescent="0.25">
      <c r="J68" s="5"/>
      <c r="K68" s="5"/>
    </row>
    <row r="69" spans="10:11" x14ac:dyDescent="0.25">
      <c r="J69" s="5"/>
      <c r="K69" s="5"/>
    </row>
    <row r="70" spans="10:11" x14ac:dyDescent="0.25">
      <c r="J70" s="5"/>
      <c r="K70" s="5"/>
    </row>
    <row r="71" spans="10:11" x14ac:dyDescent="0.25">
      <c r="J71" s="5"/>
      <c r="K71" s="5"/>
    </row>
    <row r="72" spans="10:11" x14ac:dyDescent="0.25">
      <c r="J72" s="5"/>
      <c r="K72" s="5"/>
    </row>
    <row r="73" spans="10:11" x14ac:dyDescent="0.25">
      <c r="J73" s="5"/>
      <c r="K73" s="5"/>
    </row>
    <row r="74" spans="10:11" x14ac:dyDescent="0.25">
      <c r="J74" s="5"/>
      <c r="K74" s="5"/>
    </row>
    <row r="75" spans="10:11" x14ac:dyDescent="0.25">
      <c r="J75" s="5"/>
      <c r="K75" s="5"/>
    </row>
    <row r="76" spans="10:11" x14ac:dyDescent="0.25">
      <c r="J76" s="5"/>
      <c r="K76" s="5"/>
    </row>
    <row r="77" spans="10:11" x14ac:dyDescent="0.25">
      <c r="J77" s="5"/>
      <c r="K77" s="5"/>
    </row>
    <row r="78" spans="10:11" x14ac:dyDescent="0.25">
      <c r="J78" s="5"/>
      <c r="K78" s="5"/>
    </row>
    <row r="79" spans="10:11" x14ac:dyDescent="0.25">
      <c r="J79" s="5"/>
      <c r="K79" s="5"/>
    </row>
    <row r="80" spans="10:11" x14ac:dyDescent="0.25">
      <c r="J80" s="5"/>
      <c r="K80" s="5"/>
    </row>
    <row r="81" spans="10:11" x14ac:dyDescent="0.25">
      <c r="J81" s="5"/>
      <c r="K81" s="5"/>
    </row>
    <row r="82" spans="10:11" x14ac:dyDescent="0.25">
      <c r="J82" s="5"/>
      <c r="K82" s="5"/>
    </row>
    <row r="83" spans="10:11" x14ac:dyDescent="0.25">
      <c r="J83" s="5"/>
      <c r="K83" s="5"/>
    </row>
    <row r="84" spans="10:11" x14ac:dyDescent="0.25">
      <c r="J84" s="5"/>
      <c r="K84" s="5"/>
    </row>
    <row r="85" spans="10:11" x14ac:dyDescent="0.25">
      <c r="J85" s="5"/>
      <c r="K85" s="5"/>
    </row>
    <row r="86" spans="10:11" x14ac:dyDescent="0.25">
      <c r="J86" s="5"/>
      <c r="K86" s="5"/>
    </row>
    <row r="87" spans="10:11" x14ac:dyDescent="0.25">
      <c r="J87" s="5"/>
      <c r="K87" s="5"/>
    </row>
    <row r="88" spans="10:11" x14ac:dyDescent="0.25">
      <c r="J88" s="5"/>
      <c r="K88" s="5"/>
    </row>
    <row r="89" spans="10:11" x14ac:dyDescent="0.25">
      <c r="J89" s="5"/>
      <c r="K89" s="5"/>
    </row>
    <row r="90" spans="10:11" x14ac:dyDescent="0.25">
      <c r="J90" s="5"/>
      <c r="K90" s="5"/>
    </row>
    <row r="91" spans="10:11" x14ac:dyDescent="0.25">
      <c r="J91" s="5"/>
      <c r="K91" s="5"/>
    </row>
    <row r="92" spans="10:11" x14ac:dyDescent="0.25">
      <c r="J92" s="5"/>
      <c r="K92" s="5"/>
    </row>
    <row r="93" spans="10:11" x14ac:dyDescent="0.25">
      <c r="J93" s="5"/>
      <c r="K93" s="5"/>
    </row>
    <row r="94" spans="10:11" x14ac:dyDescent="0.25">
      <c r="J94" s="5"/>
      <c r="K94" s="5"/>
    </row>
    <row r="95" spans="10:11" x14ac:dyDescent="0.25">
      <c r="J95" s="5"/>
      <c r="K95" s="5"/>
    </row>
    <row r="96" spans="10:11" x14ac:dyDescent="0.25">
      <c r="J96" s="5"/>
      <c r="K96" s="5"/>
    </row>
    <row r="97" spans="10:11" x14ac:dyDescent="0.25">
      <c r="J97" s="5"/>
      <c r="K97" s="5"/>
    </row>
    <row r="98" spans="10:11" x14ac:dyDescent="0.25">
      <c r="J98" s="5"/>
      <c r="K98" s="5"/>
    </row>
    <row r="99" spans="10:11" x14ac:dyDescent="0.25">
      <c r="J99" s="5"/>
      <c r="K99" s="5"/>
    </row>
    <row r="100" spans="10:11" x14ac:dyDescent="0.25">
      <c r="J100" s="5"/>
      <c r="K100" s="5"/>
    </row>
    <row r="101" spans="10:11" x14ac:dyDescent="0.25">
      <c r="J101" s="5"/>
      <c r="K101" s="5"/>
    </row>
    <row r="102" spans="10:11" x14ac:dyDescent="0.25">
      <c r="J102" s="5"/>
      <c r="K102" s="5"/>
    </row>
    <row r="103" spans="10:11" x14ac:dyDescent="0.25">
      <c r="J103" s="5"/>
      <c r="K103" s="5"/>
    </row>
    <row r="104" spans="10:11" x14ac:dyDescent="0.25">
      <c r="J104" s="5"/>
      <c r="K104" s="5"/>
    </row>
    <row r="105" spans="10:11" x14ac:dyDescent="0.25">
      <c r="J105" s="5"/>
      <c r="K105" s="5"/>
    </row>
    <row r="106" spans="10:11" x14ac:dyDescent="0.25">
      <c r="J106" s="5"/>
      <c r="K106" s="5"/>
    </row>
    <row r="107" spans="10:11" x14ac:dyDescent="0.25">
      <c r="J107" s="5"/>
      <c r="K107" s="5"/>
    </row>
    <row r="108" spans="10:11" x14ac:dyDescent="0.25">
      <c r="J108" s="5"/>
      <c r="K108" s="5"/>
    </row>
    <row r="109" spans="10:11" x14ac:dyDescent="0.25">
      <c r="J109" s="5"/>
      <c r="K109" s="5"/>
    </row>
    <row r="110" spans="10:11" x14ac:dyDescent="0.25">
      <c r="J110" s="5"/>
      <c r="K110" s="5"/>
    </row>
    <row r="111" spans="10:11" x14ac:dyDescent="0.25">
      <c r="J111" s="5"/>
      <c r="K111" s="5"/>
    </row>
    <row r="112" spans="10:11" x14ac:dyDescent="0.25">
      <c r="J112" s="5"/>
      <c r="K112" s="5"/>
    </row>
    <row r="113" spans="10:11" x14ac:dyDescent="0.25">
      <c r="J113" s="5"/>
      <c r="K113" s="5"/>
    </row>
    <row r="114" spans="10:11" x14ac:dyDescent="0.25">
      <c r="J114" s="5"/>
      <c r="K114" s="5"/>
    </row>
    <row r="115" spans="10:11" x14ac:dyDescent="0.25">
      <c r="J115" s="5"/>
      <c r="K115" s="5"/>
    </row>
    <row r="116" spans="10:11" x14ac:dyDescent="0.25">
      <c r="J116" s="5"/>
      <c r="K116" s="5"/>
    </row>
    <row r="117" spans="10:11" x14ac:dyDescent="0.25">
      <c r="J117" s="5"/>
      <c r="K117" s="5"/>
    </row>
    <row r="118" spans="10:11" x14ac:dyDescent="0.25">
      <c r="J118" s="5"/>
      <c r="K118" s="5"/>
    </row>
    <row r="119" spans="10:11" x14ac:dyDescent="0.25">
      <c r="J119" s="5"/>
      <c r="K119" s="5"/>
    </row>
    <row r="120" spans="10:11" x14ac:dyDescent="0.25">
      <c r="J120" s="5"/>
      <c r="K120" s="5"/>
    </row>
    <row r="121" spans="10:11" x14ac:dyDescent="0.25">
      <c r="J121" s="5"/>
      <c r="K121" s="5"/>
    </row>
    <row r="122" spans="10:11" x14ac:dyDescent="0.25">
      <c r="J122" s="5"/>
      <c r="K122" s="5"/>
    </row>
    <row r="123" spans="10:11" x14ac:dyDescent="0.25">
      <c r="J123" s="5"/>
      <c r="K123" s="5"/>
    </row>
    <row r="124" spans="10:11" x14ac:dyDescent="0.25">
      <c r="J124" s="5"/>
      <c r="K124" s="5"/>
    </row>
    <row r="125" spans="10:11" x14ac:dyDescent="0.25">
      <c r="J125" s="5"/>
      <c r="K125" s="5"/>
    </row>
    <row r="126" spans="10:11" x14ac:dyDescent="0.25">
      <c r="J126" s="5"/>
      <c r="K126" s="5"/>
    </row>
    <row r="127" spans="10:11" x14ac:dyDescent="0.25">
      <c r="J127" s="5"/>
      <c r="K127" s="5"/>
    </row>
    <row r="128" spans="10:11" x14ac:dyDescent="0.25">
      <c r="J128" s="5"/>
      <c r="K128" s="5"/>
    </row>
    <row r="129" spans="10:11" x14ac:dyDescent="0.25">
      <c r="J129" s="5"/>
      <c r="K129" s="5"/>
    </row>
    <row r="130" spans="10:11" x14ac:dyDescent="0.25">
      <c r="J130" s="5"/>
      <c r="K130" s="5"/>
    </row>
    <row r="131" spans="10:11" x14ac:dyDescent="0.25">
      <c r="J131" s="5"/>
      <c r="K131" s="5"/>
    </row>
    <row r="132" spans="10:11" x14ac:dyDescent="0.25">
      <c r="J132" s="5"/>
      <c r="K132" s="5"/>
    </row>
    <row r="133" spans="10:11" x14ac:dyDescent="0.25">
      <c r="J133" s="5"/>
      <c r="K133" s="5"/>
    </row>
    <row r="134" spans="10:11" x14ac:dyDescent="0.25">
      <c r="J134" s="5"/>
      <c r="K134" s="5"/>
    </row>
    <row r="135" spans="10:11" x14ac:dyDescent="0.25">
      <c r="J135" s="5"/>
      <c r="K135" s="5"/>
    </row>
    <row r="136" spans="10:11" x14ac:dyDescent="0.25">
      <c r="J136" s="5"/>
      <c r="K136" s="5"/>
    </row>
    <row r="137" spans="10:11" x14ac:dyDescent="0.25">
      <c r="J137" s="5"/>
      <c r="K137" s="5"/>
    </row>
    <row r="138" spans="10:11" x14ac:dyDescent="0.25">
      <c r="J138" s="5"/>
      <c r="K138" s="5"/>
    </row>
    <row r="139" spans="10:11" x14ac:dyDescent="0.25">
      <c r="J139" s="5"/>
      <c r="K139" s="5"/>
    </row>
    <row r="140" spans="10:11" x14ac:dyDescent="0.25">
      <c r="J140" s="5"/>
      <c r="K140" s="5"/>
    </row>
    <row r="141" spans="10:11" x14ac:dyDescent="0.25">
      <c r="J141" s="5"/>
      <c r="K141" s="5"/>
    </row>
    <row r="142" spans="10:11" x14ac:dyDescent="0.25">
      <c r="J142" s="5"/>
      <c r="K142" s="5"/>
    </row>
    <row r="143" spans="10:11" x14ac:dyDescent="0.25">
      <c r="J143" s="5"/>
      <c r="K143" s="5"/>
    </row>
    <row r="144" spans="10:11" x14ac:dyDescent="0.25">
      <c r="J144" s="5"/>
      <c r="K144" s="5"/>
    </row>
    <row r="145" spans="10:11" x14ac:dyDescent="0.25">
      <c r="J145" s="5"/>
      <c r="K145" s="5"/>
    </row>
    <row r="146" spans="10:11" x14ac:dyDescent="0.25">
      <c r="J146" s="5"/>
      <c r="K146" s="5"/>
    </row>
    <row r="147" spans="10:11" x14ac:dyDescent="0.25">
      <c r="J147" s="5"/>
      <c r="K147" s="5"/>
    </row>
    <row r="148" spans="10:11" x14ac:dyDescent="0.25">
      <c r="J148" s="5"/>
      <c r="K148" s="5"/>
    </row>
    <row r="149" spans="10:11" x14ac:dyDescent="0.25">
      <c r="J149" s="5"/>
      <c r="K149" s="5"/>
    </row>
    <row r="150" spans="10:11" x14ac:dyDescent="0.25">
      <c r="J150" s="5"/>
      <c r="K150" s="5"/>
    </row>
    <row r="151" spans="10:11" x14ac:dyDescent="0.25">
      <c r="J151" s="5"/>
      <c r="K151" s="5"/>
    </row>
    <row r="152" spans="10:11" x14ac:dyDescent="0.25">
      <c r="J152" s="5"/>
      <c r="K152" s="5"/>
    </row>
    <row r="153" spans="10:11" x14ac:dyDescent="0.25">
      <c r="J153" s="5"/>
      <c r="K153" s="5"/>
    </row>
    <row r="154" spans="10:11" x14ac:dyDescent="0.25">
      <c r="J154" s="5"/>
      <c r="K154" s="5"/>
    </row>
    <row r="155" spans="10:11" x14ac:dyDescent="0.25">
      <c r="J155" s="5"/>
      <c r="K155" s="5"/>
    </row>
    <row r="156" spans="10:11" x14ac:dyDescent="0.25">
      <c r="J156" s="5"/>
      <c r="K156" s="5"/>
    </row>
    <row r="157" spans="10:11" x14ac:dyDescent="0.25">
      <c r="J157" s="5"/>
      <c r="K157" s="5"/>
    </row>
    <row r="158" spans="10:11" x14ac:dyDescent="0.25">
      <c r="J158" s="5"/>
      <c r="K158" s="5"/>
    </row>
    <row r="159" spans="10:11" x14ac:dyDescent="0.25">
      <c r="J159" s="5"/>
      <c r="K159" s="5"/>
    </row>
    <row r="160" spans="10:11" x14ac:dyDescent="0.25">
      <c r="J160" s="5"/>
      <c r="K160" s="5"/>
    </row>
    <row r="161" spans="10:11" x14ac:dyDescent="0.25">
      <c r="J161" s="5"/>
      <c r="K161" s="5"/>
    </row>
    <row r="162" spans="10:11" x14ac:dyDescent="0.25">
      <c r="J162" s="5"/>
      <c r="K162" s="5"/>
    </row>
    <row r="163" spans="10:11" x14ac:dyDescent="0.25">
      <c r="J163" s="5"/>
      <c r="K163" s="5"/>
    </row>
    <row r="164" spans="10:11" x14ac:dyDescent="0.25">
      <c r="J164" s="5"/>
      <c r="K164" s="5"/>
    </row>
    <row r="165" spans="10:11" x14ac:dyDescent="0.25">
      <c r="J165" s="5"/>
      <c r="K165" s="5"/>
    </row>
    <row r="166" spans="10:11" x14ac:dyDescent="0.25">
      <c r="J166" s="5"/>
      <c r="K166" s="5"/>
    </row>
    <row r="167" spans="10:11" x14ac:dyDescent="0.25">
      <c r="J167" s="5"/>
      <c r="K167" s="5"/>
    </row>
    <row r="168" spans="10:11" x14ac:dyDescent="0.25">
      <c r="J168" s="5"/>
      <c r="K168" s="5"/>
    </row>
    <row r="169" spans="10:11" x14ac:dyDescent="0.25">
      <c r="J169" s="5"/>
      <c r="K169" s="5"/>
    </row>
    <row r="170" spans="10:11" x14ac:dyDescent="0.25">
      <c r="J170" s="5"/>
      <c r="K170" s="5"/>
    </row>
    <row r="171" spans="10:11" x14ac:dyDescent="0.25">
      <c r="J171" s="5"/>
      <c r="K171" s="5"/>
    </row>
    <row r="172" spans="10:11" x14ac:dyDescent="0.25">
      <c r="J172" s="5"/>
      <c r="K172" s="5"/>
    </row>
    <row r="173" spans="10:11" x14ac:dyDescent="0.25">
      <c r="J173" s="5"/>
      <c r="K173" s="5"/>
    </row>
    <row r="174" spans="10:11" x14ac:dyDescent="0.25">
      <c r="J174" s="5"/>
      <c r="K174" s="5"/>
    </row>
    <row r="175" spans="10:11" x14ac:dyDescent="0.25">
      <c r="J175" s="5"/>
      <c r="K175" s="5"/>
    </row>
    <row r="176" spans="10:11" x14ac:dyDescent="0.25">
      <c r="J176" s="5"/>
      <c r="K176" s="5"/>
    </row>
    <row r="177" spans="10:11" x14ac:dyDescent="0.25">
      <c r="J177" s="5"/>
      <c r="K177" s="5"/>
    </row>
    <row r="178" spans="10:11" x14ac:dyDescent="0.25">
      <c r="J178" s="5"/>
      <c r="K178" s="5"/>
    </row>
    <row r="179" spans="10:11" x14ac:dyDescent="0.25">
      <c r="J179" s="5"/>
      <c r="K179" s="5"/>
    </row>
    <row r="180" spans="10:11" x14ac:dyDescent="0.25">
      <c r="J180" s="5"/>
      <c r="K180" s="5"/>
    </row>
    <row r="181" spans="10:11" x14ac:dyDescent="0.25">
      <c r="J181" s="5"/>
      <c r="K181" s="5"/>
    </row>
    <row r="182" spans="10:11" x14ac:dyDescent="0.25">
      <c r="J182" s="5"/>
      <c r="K182" s="5"/>
    </row>
    <row r="183" spans="10:11" x14ac:dyDescent="0.25">
      <c r="J183" s="5"/>
      <c r="K183" s="5"/>
    </row>
    <row r="184" spans="10:11" x14ac:dyDescent="0.25">
      <c r="J184" s="5"/>
      <c r="K184" s="5"/>
    </row>
    <row r="185" spans="10:11" x14ac:dyDescent="0.25">
      <c r="J185" s="5"/>
      <c r="K185" s="5"/>
    </row>
    <row r="186" spans="10:11" x14ac:dyDescent="0.25">
      <c r="J186" s="5"/>
      <c r="K186" s="5"/>
    </row>
    <row r="187" spans="10:11" x14ac:dyDescent="0.25">
      <c r="J187" s="5"/>
      <c r="K187" s="5"/>
    </row>
    <row r="188" spans="10:11" x14ac:dyDescent="0.25">
      <c r="J188" s="5"/>
      <c r="K188" s="5"/>
    </row>
    <row r="189" spans="10:11" x14ac:dyDescent="0.25">
      <c r="J189" s="5"/>
      <c r="K189" s="5"/>
    </row>
    <row r="190" spans="10:11" x14ac:dyDescent="0.25">
      <c r="J190" s="5"/>
      <c r="K190" s="5"/>
    </row>
    <row r="191" spans="10:11" x14ac:dyDescent="0.25">
      <c r="J191" s="5"/>
      <c r="K191" s="5"/>
    </row>
    <row r="192" spans="10:11" x14ac:dyDescent="0.25">
      <c r="J192" s="5"/>
      <c r="K192" s="5"/>
    </row>
    <row r="193" spans="10:11" x14ac:dyDescent="0.25">
      <c r="J193" s="5"/>
      <c r="K193" s="5"/>
    </row>
    <row r="194" spans="10:11" x14ac:dyDescent="0.25">
      <c r="J194" s="5"/>
      <c r="K194" s="5"/>
    </row>
    <row r="195" spans="10:11" x14ac:dyDescent="0.25">
      <c r="J195" s="5"/>
      <c r="K195" s="5"/>
    </row>
    <row r="196" spans="10:11" x14ac:dyDescent="0.25">
      <c r="J196" s="5"/>
      <c r="K196" s="5"/>
    </row>
    <row r="197" spans="10:11" x14ac:dyDescent="0.25">
      <c r="J197" s="5"/>
      <c r="K197" s="5"/>
    </row>
    <row r="198" spans="10:11" x14ac:dyDescent="0.25">
      <c r="J198" s="5"/>
      <c r="K198" s="5"/>
    </row>
    <row r="199" spans="10:11" x14ac:dyDescent="0.25">
      <c r="J199" s="5"/>
      <c r="K199" s="5"/>
    </row>
    <row r="200" spans="10:11" x14ac:dyDescent="0.25">
      <c r="J200" s="5"/>
      <c r="K200" s="5"/>
    </row>
    <row r="201" spans="10:11" x14ac:dyDescent="0.25">
      <c r="J201" s="5"/>
      <c r="K201" s="5"/>
    </row>
    <row r="202" spans="10:11" x14ac:dyDescent="0.25">
      <c r="J202" s="5"/>
      <c r="K202" s="5"/>
    </row>
    <row r="203" spans="10:11" x14ac:dyDescent="0.25">
      <c r="J203" s="5"/>
      <c r="K203" s="5"/>
    </row>
    <row r="204" spans="10:11" x14ac:dyDescent="0.25">
      <c r="J204" s="5"/>
      <c r="K204" s="5"/>
    </row>
    <row r="205" spans="10:11" x14ac:dyDescent="0.25">
      <c r="J205" s="5"/>
      <c r="K205" s="5"/>
    </row>
    <row r="206" spans="10:11" x14ac:dyDescent="0.25">
      <c r="J206" s="5"/>
      <c r="K206" s="5"/>
    </row>
    <row r="207" spans="10:11" x14ac:dyDescent="0.25">
      <c r="J207" s="5"/>
      <c r="K207" s="5"/>
    </row>
    <row r="208" spans="10:11" x14ac:dyDescent="0.25">
      <c r="J208" s="5"/>
      <c r="K208" s="5"/>
    </row>
    <row r="209" spans="10:11" x14ac:dyDescent="0.25">
      <c r="J209" s="5"/>
      <c r="K209" s="5"/>
    </row>
    <row r="210" spans="10:11" x14ac:dyDescent="0.25">
      <c r="J210" s="5"/>
      <c r="K210" s="5"/>
    </row>
    <row r="211" spans="10:11" x14ac:dyDescent="0.25">
      <c r="J211" s="5"/>
      <c r="K211" s="5"/>
    </row>
    <row r="212" spans="10:11" x14ac:dyDescent="0.25">
      <c r="J212" s="5"/>
      <c r="K212" s="5"/>
    </row>
    <row r="213" spans="10:11" x14ac:dyDescent="0.25">
      <c r="J213" s="5"/>
      <c r="K213" s="5"/>
    </row>
    <row r="214" spans="10:11" x14ac:dyDescent="0.25">
      <c r="J214" s="5"/>
      <c r="K214" s="5"/>
    </row>
    <row r="215" spans="10:11" x14ac:dyDescent="0.25">
      <c r="J215" s="5"/>
      <c r="K215" s="5"/>
    </row>
    <row r="216" spans="10:11" x14ac:dyDescent="0.25">
      <c r="J216" s="5"/>
      <c r="K216" s="5"/>
    </row>
    <row r="217" spans="10:11" x14ac:dyDescent="0.25">
      <c r="J217" s="5"/>
      <c r="K217" s="5"/>
    </row>
    <row r="218" spans="10:11" x14ac:dyDescent="0.25">
      <c r="J218" s="5"/>
      <c r="K218" s="5"/>
    </row>
    <row r="219" spans="10:11" x14ac:dyDescent="0.25">
      <c r="J219" s="5"/>
      <c r="K219" s="5"/>
    </row>
    <row r="220" spans="10:11" x14ac:dyDescent="0.25">
      <c r="J220" s="5"/>
      <c r="K220" s="5"/>
    </row>
    <row r="221" spans="10:11" x14ac:dyDescent="0.25">
      <c r="J221" s="5"/>
      <c r="K221" s="5"/>
    </row>
    <row r="222" spans="10:11" x14ac:dyDescent="0.25">
      <c r="J222" s="5"/>
      <c r="K222" s="5"/>
    </row>
    <row r="223" spans="10:11" x14ac:dyDescent="0.25">
      <c r="J223" s="5"/>
      <c r="K223" s="5"/>
    </row>
    <row r="224" spans="10:11" x14ac:dyDescent="0.25">
      <c r="J224" s="5"/>
      <c r="K224" s="5"/>
    </row>
    <row r="225" spans="10:11" x14ac:dyDescent="0.25">
      <c r="J225" s="5"/>
      <c r="K225" s="5"/>
    </row>
    <row r="226" spans="10:11" x14ac:dyDescent="0.25">
      <c r="J226" s="5"/>
      <c r="K226" s="5"/>
    </row>
    <row r="227" spans="10:11" x14ac:dyDescent="0.25">
      <c r="J227" s="5"/>
      <c r="K227" s="5"/>
    </row>
    <row r="228" spans="10:11" x14ac:dyDescent="0.25">
      <c r="J228" s="5"/>
      <c r="K228" s="5"/>
    </row>
    <row r="229" spans="10:11" x14ac:dyDescent="0.25">
      <c r="J229" s="5"/>
      <c r="K229" s="5"/>
    </row>
    <row r="230" spans="10:11" x14ac:dyDescent="0.25">
      <c r="J230" s="5"/>
      <c r="K230" s="5"/>
    </row>
    <row r="231" spans="10:11" x14ac:dyDescent="0.25">
      <c r="J231" s="5"/>
      <c r="K231" s="5"/>
    </row>
    <row r="232" spans="10:11" x14ac:dyDescent="0.25">
      <c r="J232" s="5"/>
      <c r="K232" s="5"/>
    </row>
    <row r="233" spans="10:11" x14ac:dyDescent="0.25">
      <c r="J233" s="5"/>
      <c r="K233" s="5"/>
    </row>
    <row r="234" spans="10:11" x14ac:dyDescent="0.25">
      <c r="J234" s="5"/>
      <c r="K234" s="5"/>
    </row>
    <row r="235" spans="10:11" x14ac:dyDescent="0.25">
      <c r="J235" s="5"/>
      <c r="K235" s="5"/>
    </row>
    <row r="236" spans="10:11" x14ac:dyDescent="0.25">
      <c r="J236" s="5"/>
      <c r="K236" s="5"/>
    </row>
    <row r="237" spans="10:11" x14ac:dyDescent="0.25">
      <c r="J237" s="5"/>
      <c r="K237" s="5"/>
    </row>
    <row r="238" spans="10:11" x14ac:dyDescent="0.25">
      <c r="J238" s="5"/>
      <c r="K238" s="5"/>
    </row>
    <row r="239" spans="10:11" x14ac:dyDescent="0.25">
      <c r="J239" s="5"/>
      <c r="K239" s="5"/>
    </row>
    <row r="240" spans="10:11" x14ac:dyDescent="0.25">
      <c r="J240" s="5"/>
      <c r="K240" s="5"/>
    </row>
    <row r="241" spans="10:11" x14ac:dyDescent="0.25">
      <c r="J241" s="5"/>
      <c r="K241" s="5"/>
    </row>
    <row r="242" spans="10:11" x14ac:dyDescent="0.25">
      <c r="J242" s="5"/>
      <c r="K242" s="5"/>
    </row>
    <row r="243" spans="10:11" x14ac:dyDescent="0.25">
      <c r="J243" s="5"/>
      <c r="K243" s="5"/>
    </row>
    <row r="244" spans="10:11" x14ac:dyDescent="0.25">
      <c r="J244" s="5"/>
      <c r="K244" s="5"/>
    </row>
    <row r="245" spans="10:11" x14ac:dyDescent="0.25">
      <c r="J245" s="5"/>
      <c r="K245" s="5"/>
    </row>
    <row r="246" spans="10:11" x14ac:dyDescent="0.25">
      <c r="J246" s="5"/>
      <c r="K246" s="5"/>
    </row>
    <row r="247" spans="10:11" x14ac:dyDescent="0.25">
      <c r="J247" s="5"/>
      <c r="K247" s="5"/>
    </row>
    <row r="248" spans="10:11" x14ac:dyDescent="0.25">
      <c r="J248" s="5"/>
      <c r="K248" s="5"/>
    </row>
    <row r="249" spans="10:11" x14ac:dyDescent="0.25">
      <c r="J249" s="5"/>
      <c r="K249" s="5"/>
    </row>
    <row r="250" spans="10:11" x14ac:dyDescent="0.25">
      <c r="J250" s="5"/>
      <c r="K250" s="5"/>
    </row>
    <row r="251" spans="10:11" x14ac:dyDescent="0.25">
      <c r="J251" s="5"/>
      <c r="K251" s="5"/>
    </row>
    <row r="252" spans="10:11" x14ac:dyDescent="0.25">
      <c r="J252" s="5"/>
      <c r="K252" s="5"/>
    </row>
    <row r="253" spans="10:11" x14ac:dyDescent="0.25">
      <c r="J253" s="5"/>
      <c r="K253" s="5"/>
    </row>
    <row r="254" spans="10:11" x14ac:dyDescent="0.25">
      <c r="J254" s="5"/>
      <c r="K254" s="5"/>
    </row>
    <row r="255" spans="10:11" x14ac:dyDescent="0.25">
      <c r="J255" s="5"/>
      <c r="K255" s="5"/>
    </row>
    <row r="256" spans="10:11" x14ac:dyDescent="0.25">
      <c r="J256" s="5"/>
      <c r="K256" s="5"/>
    </row>
    <row r="257" spans="10:11" x14ac:dyDescent="0.25">
      <c r="J257" s="5"/>
      <c r="K257" s="5"/>
    </row>
    <row r="258" spans="10:11" x14ac:dyDescent="0.25">
      <c r="J258" s="5"/>
      <c r="K258" s="5"/>
    </row>
    <row r="259" spans="10:11" x14ac:dyDescent="0.25">
      <c r="J259" s="5"/>
      <c r="K259" s="5"/>
    </row>
    <row r="260" spans="10:11" x14ac:dyDescent="0.25">
      <c r="J260" s="5"/>
      <c r="K260" s="5"/>
    </row>
    <row r="261" spans="10:11" x14ac:dyDescent="0.25">
      <c r="J261" s="5"/>
      <c r="K261" s="5"/>
    </row>
    <row r="262" spans="10:11" x14ac:dyDescent="0.25">
      <c r="J262" s="5"/>
      <c r="K262" s="5"/>
    </row>
    <row r="263" spans="10:11" x14ac:dyDescent="0.25">
      <c r="J263" s="5"/>
      <c r="K263" s="5"/>
    </row>
    <row r="264" spans="10:11" x14ac:dyDescent="0.25">
      <c r="J264" s="5"/>
      <c r="K264" s="5"/>
    </row>
    <row r="265" spans="10:11" x14ac:dyDescent="0.25">
      <c r="J265" s="5"/>
      <c r="K265" s="5"/>
    </row>
    <row r="266" spans="10:11" x14ac:dyDescent="0.25">
      <c r="J266" s="5"/>
      <c r="K266" s="5"/>
    </row>
    <row r="267" spans="10:11" x14ac:dyDescent="0.25">
      <c r="J267" s="5"/>
      <c r="K267" s="5"/>
    </row>
  </sheetData>
  <conditionalFormatting sqref="N1:N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{CCEA8933-E949-4527-B71F-E332591789A3}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EA8933-E949-4527-B71F-E33259178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NAU</vt:lpstr>
      <vt:lpstr>Exponencial</vt:lpstr>
      <vt:lpstr>Uniforme</vt:lpstr>
      <vt:lpstr>Poisson</vt:lpstr>
      <vt:lpstr>Volados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Enrique Hernandez Zavala</dc:creator>
  <cp:lastModifiedBy>Juan Enrique Hernandez Zavala</cp:lastModifiedBy>
  <dcterms:created xsi:type="dcterms:W3CDTF">2016-09-13T19:04:47Z</dcterms:created>
  <dcterms:modified xsi:type="dcterms:W3CDTF">2017-07-10T19:43:05Z</dcterms:modified>
</cp:coreProperties>
</file>