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pus Perez Flores\Documents\SemestreCOVID19\metodos cuantitavios\"/>
    </mc:Choice>
  </mc:AlternateContent>
  <xr:revisionPtr revIDLastSave="0" documentId="13_ncr:1_{BE88819B-8F8A-457C-89BA-FD0DD323BB29}" xr6:coauthVersionLast="45" xr6:coauthVersionMax="45" xr10:uidLastSave="{00000000-0000-0000-0000-000000000000}"/>
  <bookViews>
    <workbookView xWindow="-110" yWindow="-110" windowWidth="25820" windowHeight="14620" activeTab="3" xr2:uid="{00000000-000D-0000-FFFF-FFFF00000000}"/>
  </bookViews>
  <sheets>
    <sheet name="Clases" sheetId="1" r:id="rId1"/>
    <sheet name="Pruebas" sheetId="4" r:id="rId2"/>
    <sheet name="No Agrupados" sheetId="2" r:id="rId3"/>
    <sheet name="Histogram" sheetId="3" r:id="rId4"/>
  </sheets>
  <definedNames>
    <definedName name="_xlchart.v1.0" hidden="1">Histogram!$J$11</definedName>
    <definedName name="_xlchart.v1.1" hidden="1">Histogram!$J$12:$J$19</definedName>
    <definedName name="_xlchart.v1.2" hidden="1">Histogram!$K$11</definedName>
    <definedName name="_xlchart.v1.3" hidden="1">Histogram!$K$12:$K$19</definedName>
    <definedName name="_xlchart.v1.4" hidden="1">Histogram!$J$11</definedName>
    <definedName name="_xlchart.v1.5" hidden="1">Histogram!$J$12:$J$19</definedName>
    <definedName name="_xlchart.v1.6" hidden="1">Histogram!$K$11</definedName>
    <definedName name="_xlchart.v1.7" hidden="1">Histogram!$K$12:$K$19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3" l="1"/>
  <c r="C3" i="3" l="1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/>
  <c r="C12" i="3"/>
  <c r="D12" i="3" s="1"/>
  <c r="C13" i="3"/>
  <c r="D13" i="3"/>
  <c r="C14" i="3"/>
  <c r="D14" i="3"/>
  <c r="C15" i="3"/>
  <c r="D15" i="3" s="1"/>
  <c r="C2" i="3"/>
  <c r="D2" i="3" s="1"/>
  <c r="G16" i="3"/>
  <c r="G18" i="3"/>
  <c r="G19" i="3" s="1"/>
  <c r="G14" i="3"/>
  <c r="H9" i="3"/>
  <c r="H2" i="3" l="1"/>
  <c r="H6" i="3" s="1"/>
  <c r="I6" i="3" s="1"/>
  <c r="H21" i="2" l="1"/>
  <c r="C21" i="2"/>
  <c r="C20" i="2"/>
  <c r="D9" i="2" s="1"/>
  <c r="B16" i="4"/>
  <c r="E9" i="2" l="1"/>
  <c r="E8" i="2"/>
  <c r="E7" i="2"/>
  <c r="E6" i="2"/>
  <c r="D6" i="2"/>
  <c r="C7" i="2"/>
  <c r="D7" i="2"/>
  <c r="C9" i="2"/>
  <c r="C6" i="2"/>
  <c r="C8" i="2"/>
  <c r="D8" i="2"/>
  <c r="H20" i="2"/>
  <c r="C22" i="2"/>
  <c r="C25" i="2" s="1"/>
  <c r="A7" i="2"/>
  <c r="A8" i="2"/>
  <c r="A9" i="2"/>
  <c r="A10" i="2"/>
  <c r="A11" i="2"/>
  <c r="A12" i="2"/>
  <c r="A13" i="2"/>
  <c r="A6" i="2"/>
  <c r="R7" i="4"/>
  <c r="Q7" i="4"/>
  <c r="P7" i="4"/>
  <c r="O7" i="4"/>
  <c r="N7" i="4"/>
  <c r="R6" i="4"/>
  <c r="Q6" i="4"/>
  <c r="P6" i="4"/>
  <c r="O6" i="4"/>
  <c r="N6" i="4"/>
  <c r="R5" i="4"/>
  <c r="Q5" i="4"/>
  <c r="P5" i="4"/>
  <c r="O5" i="4"/>
  <c r="N5" i="4"/>
  <c r="B20" i="4"/>
  <c r="C20" i="4" s="1"/>
  <c r="H8" i="4"/>
  <c r="I8" i="4"/>
  <c r="J8" i="4"/>
  <c r="K8" i="4"/>
  <c r="L8" i="4"/>
  <c r="B18" i="1"/>
  <c r="B17" i="1"/>
  <c r="L45" i="4"/>
  <c r="I45" i="4"/>
  <c r="F45" i="4"/>
  <c r="L7" i="4"/>
  <c r="K7" i="4"/>
  <c r="J7" i="4"/>
  <c r="I7" i="4"/>
  <c r="H7" i="4"/>
  <c r="L6" i="4"/>
  <c r="K6" i="4"/>
  <c r="J6" i="4"/>
  <c r="I6" i="4"/>
  <c r="H6" i="4"/>
  <c r="L5" i="4"/>
  <c r="K5" i="4"/>
  <c r="J5" i="4"/>
  <c r="I5" i="4"/>
  <c r="H5" i="4"/>
  <c r="L44" i="1"/>
  <c r="I44" i="1"/>
  <c r="F44" i="1"/>
  <c r="C52" i="1"/>
  <c r="C57" i="4"/>
  <c r="C51" i="1"/>
  <c r="C58" i="4"/>
  <c r="C50" i="1"/>
  <c r="C59" i="4"/>
  <c r="C58" i="1"/>
  <c r="C56" i="1"/>
  <c r="C57" i="1"/>
  <c r="E14" i="2" l="1"/>
  <c r="C24" i="2"/>
  <c r="C23" i="2"/>
  <c r="C26" i="2"/>
  <c r="B17" i="4"/>
  <c r="B18" i="4"/>
  <c r="B27" i="4" s="1"/>
  <c r="C54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D14" i="2" l="1"/>
  <c r="F21" i="2" s="1"/>
  <c r="C14" i="2"/>
  <c r="E21" i="2" s="1"/>
  <c r="B21" i="4"/>
  <c r="B16" i="1"/>
  <c r="B20" i="1" s="1"/>
  <c r="C20" i="1" s="1"/>
  <c r="B21" i="1" s="1"/>
  <c r="C21" i="1" s="1"/>
  <c r="B27" i="1"/>
  <c r="B28" i="4" l="1"/>
  <c r="B28" i="1"/>
  <c r="B29" i="4" l="1"/>
  <c r="B30" i="4" s="1"/>
  <c r="C27" i="4"/>
  <c r="C28" i="4" s="1"/>
  <c r="E28" i="4" s="1"/>
  <c r="C27" i="1"/>
  <c r="C48" i="1" s="1"/>
  <c r="B29" i="1"/>
  <c r="E27" i="1"/>
  <c r="L48" i="1"/>
  <c r="I48" i="1"/>
  <c r="F49" i="4"/>
  <c r="C47" i="4"/>
  <c r="D27" i="4" l="1"/>
  <c r="F27" i="4" s="1"/>
  <c r="E27" i="4"/>
  <c r="B31" i="4"/>
  <c r="B32" i="4" s="1"/>
  <c r="C29" i="4"/>
  <c r="E29" i="4" s="1"/>
  <c r="D28" i="4"/>
  <c r="I28" i="4" s="1"/>
  <c r="B30" i="1"/>
  <c r="C28" i="1"/>
  <c r="E28" i="1" s="1"/>
  <c r="D27" i="1"/>
  <c r="I49" i="4"/>
  <c r="F48" i="1"/>
  <c r="C46" i="1"/>
  <c r="I27" i="4" l="1"/>
  <c r="F28" i="4"/>
  <c r="C30" i="4"/>
  <c r="E30" i="4" s="1"/>
  <c r="D29" i="4"/>
  <c r="F27" i="1"/>
  <c r="I27" i="1"/>
  <c r="B31" i="1"/>
  <c r="C29" i="1"/>
  <c r="E29" i="1" s="1"/>
  <c r="D28" i="1"/>
  <c r="L49" i="4"/>
  <c r="C53" i="4"/>
  <c r="I29" i="4" l="1"/>
  <c r="F29" i="4"/>
  <c r="C31" i="4"/>
  <c r="D30" i="4"/>
  <c r="I28" i="1"/>
  <c r="F28" i="1"/>
  <c r="C30" i="1"/>
  <c r="E30" i="1" s="1"/>
  <c r="D29" i="1"/>
  <c r="I47" i="1"/>
  <c r="L47" i="1"/>
  <c r="F48" i="4"/>
  <c r="C45" i="4"/>
  <c r="E31" i="4" l="1"/>
  <c r="C32" i="4"/>
  <c r="I30" i="4"/>
  <c r="D31" i="4"/>
  <c r="F30" i="4"/>
  <c r="I29" i="1"/>
  <c r="F29" i="1"/>
  <c r="C31" i="1"/>
  <c r="E31" i="1" s="1"/>
  <c r="D30" i="1"/>
  <c r="I48" i="4"/>
  <c r="F47" i="1"/>
  <c r="C44" i="1"/>
  <c r="C46" i="4"/>
  <c r="C51" i="4"/>
  <c r="D32" i="4" l="1"/>
  <c r="E32" i="4"/>
  <c r="I31" i="4"/>
  <c r="C43" i="4"/>
  <c r="C55" i="4"/>
  <c r="F31" i="4"/>
  <c r="I30" i="1"/>
  <c r="D31" i="1"/>
  <c r="D34" i="1" s="1"/>
  <c r="F30" i="1"/>
  <c r="C52" i="4"/>
  <c r="L48" i="4"/>
  <c r="C45" i="1"/>
  <c r="I32" i="4" l="1"/>
  <c r="I35" i="4" s="1"/>
  <c r="F32" i="4"/>
  <c r="C49" i="4"/>
  <c r="D35" i="4"/>
  <c r="G32" i="4" s="1"/>
  <c r="C42" i="1"/>
  <c r="G27" i="1"/>
  <c r="H27" i="1" s="1"/>
  <c r="I31" i="1"/>
  <c r="I34" i="1" s="1"/>
  <c r="C38" i="1" s="1"/>
  <c r="F31" i="1"/>
  <c r="G29" i="1"/>
  <c r="G30" i="1"/>
  <c r="C39" i="4" l="1"/>
  <c r="J32" i="4" s="1"/>
  <c r="L46" i="4"/>
  <c r="G30" i="4"/>
  <c r="G27" i="4"/>
  <c r="H27" i="4" s="1"/>
  <c r="I46" i="4"/>
  <c r="G28" i="4"/>
  <c r="G31" i="4"/>
  <c r="F46" i="4"/>
  <c r="G29" i="4"/>
  <c r="G28" i="1"/>
  <c r="I45" i="1"/>
  <c r="L45" i="1"/>
  <c r="F45" i="1"/>
  <c r="G31" i="1"/>
  <c r="J27" i="1"/>
  <c r="J28" i="1"/>
  <c r="J29" i="1"/>
  <c r="J30" i="1"/>
  <c r="J31" i="1"/>
  <c r="H28" i="1"/>
  <c r="H29" i="1" s="1"/>
  <c r="H30" i="1" s="1"/>
  <c r="I43" i="4"/>
  <c r="F43" i="4"/>
  <c r="F42" i="1"/>
  <c r="I42" i="1"/>
  <c r="L43" i="4"/>
  <c r="J28" i="4" l="1"/>
  <c r="J27" i="4"/>
  <c r="J29" i="4"/>
  <c r="J30" i="4"/>
  <c r="J31" i="4"/>
  <c r="H28" i="4"/>
  <c r="H29" i="4" s="1"/>
  <c r="H30" i="4" s="1"/>
  <c r="H31" i="4" s="1"/>
  <c r="H32" i="4" s="1"/>
  <c r="J34" i="1"/>
  <c r="C39" i="1" s="1"/>
  <c r="C40" i="1" s="1"/>
  <c r="H31" i="1"/>
  <c r="L42" i="1"/>
  <c r="J35" i="4" l="1"/>
  <c r="C40" i="4" s="1"/>
  <c r="C41" i="4" s="1"/>
  <c r="H3" i="3" l="1"/>
  <c r="H4" i="3"/>
  <c r="H13" i="3" s="1"/>
  <c r="H7" i="3" l="1"/>
  <c r="I7" i="3" s="1"/>
  <c r="H14" i="3" s="1"/>
  <c r="I13" i="3" l="1"/>
  <c r="J13" i="3" s="1"/>
  <c r="I14" i="3"/>
  <c r="J14" i="3" s="1"/>
  <c r="H15" i="3"/>
  <c r="K13" i="3" l="1"/>
  <c r="K14" i="3"/>
  <c r="I15" i="3"/>
  <c r="J15" i="3" s="1"/>
  <c r="H16" i="3"/>
  <c r="I16" i="3" l="1"/>
  <c r="J16" i="3" s="1"/>
  <c r="K15" i="3"/>
  <c r="H17" i="3"/>
  <c r="I17" i="3" l="1"/>
  <c r="J17" i="3" s="1"/>
  <c r="K16" i="3"/>
  <c r="H18" i="3"/>
  <c r="H19" i="3" s="1"/>
  <c r="I18" i="3" l="1"/>
  <c r="K17" i="3"/>
  <c r="K18" i="3" l="1"/>
  <c r="I19" i="3"/>
  <c r="J18" i="3"/>
  <c r="J19" i="3" l="1"/>
  <c r="K26" i="3" l="1"/>
</calcChain>
</file>

<file path=xl/sharedStrings.xml><?xml version="1.0" encoding="utf-8"?>
<sst xmlns="http://schemas.openxmlformats.org/spreadsheetml/2006/main" count="147" uniqueCount="65">
  <si>
    <t>Generar aleatorios entre</t>
  </si>
  <si>
    <t>Decimales:</t>
  </si>
  <si>
    <t>MAX</t>
  </si>
  <si>
    <t>MIN</t>
  </si>
  <si>
    <t>N</t>
  </si>
  <si>
    <t>C</t>
  </si>
  <si>
    <t>I</t>
  </si>
  <si>
    <t>GENERADOR DE NÚMEROS ALEATORIOS</t>
  </si>
  <si>
    <t>TABLA FINAL</t>
  </si>
  <si>
    <t>Clases</t>
  </si>
  <si>
    <t>Li</t>
  </si>
  <si>
    <t>f</t>
  </si>
  <si>
    <t>Ls</t>
  </si>
  <si>
    <t>m</t>
  </si>
  <si>
    <t>Fa</t>
  </si>
  <si>
    <t>Fr</t>
  </si>
  <si>
    <t>Fra</t>
  </si>
  <si>
    <t>fm</t>
  </si>
  <si>
    <r>
      <t>s</t>
    </r>
    <r>
      <rPr>
        <vertAlign val="superscript"/>
        <sz val="11"/>
        <color theme="0"/>
        <rFont val="Calibri"/>
        <family val="2"/>
        <scheme val="minor"/>
      </rPr>
      <t>2</t>
    </r>
  </si>
  <si>
    <t>s</t>
  </si>
  <si>
    <t>Moda 1</t>
  </si>
  <si>
    <t>Frec. Mayor</t>
  </si>
  <si>
    <t>Linf</t>
  </si>
  <si>
    <t>D27</t>
  </si>
  <si>
    <t>Cuartil</t>
  </si>
  <si>
    <t>i</t>
  </si>
  <si>
    <t>Po</t>
  </si>
  <si>
    <t>Fac de la clase</t>
  </si>
  <si>
    <t>Fac_ant</t>
  </si>
  <si>
    <t>Porcentaje</t>
  </si>
  <si>
    <t>F27</t>
  </si>
  <si>
    <t>F30</t>
  </si>
  <si>
    <t>Decil</t>
  </si>
  <si>
    <t>Percentil</t>
  </si>
  <si>
    <t>F29</t>
  </si>
  <si>
    <t>Restar</t>
  </si>
  <si>
    <t>a "I"</t>
  </si>
  <si>
    <t>Decimales</t>
  </si>
  <si>
    <t>Media</t>
  </si>
  <si>
    <t>n</t>
  </si>
  <si>
    <t>D menor</t>
  </si>
  <si>
    <t>Dmayor</t>
  </si>
  <si>
    <t>Desv Estandar</t>
  </si>
  <si>
    <t>n-1</t>
  </si>
  <si>
    <t>n-2</t>
  </si>
  <si>
    <t>n + 1</t>
  </si>
  <si>
    <t>n-3</t>
  </si>
  <si>
    <t>Asimetría</t>
  </si>
  <si>
    <t>Kurtosis</t>
  </si>
  <si>
    <t>Mesocúrtica</t>
  </si>
  <si>
    <t>&lt; 0</t>
  </si>
  <si>
    <t>Platicúrtico</t>
  </si>
  <si>
    <t xml:space="preserve">&gt;0 </t>
  </si>
  <si>
    <t>Leptocurtico</t>
  </si>
  <si>
    <t>D30</t>
  </si>
  <si>
    <t>F31</t>
  </si>
  <si>
    <t>X</t>
  </si>
  <si>
    <t>Decimals</t>
  </si>
  <si>
    <t>Lower Lim</t>
  </si>
  <si>
    <t>Upper Lim</t>
  </si>
  <si>
    <t>Classes / Intervals</t>
  </si>
  <si>
    <t>Trunc X</t>
  </si>
  <si>
    <t>#</t>
  </si>
  <si>
    <t>P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</si>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</sst>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9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/>
    <xf numFmtId="0" fontId="3" fillId="2" borderId="15" xfId="0" applyFont="1" applyFill="1" applyBorder="1" applyAlignment="1">
      <alignment horizontal="center"/>
    </xf>
    <xf numFmtId="0" fontId="0" fillId="0" borderId="0" xfId="0"/>
    <xf numFmtId="0" fontId="0" fillId="0" borderId="9" xfId="0" applyBorder="1"/>
    <xf numFmtId="0" fontId="1" fillId="0" borderId="0" xfId="0" applyFont="1"/>
    <xf numFmtId="2" fontId="0" fillId="0" borderId="0" xfId="0" applyNumberFormat="1"/>
    <xf numFmtId="0" fontId="3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/>
    <xf numFmtId="0" fontId="1" fillId="0" borderId="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164" fontId="0" fillId="0" borderId="0" xfId="0" applyNumberFormat="1"/>
    <xf numFmtId="0" fontId="3" fillId="4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Histogram!$K$11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Histogram!$J$12:$J$24</c:f>
              <c:numCache>
                <c:formatCode>General</c:formatCode>
                <c:ptCount val="13"/>
                <c:pt idx="1">
                  <c:v>-0.74504999999999999</c:v>
                </c:pt>
                <c:pt idx="2">
                  <c:v>-0.37644999999999995</c:v>
                </c:pt>
                <c:pt idx="3">
                  <c:v>-7.8499999999999959E-3</c:v>
                </c:pt>
                <c:pt idx="4">
                  <c:v>0.36074999999999996</c:v>
                </c:pt>
                <c:pt idx="5">
                  <c:v>0.72934999999999994</c:v>
                </c:pt>
                <c:pt idx="6">
                  <c:v>1.09795</c:v>
                </c:pt>
                <c:pt idx="7">
                  <c:v>1.46655</c:v>
                </c:pt>
              </c:numCache>
            </c:numRef>
          </c:xVal>
          <c:yVal>
            <c:numRef>
              <c:f>Histogram!$K$12:$K$24</c:f>
              <c:numCache>
                <c:formatCode>General</c:formatCode>
                <c:ptCount val="13"/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4-4C4D-8592-58CDF34B7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034736"/>
        <c:axId val="655035392"/>
      </c:scatterChart>
      <c:valAx>
        <c:axId val="655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035392"/>
        <c:crosses val="autoZero"/>
        <c:crossBetween val="midCat"/>
      </c:valAx>
      <c:valAx>
        <c:axId val="6550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24</xdr:row>
      <xdr:rowOff>0</xdr:rowOff>
    </xdr:from>
    <xdr:ext cx="914400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2 CuadroTexto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7543800" y="4619625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𝑓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2 CuadroTexto"/>
            <xdr:cNvSpPr txBox="1"/>
          </xdr:nvSpPr>
          <xdr:spPr>
            <a:xfrm>
              <a:off x="7543800" y="4619625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𝑚−𝑥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 )^</a:t>
              </a:r>
              <a:r>
                <a:rPr lang="es-MX" sz="1100" b="0" i="0">
                  <a:latin typeface="Cambria Math"/>
                </a:rPr>
                <a:t>2</a:t>
              </a:r>
              <a:r>
                <a:rPr lang="es-MX" sz="1100" b="0" i="0">
                  <a:latin typeface="Cambria Math" panose="02040503050406030204" pitchFamily="18" charset="0"/>
                </a:rPr>
                <a:t> 𝑓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36</xdr:row>
      <xdr:rowOff>152400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1 CuadroTexto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819150" y="65055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1 CuadroTexto"/>
            <xdr:cNvSpPr txBox="1"/>
          </xdr:nvSpPr>
          <xdr:spPr>
            <a:xfrm>
              <a:off x="819150" y="65055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bg1"/>
                  </a:solidFill>
                  <a:latin typeface="Cambria Math"/>
                </a:rPr>
                <a:t>𝑥</a:t>
              </a:r>
              <a:r>
                <a:rPr lang="es-MX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42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3 CuadroTexto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809625" y="8048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3 CuadroTexto"/>
            <xdr:cNvSpPr txBox="1"/>
          </xdr:nvSpPr>
          <xdr:spPr>
            <a:xfrm>
              <a:off x="809625" y="8048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43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4 CuadroTexto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819150" y="8239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4 CuadroTexto"/>
            <xdr:cNvSpPr txBox="1"/>
          </xdr:nvSpPr>
          <xdr:spPr>
            <a:xfrm>
              <a:off x="819150" y="8239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48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3 CuadroTexto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809625" y="8048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3 CuadroTexto"/>
            <xdr:cNvSpPr txBox="1"/>
          </xdr:nvSpPr>
          <xdr:spPr>
            <a:xfrm>
              <a:off x="809625" y="8048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49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4 CuadroTexto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819150" y="8239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4 CuadroTexto"/>
            <xdr:cNvSpPr txBox="1"/>
          </xdr:nvSpPr>
          <xdr:spPr>
            <a:xfrm>
              <a:off x="819150" y="8239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54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3 CuadroTexto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809625" y="9191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3 CuadroTexto"/>
            <xdr:cNvSpPr txBox="1"/>
          </xdr:nvSpPr>
          <xdr:spPr>
            <a:xfrm>
              <a:off x="809625" y="9191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55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4 CuadroTexto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819150" y="9382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4 CuadroTexto"/>
            <xdr:cNvSpPr txBox="1"/>
          </xdr:nvSpPr>
          <xdr:spPr>
            <a:xfrm>
              <a:off x="819150" y="9382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48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3 CuadroTexto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09625" y="82296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3 CuadroTexto"/>
            <xdr:cNvSpPr txBox="1"/>
          </xdr:nvSpPr>
          <xdr:spPr>
            <a:xfrm>
              <a:off x="809625" y="82296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49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4 CuadroTexto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819150" y="84201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4 CuadroTexto"/>
            <xdr:cNvSpPr txBox="1"/>
          </xdr:nvSpPr>
          <xdr:spPr>
            <a:xfrm>
              <a:off x="819150" y="84201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54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3 CuadroTexto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809625" y="82296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4" name="3 CuadroTexto"/>
            <xdr:cNvSpPr txBox="1"/>
          </xdr:nvSpPr>
          <xdr:spPr>
            <a:xfrm>
              <a:off x="809625" y="82296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55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4 CuadroTexto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819150" y="84201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5" name="4 CuadroTexto"/>
            <xdr:cNvSpPr txBox="1"/>
          </xdr:nvSpPr>
          <xdr:spPr>
            <a:xfrm>
              <a:off x="819150" y="84201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24</xdr:row>
      <xdr:rowOff>0</xdr:rowOff>
    </xdr:from>
    <xdr:ext cx="914400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2 CuadroTexto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7543800" y="4619625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𝑓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2 CuadroTexto"/>
            <xdr:cNvSpPr txBox="1"/>
          </xdr:nvSpPr>
          <xdr:spPr>
            <a:xfrm>
              <a:off x="7543800" y="4619625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𝑚−𝑥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 )^</a:t>
              </a:r>
              <a:r>
                <a:rPr lang="es-MX" sz="1100" b="0" i="0">
                  <a:latin typeface="Cambria Math"/>
                </a:rPr>
                <a:t>2</a:t>
              </a:r>
              <a:r>
                <a:rPr lang="es-MX" sz="1100" b="0" i="0">
                  <a:latin typeface="Cambria Math" panose="02040503050406030204" pitchFamily="18" charset="0"/>
                </a:rPr>
                <a:t> 𝑓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37</xdr:row>
      <xdr:rowOff>152400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1 CuadroTexto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819150" y="70770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1 CuadroTexto"/>
            <xdr:cNvSpPr txBox="1"/>
          </xdr:nvSpPr>
          <xdr:spPr>
            <a:xfrm>
              <a:off x="819150" y="70770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bg1"/>
                  </a:solidFill>
                  <a:latin typeface="Cambria Math"/>
                </a:rPr>
                <a:t>𝑥</a:t>
              </a:r>
              <a:r>
                <a:rPr lang="es-MX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43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3 CuadroTexto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809625" y="8239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3 CuadroTexto"/>
            <xdr:cNvSpPr txBox="1"/>
          </xdr:nvSpPr>
          <xdr:spPr>
            <a:xfrm>
              <a:off x="809625" y="8239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44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819150" y="8429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819150" y="8429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49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3 CuadroTexto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809625" y="9382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3 CuadroTexto"/>
            <xdr:cNvSpPr txBox="1"/>
          </xdr:nvSpPr>
          <xdr:spPr>
            <a:xfrm>
              <a:off x="809625" y="9382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50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4 CuadroTexto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819150" y="9572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4 CuadroTexto"/>
            <xdr:cNvSpPr txBox="1"/>
          </xdr:nvSpPr>
          <xdr:spPr>
            <a:xfrm>
              <a:off x="819150" y="9572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55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3 CuadroTexto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809625" y="10525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3 CuadroTexto"/>
            <xdr:cNvSpPr txBox="1"/>
          </xdr:nvSpPr>
          <xdr:spPr>
            <a:xfrm>
              <a:off x="809625" y="10525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56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4 CuadroTexto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819150" y="10715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4 CuadroTexto"/>
            <xdr:cNvSpPr txBox="1"/>
          </xdr:nvSpPr>
          <xdr:spPr>
            <a:xfrm>
              <a:off x="819150" y="10715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49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3 CuadroTexto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809625" y="9382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3 CuadroTexto"/>
            <xdr:cNvSpPr txBox="1"/>
          </xdr:nvSpPr>
          <xdr:spPr>
            <a:xfrm>
              <a:off x="809625" y="9382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50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4 CuadroTexto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819150" y="9572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4 CuadroTexto"/>
            <xdr:cNvSpPr txBox="1"/>
          </xdr:nvSpPr>
          <xdr:spPr>
            <a:xfrm>
              <a:off x="819150" y="9572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55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3 CuadroTexto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809625" y="10525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3 CuadroTexto"/>
            <xdr:cNvSpPr txBox="1"/>
          </xdr:nvSpPr>
          <xdr:spPr>
            <a:xfrm>
              <a:off x="809625" y="10525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56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4 CuadroTexto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819150" y="10715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4 CuadroTexto"/>
            <xdr:cNvSpPr txBox="1"/>
          </xdr:nvSpPr>
          <xdr:spPr>
            <a:xfrm>
              <a:off x="819150" y="10715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4</xdr:row>
      <xdr:rowOff>161925</xdr:rowOff>
    </xdr:from>
    <xdr:to>
      <xdr:col>15</xdr:col>
      <xdr:colOff>485775</xdr:colOff>
      <xdr:row>11</xdr:row>
      <xdr:rowOff>123825</xdr:rowOff>
    </xdr:to>
    <xdr:pic>
      <xdr:nvPicPr>
        <xdr:cNvPr id="2" name="Imagen 1" descr="Resultado de imagen para kurtosis formul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923925"/>
          <a:ext cx="405765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3</xdr:row>
      <xdr:rowOff>133350</xdr:rowOff>
    </xdr:from>
    <xdr:ext cx="914400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2 CuadroTexto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676400" y="704850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2 CuadroTexto"/>
            <xdr:cNvSpPr txBox="1"/>
          </xdr:nvSpPr>
          <xdr:spPr>
            <a:xfrm>
              <a:off x="1676400" y="704850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 )^3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828675</xdr:colOff>
      <xdr:row>3</xdr:row>
      <xdr:rowOff>123825</xdr:rowOff>
    </xdr:from>
    <xdr:ext cx="914400" cy="266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2 CuadroTexto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2505075" y="695325"/>
              <a:ext cx="914400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2 CuadroTexto"/>
            <xdr:cNvSpPr txBox="1"/>
          </xdr:nvSpPr>
          <xdr:spPr>
            <a:xfrm>
              <a:off x="2505075" y="695325"/>
              <a:ext cx="914400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 )^4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28575</xdr:colOff>
      <xdr:row>3</xdr:row>
      <xdr:rowOff>133350</xdr:rowOff>
    </xdr:from>
    <xdr:ext cx="914400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2 CuadroTexto">
              <a:extLst>
                <a:ext uri="{FF2B5EF4-FFF2-40B4-BE49-F238E27FC236}">
                  <a16:creationId xmlns:a16="http://schemas.microsoft.com/office/drawing/2014/main" id="{480885ED-0BC2-4D31-917B-73EE96BBBC8A}"/>
                </a:ext>
              </a:extLst>
            </xdr:cNvPr>
            <xdr:cNvSpPr txBox="1"/>
          </xdr:nvSpPr>
          <xdr:spPr>
            <a:xfrm>
              <a:off x="3381375" y="704850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2 CuadroTexto">
              <a:extLst>
                <a:ext uri="{FF2B5EF4-FFF2-40B4-BE49-F238E27FC236}">
                  <a16:creationId xmlns:a16="http://schemas.microsoft.com/office/drawing/2014/main" id="{480885ED-0BC2-4D31-917B-73EE96BBBC8A}"/>
                </a:ext>
              </a:extLst>
            </xdr:cNvPr>
            <xdr:cNvSpPr txBox="1"/>
          </xdr:nvSpPr>
          <xdr:spPr>
            <a:xfrm>
              <a:off x="3381375" y="704850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 )^2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695325</xdr:colOff>
      <xdr:row>1</xdr:row>
      <xdr:rowOff>47625</xdr:rowOff>
    </xdr:from>
    <xdr:to>
      <xdr:col>17</xdr:col>
      <xdr:colOff>695325</xdr:colOff>
      <xdr:row>15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7E01033-0DFE-4EC6-AD39-1B217D5AD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workbookViewId="0">
      <selection activeCell="C21" sqref="C21"/>
    </sheetView>
  </sheetViews>
  <sheetFormatPr defaultColWidth="10.90625" defaultRowHeight="14.5" x14ac:dyDescent="0.35"/>
  <sheetData>
    <row r="1" spans="1:12" x14ac:dyDescent="0.35">
      <c r="A1" s="1" t="s">
        <v>0</v>
      </c>
      <c r="B1" s="2"/>
    </row>
    <row r="2" spans="1:12" x14ac:dyDescent="0.35">
      <c r="A2" s="33">
        <v>9.8699999999999992</v>
      </c>
      <c r="B2" s="33">
        <v>18.91</v>
      </c>
    </row>
    <row r="3" spans="1:12" ht="15" thickBot="1" x14ac:dyDescent="0.4">
      <c r="A3" t="s">
        <v>1</v>
      </c>
      <c r="B3" s="34">
        <v>1</v>
      </c>
    </row>
    <row r="4" spans="1:12" ht="15" thickBot="1" x14ac:dyDescent="0.4">
      <c r="B4" s="53" t="s">
        <v>8</v>
      </c>
      <c r="C4" s="54"/>
      <c r="D4" s="54"/>
      <c r="E4" s="54"/>
      <c r="F4" s="55"/>
      <c r="H4" s="56" t="s">
        <v>7</v>
      </c>
      <c r="I4" s="56"/>
      <c r="J4" s="56"/>
      <c r="K4" s="56"/>
      <c r="L4" s="56"/>
    </row>
    <row r="5" spans="1:12" x14ac:dyDescent="0.35">
      <c r="B5" s="36">
        <v>12.1</v>
      </c>
      <c r="C5" s="35">
        <v>13.2</v>
      </c>
      <c r="D5" s="35">
        <v>13.2</v>
      </c>
      <c r="E5" s="35">
        <v>14.5</v>
      </c>
      <c r="F5" s="37">
        <v>16.8</v>
      </c>
      <c r="H5" s="1">
        <f ca="1">ROUND($A$2 + ($B$2 -$A$2)*RAND(), $B$3)</f>
        <v>10.9</v>
      </c>
      <c r="I5" s="5">
        <f t="shared" ref="I5:L7" ca="1" si="0">ROUND($A$2 + ($B$2 -$A$2)*RAND(), $B$3)</f>
        <v>14.6</v>
      </c>
      <c r="J5" s="5">
        <f t="shared" ca="1" si="0"/>
        <v>11.7</v>
      </c>
      <c r="K5" s="5">
        <f t="shared" ca="1" si="0"/>
        <v>12.5</v>
      </c>
      <c r="L5" s="2">
        <f t="shared" ca="1" si="0"/>
        <v>17.399999999999999</v>
      </c>
    </row>
    <row r="6" spans="1:12" x14ac:dyDescent="0.35">
      <c r="B6" s="36">
        <v>17.2</v>
      </c>
      <c r="C6" s="35">
        <v>18.899999999999999</v>
      </c>
      <c r="D6" s="35">
        <v>19.8</v>
      </c>
      <c r="E6" s="35"/>
      <c r="F6" s="37"/>
      <c r="H6" s="6">
        <f t="shared" ref="H6:H7" ca="1" si="1">ROUND($A$2 + ($B$2 -$A$2)*RAND(), $B$3)</f>
        <v>16.5</v>
      </c>
      <c r="I6" s="7">
        <f t="shared" ca="1" si="0"/>
        <v>11.6</v>
      </c>
      <c r="J6" s="7">
        <f t="shared" ca="1" si="0"/>
        <v>12</v>
      </c>
      <c r="K6" s="7">
        <f t="shared" ca="1" si="0"/>
        <v>12.5</v>
      </c>
      <c r="L6" s="8">
        <f t="shared" ca="1" si="0"/>
        <v>16.600000000000001</v>
      </c>
    </row>
    <row r="7" spans="1:12" x14ac:dyDescent="0.35">
      <c r="B7" s="36"/>
      <c r="C7" s="35"/>
      <c r="D7" s="35"/>
      <c r="E7" s="35"/>
      <c r="F7" s="37"/>
      <c r="H7" s="6">
        <f t="shared" ca="1" si="1"/>
        <v>14.9</v>
      </c>
      <c r="I7" s="7">
        <f t="shared" ca="1" si="0"/>
        <v>16.100000000000001</v>
      </c>
      <c r="J7" s="7">
        <f t="shared" ca="1" si="0"/>
        <v>12.5</v>
      </c>
      <c r="K7" s="7">
        <f t="shared" ca="1" si="0"/>
        <v>15</v>
      </c>
      <c r="L7" s="8">
        <f t="shared" ca="1" si="0"/>
        <v>14.4</v>
      </c>
    </row>
    <row r="8" spans="1:12" x14ac:dyDescent="0.35">
      <c r="B8" s="36"/>
      <c r="C8" s="35"/>
      <c r="D8" s="35"/>
      <c r="E8" s="35"/>
      <c r="F8" s="37"/>
      <c r="H8" s="6"/>
      <c r="I8" s="7"/>
      <c r="J8" s="7"/>
      <c r="K8" s="7"/>
      <c r="L8" s="8"/>
    </row>
    <row r="9" spans="1:12" x14ac:dyDescent="0.35">
      <c r="B9" s="36"/>
      <c r="C9" s="35"/>
      <c r="D9" s="35"/>
      <c r="E9" s="35"/>
      <c r="F9" s="37"/>
      <c r="H9" s="6"/>
      <c r="I9" s="7"/>
      <c r="J9" s="7"/>
      <c r="K9" s="7"/>
      <c r="L9" s="8"/>
    </row>
    <row r="10" spans="1:12" x14ac:dyDescent="0.35">
      <c r="B10" s="36"/>
      <c r="C10" s="35"/>
      <c r="D10" s="35"/>
      <c r="E10" s="35"/>
      <c r="F10" s="37"/>
      <c r="H10" s="6"/>
      <c r="I10" s="7"/>
      <c r="J10" s="7"/>
      <c r="K10" s="7"/>
      <c r="L10" s="8"/>
    </row>
    <row r="11" spans="1:12" x14ac:dyDescent="0.35">
      <c r="B11" s="36"/>
      <c r="C11" s="35"/>
      <c r="D11" s="35"/>
      <c r="E11" s="35"/>
      <c r="F11" s="37"/>
      <c r="H11" s="6"/>
      <c r="I11" s="7"/>
      <c r="J11" s="7"/>
      <c r="K11" s="7"/>
      <c r="L11" s="8"/>
    </row>
    <row r="12" spans="1:12" x14ac:dyDescent="0.35">
      <c r="B12" s="36"/>
      <c r="C12" s="35"/>
      <c r="D12" s="35"/>
      <c r="E12" s="35"/>
      <c r="F12" s="37"/>
      <c r="H12" s="6"/>
      <c r="I12" s="7"/>
      <c r="J12" s="7"/>
      <c r="K12" s="7"/>
      <c r="L12" s="8"/>
    </row>
    <row r="13" spans="1:12" ht="15" thickBot="1" x14ac:dyDescent="0.4">
      <c r="B13" s="38"/>
      <c r="C13" s="39"/>
      <c r="D13" s="39"/>
      <c r="E13" s="39"/>
      <c r="F13" s="40"/>
      <c r="H13" s="3"/>
      <c r="I13" s="9"/>
      <c r="J13" s="9"/>
      <c r="K13" s="9"/>
      <c r="L13" s="4"/>
    </row>
    <row r="16" spans="1:12" x14ac:dyDescent="0.35">
      <c r="A16" s="10" t="s">
        <v>4</v>
      </c>
      <c r="B16">
        <f>COUNT(B5:F13)</f>
        <v>8</v>
      </c>
    </row>
    <row r="17" spans="1:10" x14ac:dyDescent="0.35">
      <c r="A17" s="10" t="s">
        <v>2</v>
      </c>
      <c r="B17">
        <f>MAX(B5:F13)</f>
        <v>19.8</v>
      </c>
    </row>
    <row r="18" spans="1:10" x14ac:dyDescent="0.35">
      <c r="A18" s="10" t="s">
        <v>3</v>
      </c>
      <c r="B18">
        <f>MIN(B5:F13)</f>
        <v>12.1</v>
      </c>
    </row>
    <row r="20" spans="1:10" x14ac:dyDescent="0.35">
      <c r="A20" s="10" t="s">
        <v>5</v>
      </c>
      <c r="B20" s="24">
        <f>1+3.33*LOG10(B16)</f>
        <v>4.0072896566831719</v>
      </c>
      <c r="C20">
        <f>ROUNDUP(B20,0)</f>
        <v>5</v>
      </c>
    </row>
    <row r="21" spans="1:10" x14ac:dyDescent="0.35">
      <c r="A21" s="10" t="s">
        <v>6</v>
      </c>
      <c r="B21">
        <f>(B17-B18)/C20</f>
        <v>1.5400000000000003</v>
      </c>
      <c r="C21">
        <f>TRUNC(B21,$B$3) + B23</f>
        <v>1.6</v>
      </c>
    </row>
    <row r="22" spans="1:10" x14ac:dyDescent="0.35">
      <c r="A22" s="10" t="s">
        <v>35</v>
      </c>
    </row>
    <row r="23" spans="1:10" ht="15" thickBot="1" x14ac:dyDescent="0.4">
      <c r="A23" s="10" t="s">
        <v>36</v>
      </c>
      <c r="B23" s="34">
        <v>0.1</v>
      </c>
    </row>
    <row r="24" spans="1:10" ht="15" thickBot="1" x14ac:dyDescent="0.4">
      <c r="B24" s="57" t="s">
        <v>9</v>
      </c>
      <c r="C24" s="58"/>
    </row>
    <row r="25" spans="1:10" x14ac:dyDescent="0.35">
      <c r="B25" s="13" t="s">
        <v>10</v>
      </c>
      <c r="C25" s="13" t="s">
        <v>12</v>
      </c>
      <c r="D25" s="44" t="s">
        <v>11</v>
      </c>
      <c r="E25" s="12" t="s">
        <v>13</v>
      </c>
      <c r="F25" s="46" t="s">
        <v>14</v>
      </c>
      <c r="G25" s="12" t="s">
        <v>15</v>
      </c>
      <c r="H25" s="42" t="s">
        <v>16</v>
      </c>
      <c r="I25" s="15" t="s">
        <v>17</v>
      </c>
      <c r="J25" s="15"/>
    </row>
    <row r="26" spans="1:10" x14ac:dyDescent="0.35">
      <c r="B26" s="13"/>
      <c r="C26" s="13"/>
      <c r="D26" s="12"/>
      <c r="E26" s="12"/>
      <c r="F26" s="12"/>
      <c r="G26" s="12"/>
      <c r="H26" s="12"/>
      <c r="I26" s="15"/>
      <c r="J26" s="15"/>
    </row>
    <row r="27" spans="1:10" x14ac:dyDescent="0.35">
      <c r="B27" s="26">
        <f>B18</f>
        <v>12.1</v>
      </c>
      <c r="C27" s="26">
        <f>B28-$B$23</f>
        <v>13.6</v>
      </c>
      <c r="D27" s="45">
        <f>COUNTIFS($B$5:$F$13, "&lt;="&amp;C27, $B$5:$F$13, "&gt;=" &amp;B27)</f>
        <v>3</v>
      </c>
      <c r="E27" s="11">
        <f>ROUND(AVERAGE(B27:C27),$B$3+1)</f>
        <v>12.85</v>
      </c>
      <c r="F27" s="47">
        <f>D27</f>
        <v>3</v>
      </c>
      <c r="G27" s="11">
        <f>ROUND(D27*100/$D$34,2)</f>
        <v>37.5</v>
      </c>
      <c r="H27" s="43">
        <f>G27</f>
        <v>37.5</v>
      </c>
      <c r="I27" s="16">
        <f>ROUND(D27*E27,$B$3 + 1)</f>
        <v>38.549999999999997</v>
      </c>
      <c r="J27" s="16">
        <f>ROUND(D27*(E27-$C$38)^2, 2)</f>
        <v>23.52</v>
      </c>
    </row>
    <row r="28" spans="1:10" x14ac:dyDescent="0.35">
      <c r="B28" s="26">
        <f>B27+$C$21</f>
        <v>13.7</v>
      </c>
      <c r="C28" s="26">
        <f>C27+$C$21</f>
        <v>15.2</v>
      </c>
      <c r="D28" s="45">
        <f t="shared" ref="D28:D31" si="2">COUNTIFS($B$5:$F$13, "&lt;="&amp;C28, $B$5:$F$13, "&gt;=" &amp;B28)</f>
        <v>1</v>
      </c>
      <c r="E28" s="11">
        <f t="shared" ref="E28:E31" si="3">ROUND(AVERAGE(B28:C28),$B$3+1)</f>
        <v>14.45</v>
      </c>
      <c r="F28" s="47">
        <f>F27+D28</f>
        <v>4</v>
      </c>
      <c r="G28" s="11">
        <f t="shared" ref="G28:G31" si="4">ROUND(D28*100/$D$34,2)</f>
        <v>12.5</v>
      </c>
      <c r="H28" s="43">
        <f>H27+G28</f>
        <v>50</v>
      </c>
      <c r="I28" s="16">
        <f t="shared" ref="I28:I31" si="5">ROUND(D28*E28,$B$3 + 1)</f>
        <v>14.45</v>
      </c>
      <c r="J28" s="22">
        <f t="shared" ref="J28:J31" si="6">ROUND(D28*(E28-$C$38)^2, 2)</f>
        <v>1.44</v>
      </c>
    </row>
    <row r="29" spans="1:10" x14ac:dyDescent="0.35">
      <c r="B29" s="26">
        <f t="shared" ref="B29:B31" si="7">B28+$C$21</f>
        <v>15.299999999999999</v>
      </c>
      <c r="C29" s="26">
        <f t="shared" ref="C29:C31" si="8">C28+$C$21</f>
        <v>16.8</v>
      </c>
      <c r="D29" s="45">
        <f t="shared" si="2"/>
        <v>1</v>
      </c>
      <c r="E29" s="11">
        <f t="shared" si="3"/>
        <v>16.05</v>
      </c>
      <c r="F29" s="47">
        <f t="shared" ref="F29:F31" si="9">F28+D29</f>
        <v>5</v>
      </c>
      <c r="G29" s="11">
        <f t="shared" si="4"/>
        <v>12.5</v>
      </c>
      <c r="H29" s="43">
        <f t="shared" ref="H29:H31" si="10">H28+G29</f>
        <v>62.5</v>
      </c>
      <c r="I29" s="16">
        <f t="shared" si="5"/>
        <v>16.05</v>
      </c>
      <c r="J29" s="22">
        <f t="shared" si="6"/>
        <v>0.16</v>
      </c>
    </row>
    <row r="30" spans="1:10" x14ac:dyDescent="0.35">
      <c r="B30" s="26">
        <f t="shared" si="7"/>
        <v>16.899999999999999</v>
      </c>
      <c r="C30" s="26">
        <f t="shared" si="8"/>
        <v>18.400000000000002</v>
      </c>
      <c r="D30" s="45">
        <f t="shared" si="2"/>
        <v>1</v>
      </c>
      <c r="E30" s="11">
        <f t="shared" si="3"/>
        <v>17.649999999999999</v>
      </c>
      <c r="F30" s="47">
        <f t="shared" si="9"/>
        <v>6</v>
      </c>
      <c r="G30" s="11">
        <f t="shared" si="4"/>
        <v>12.5</v>
      </c>
      <c r="H30" s="43">
        <f t="shared" si="10"/>
        <v>75</v>
      </c>
      <c r="I30" s="16">
        <f t="shared" si="5"/>
        <v>17.649999999999999</v>
      </c>
      <c r="J30" s="22">
        <f t="shared" si="6"/>
        <v>4</v>
      </c>
    </row>
    <row r="31" spans="1:10" x14ac:dyDescent="0.35">
      <c r="B31" s="26">
        <f t="shared" si="7"/>
        <v>18.5</v>
      </c>
      <c r="C31" s="26">
        <f t="shared" si="8"/>
        <v>20.000000000000004</v>
      </c>
      <c r="D31" s="45">
        <f t="shared" si="2"/>
        <v>2</v>
      </c>
      <c r="E31" s="11">
        <f t="shared" si="3"/>
        <v>19.25</v>
      </c>
      <c r="F31" s="47">
        <f t="shared" si="9"/>
        <v>8</v>
      </c>
      <c r="G31" s="11">
        <f t="shared" si="4"/>
        <v>25</v>
      </c>
      <c r="H31" s="43">
        <f t="shared" si="10"/>
        <v>100</v>
      </c>
      <c r="I31" s="16">
        <f t="shared" si="5"/>
        <v>38.5</v>
      </c>
      <c r="J31" s="22">
        <f t="shared" si="6"/>
        <v>25.92</v>
      </c>
    </row>
    <row r="32" spans="1:10" x14ac:dyDescent="0.35">
      <c r="B32" s="18"/>
      <c r="C32" s="18"/>
      <c r="D32" s="18"/>
      <c r="E32" s="18"/>
      <c r="F32" s="18"/>
      <c r="G32" s="18"/>
      <c r="H32" s="18"/>
      <c r="I32" s="7"/>
      <c r="J32" s="7"/>
    </row>
    <row r="33" spans="2:12" s="21" customFormat="1" ht="15" thickBot="1" x14ac:dyDescent="0.4">
      <c r="B33" s="18"/>
      <c r="C33" s="18"/>
      <c r="D33" s="18"/>
      <c r="E33" s="18"/>
      <c r="F33" s="18"/>
      <c r="G33" s="18"/>
      <c r="H33" s="18"/>
      <c r="I33" s="7"/>
      <c r="J33" s="7"/>
    </row>
    <row r="34" spans="2:12" ht="15" thickBot="1" x14ac:dyDescent="0.4">
      <c r="D34" s="14">
        <f>SUM(D27:D33)</f>
        <v>8</v>
      </c>
      <c r="I34" s="14">
        <f>SUM(I27:I33)</f>
        <v>125.19999999999999</v>
      </c>
      <c r="J34" s="14">
        <f>SUM(J27:J33)</f>
        <v>55.040000000000006</v>
      </c>
    </row>
    <row r="35" spans="2:12" s="21" customFormat="1" x14ac:dyDescent="0.35">
      <c r="D35" s="30"/>
      <c r="I35" s="30"/>
      <c r="J35" s="30"/>
    </row>
    <row r="36" spans="2:12" s="21" customFormat="1" x14ac:dyDescent="0.35">
      <c r="D36" s="30"/>
      <c r="I36" s="30"/>
      <c r="J36" s="30"/>
    </row>
    <row r="38" spans="2:12" x14ac:dyDescent="0.35">
      <c r="B38" s="19"/>
      <c r="C38" s="41">
        <f>ROUND(I34/D34, 2)</f>
        <v>15.65</v>
      </c>
    </row>
    <row r="39" spans="2:12" ht="16.5" x14ac:dyDescent="0.35">
      <c r="B39" s="20" t="s">
        <v>18</v>
      </c>
      <c r="C39" s="41">
        <f>ROUND(J34/(D34-1), 2)</f>
        <v>7.86</v>
      </c>
    </row>
    <row r="40" spans="2:12" x14ac:dyDescent="0.35">
      <c r="B40" s="20" t="s">
        <v>19</v>
      </c>
      <c r="C40" s="41">
        <f>ROUND(SQRT(C39), 2)</f>
        <v>2.8</v>
      </c>
    </row>
    <row r="42" spans="2:12" x14ac:dyDescent="0.35">
      <c r="B42" s="25" t="s">
        <v>20</v>
      </c>
      <c r="C42" s="41">
        <f ca="1">ROUND(C46 + C21*(C44/(C44+C45)),2)</f>
        <v>13.06</v>
      </c>
      <c r="D42" s="31"/>
      <c r="E42" s="25" t="s">
        <v>24</v>
      </c>
      <c r="F42" s="41">
        <f ca="1">ROUND(F48+(F45-F47)*$C$21/OFFSET(INDIRECT(F46),0,-2),2)</f>
        <v>18.5</v>
      </c>
      <c r="G42" s="31"/>
      <c r="H42" s="25" t="s">
        <v>32</v>
      </c>
      <c r="I42" s="41">
        <f ca="1">ROUND(I48+(I45-I47)*$C$21/OFFSET(INDIRECT(I46),0,-2),2)</f>
        <v>13.38</v>
      </c>
      <c r="J42" s="31"/>
      <c r="K42" s="25" t="s">
        <v>33</v>
      </c>
      <c r="L42" s="41">
        <f ca="1">ROUND(L48+(L45-L47)*$C$21/OFFSET(INDIRECT(L46),0,-2),2)</f>
        <v>16.71</v>
      </c>
    </row>
    <row r="43" spans="2:12" x14ac:dyDescent="0.35">
      <c r="B43" s="45" t="s">
        <v>21</v>
      </c>
      <c r="C43" s="33" t="s">
        <v>23</v>
      </c>
      <c r="D43" s="31"/>
      <c r="E43" s="27" t="s">
        <v>25</v>
      </c>
      <c r="F43" s="33">
        <v>3</v>
      </c>
      <c r="G43" s="31"/>
      <c r="H43" s="27" t="s">
        <v>25</v>
      </c>
      <c r="I43" s="33">
        <v>3</v>
      </c>
      <c r="J43" s="31"/>
      <c r="K43" s="27" t="s">
        <v>25</v>
      </c>
      <c r="L43" s="33">
        <v>61</v>
      </c>
    </row>
    <row r="44" spans="2:12" x14ac:dyDescent="0.35">
      <c r="B44" s="27"/>
      <c r="C44" s="27">
        <f ca="1">INDIRECT(C43) - OFFSET(INDIRECT(C43),-1,0)</f>
        <v>3</v>
      </c>
      <c r="D44" s="31"/>
      <c r="E44" s="43" t="s">
        <v>29</v>
      </c>
      <c r="F44" s="43">
        <f>(F43/4)*100</f>
        <v>75</v>
      </c>
      <c r="G44" s="31"/>
      <c r="H44" s="43" t="s">
        <v>29</v>
      </c>
      <c r="I44" s="43">
        <f>(I43/10)*100</f>
        <v>30</v>
      </c>
      <c r="J44" s="31"/>
      <c r="K44" s="43" t="s">
        <v>29</v>
      </c>
      <c r="L44" s="43">
        <f>(L43/100)*100</f>
        <v>61</v>
      </c>
    </row>
    <row r="45" spans="2:12" x14ac:dyDescent="0.35">
      <c r="B45" s="27"/>
      <c r="C45" s="27">
        <f ca="1">INDIRECT(C43) - OFFSET(INDIRECT(C43),1,0)</f>
        <v>2</v>
      </c>
      <c r="D45" s="31"/>
      <c r="E45" s="27" t="s">
        <v>26</v>
      </c>
      <c r="F45" s="27">
        <f>$D$34*F43/4</f>
        <v>6</v>
      </c>
      <c r="G45" s="31"/>
      <c r="H45" s="27" t="s">
        <v>26</v>
      </c>
      <c r="I45" s="27">
        <f>$D$34*I43/10</f>
        <v>2.4</v>
      </c>
      <c r="J45" s="31"/>
      <c r="K45" s="27" t="s">
        <v>26</v>
      </c>
      <c r="L45" s="27">
        <f>$D$34*L43/100</f>
        <v>4.88</v>
      </c>
    </row>
    <row r="46" spans="2:12" x14ac:dyDescent="0.35">
      <c r="B46" s="27" t="s">
        <v>22</v>
      </c>
      <c r="C46" s="27">
        <f ca="1">OFFSET(INDIRECT(C43),0,-2)</f>
        <v>12.1</v>
      </c>
      <c r="D46" s="31"/>
      <c r="E46" s="47" t="s">
        <v>27</v>
      </c>
      <c r="F46" s="33" t="s">
        <v>31</v>
      </c>
      <c r="G46" s="31"/>
      <c r="H46" s="47" t="s">
        <v>27</v>
      </c>
      <c r="I46" s="33" t="s">
        <v>30</v>
      </c>
      <c r="J46" s="31"/>
      <c r="K46" s="47" t="s">
        <v>27</v>
      </c>
      <c r="L46" s="33" t="s">
        <v>34</v>
      </c>
    </row>
    <row r="47" spans="2:12" x14ac:dyDescent="0.35">
      <c r="B47" s="31"/>
      <c r="C47" s="31"/>
      <c r="D47" s="31"/>
      <c r="E47" s="32" t="s">
        <v>28</v>
      </c>
      <c r="F47" s="27">
        <f ca="1">OFFSET(INDIRECT(F46),-1,0)</f>
        <v>5</v>
      </c>
      <c r="G47" s="31"/>
      <c r="H47" s="32" t="s">
        <v>28</v>
      </c>
      <c r="I47" s="27">
        <f ca="1">OFFSET(INDIRECT(I46),-1,0)</f>
        <v>0</v>
      </c>
      <c r="J47" s="31"/>
      <c r="K47" s="32" t="s">
        <v>28</v>
      </c>
      <c r="L47" s="27">
        <f ca="1">OFFSET(INDIRECT(L46),-1,0)</f>
        <v>4</v>
      </c>
    </row>
    <row r="48" spans="2:12" x14ac:dyDescent="0.35">
      <c r="B48" s="25" t="s">
        <v>20</v>
      </c>
      <c r="C48" s="41" t="e">
        <f ca="1">ROUND(C52 + C27*(C50/(C50+C51)),2)</f>
        <v>#REF!</v>
      </c>
      <c r="D48" s="31"/>
      <c r="E48" s="32" t="s">
        <v>10</v>
      </c>
      <c r="F48" s="27">
        <f ca="1">OFFSET(INDIRECT(F46),0,-4)</f>
        <v>16.899999999999999</v>
      </c>
      <c r="G48" s="31"/>
      <c r="H48" s="32" t="s">
        <v>10</v>
      </c>
      <c r="I48" s="27">
        <f ca="1">OFFSET(INDIRECT(I46),0,-4)</f>
        <v>12.1</v>
      </c>
      <c r="J48" s="31"/>
      <c r="K48" s="32" t="s">
        <v>10</v>
      </c>
      <c r="L48" s="27">
        <f ca="1">OFFSET(INDIRECT(L46),0,-4)</f>
        <v>15.299999999999999</v>
      </c>
    </row>
    <row r="49" spans="2:12" x14ac:dyDescent="0.35">
      <c r="B49" s="27" t="s">
        <v>21</v>
      </c>
      <c r="C49" s="33"/>
      <c r="D49" s="31"/>
      <c r="E49" s="31"/>
      <c r="F49" s="31"/>
      <c r="G49" s="31"/>
      <c r="H49" s="31"/>
      <c r="I49" s="31"/>
      <c r="J49" s="31"/>
      <c r="K49" s="31"/>
      <c r="L49" s="31"/>
    </row>
    <row r="50" spans="2:12" x14ac:dyDescent="0.35">
      <c r="B50" s="27"/>
      <c r="C50" s="27" t="e">
        <f ca="1">INDIRECT(C49) - OFFSET(INDIRECT(C49),-1,0)</f>
        <v>#REF!</v>
      </c>
      <c r="D50" s="31"/>
      <c r="E50" s="31"/>
      <c r="F50" s="31"/>
      <c r="G50" s="31"/>
      <c r="H50" s="31"/>
      <c r="I50" s="31"/>
      <c r="J50" s="31"/>
      <c r="K50" s="31"/>
      <c r="L50" s="31"/>
    </row>
    <row r="51" spans="2:12" x14ac:dyDescent="0.35">
      <c r="B51" s="27"/>
      <c r="C51" s="27" t="e">
        <f ca="1">INDIRECT(C49) - OFFSET(INDIRECT(C49),1,0)</f>
        <v>#REF!</v>
      </c>
      <c r="D51" s="31"/>
      <c r="E51" s="31"/>
      <c r="F51" s="31"/>
      <c r="G51" s="31"/>
      <c r="H51" s="31"/>
      <c r="I51" s="31"/>
      <c r="J51" s="31"/>
      <c r="K51" s="31"/>
      <c r="L51" s="31"/>
    </row>
    <row r="52" spans="2:12" x14ac:dyDescent="0.35">
      <c r="B52" s="27" t="s">
        <v>22</v>
      </c>
      <c r="C52" s="27" t="e">
        <f ca="1">OFFSET(INDIRECT(C49),0,-2)</f>
        <v>#REF!</v>
      </c>
      <c r="D52" s="31"/>
      <c r="E52" s="31"/>
      <c r="F52" s="31"/>
      <c r="G52" s="31"/>
      <c r="H52" s="31"/>
      <c r="I52" s="31"/>
      <c r="J52" s="31"/>
      <c r="K52" s="31"/>
      <c r="L52" s="31"/>
    </row>
    <row r="53" spans="2:12" x14ac:dyDescent="0.35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</row>
    <row r="54" spans="2:12" x14ac:dyDescent="0.35">
      <c r="B54" s="25" t="s">
        <v>20</v>
      </c>
      <c r="C54" s="41" t="e">
        <f ca="1">ROUND(C58 + C33*(C56/(C56+C57)),2)</f>
        <v>#REF!</v>
      </c>
      <c r="D54" s="31"/>
      <c r="E54" s="31"/>
      <c r="F54" s="31"/>
      <c r="G54" s="31"/>
      <c r="H54" s="31"/>
      <c r="I54" s="31"/>
      <c r="J54" s="31"/>
      <c r="K54" s="31"/>
      <c r="L54" s="31"/>
    </row>
    <row r="55" spans="2:12" x14ac:dyDescent="0.35">
      <c r="B55" s="27" t="s">
        <v>21</v>
      </c>
      <c r="C55" s="33"/>
      <c r="D55" s="31"/>
      <c r="E55" s="31"/>
      <c r="F55" s="31"/>
      <c r="G55" s="31"/>
      <c r="H55" s="31"/>
      <c r="I55" s="31"/>
      <c r="J55" s="31"/>
      <c r="K55" s="31"/>
      <c r="L55" s="31"/>
    </row>
    <row r="56" spans="2:12" x14ac:dyDescent="0.35">
      <c r="B56" s="27"/>
      <c r="C56" s="27" t="e">
        <f ca="1">INDIRECT(C55) - OFFSET(INDIRECT(C55),-1,0)</f>
        <v>#REF!</v>
      </c>
      <c r="D56" s="31"/>
      <c r="E56" s="31"/>
      <c r="F56" s="31"/>
      <c r="G56" s="31"/>
      <c r="H56" s="31"/>
      <c r="I56" s="31"/>
      <c r="J56" s="31"/>
      <c r="K56" s="31"/>
      <c r="L56" s="31"/>
    </row>
    <row r="57" spans="2:12" x14ac:dyDescent="0.35">
      <c r="B57" s="27"/>
      <c r="C57" s="27" t="e">
        <f ca="1">INDIRECT(C55) - OFFSET(INDIRECT(C55),1,0)</f>
        <v>#REF!</v>
      </c>
      <c r="D57" s="31"/>
      <c r="E57" s="31"/>
      <c r="F57" s="31"/>
      <c r="G57" s="31"/>
      <c r="H57" s="31"/>
      <c r="I57" s="31"/>
      <c r="J57" s="31"/>
      <c r="K57" s="31"/>
      <c r="L57" s="31"/>
    </row>
    <row r="58" spans="2:12" x14ac:dyDescent="0.35">
      <c r="B58" s="27" t="s">
        <v>22</v>
      </c>
      <c r="C58" s="27" t="e">
        <f ca="1">OFFSET(INDIRECT(C55),0,-2)</f>
        <v>#REF!</v>
      </c>
      <c r="D58" s="31"/>
      <c r="E58" s="31"/>
      <c r="F58" s="31"/>
      <c r="G58" s="31"/>
      <c r="H58" s="31"/>
      <c r="I58" s="31"/>
      <c r="J58" s="31"/>
      <c r="K58" s="31"/>
      <c r="L58" s="31"/>
    </row>
  </sheetData>
  <mergeCells count="3">
    <mergeCell ref="B4:F4"/>
    <mergeCell ref="H4:L4"/>
    <mergeCell ref="B24:C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9"/>
  <sheetViews>
    <sheetView topLeftCell="A22" workbookViewId="0">
      <selection activeCell="L45" sqref="L45"/>
    </sheetView>
  </sheetViews>
  <sheetFormatPr defaultColWidth="11" defaultRowHeight="14.5" x14ac:dyDescent="0.35"/>
  <cols>
    <col min="1" max="1" width="12.1796875" style="21" customWidth="1"/>
    <col min="2" max="16384" width="11" style="21"/>
  </cols>
  <sheetData>
    <row r="1" spans="1:18" x14ac:dyDescent="0.35">
      <c r="A1" s="61" t="s">
        <v>0</v>
      </c>
      <c r="B1" s="62"/>
    </row>
    <row r="2" spans="1:18" x14ac:dyDescent="0.35">
      <c r="A2" s="33">
        <v>14.5</v>
      </c>
      <c r="B2" s="33">
        <v>28.3</v>
      </c>
    </row>
    <row r="3" spans="1:18" ht="15" thickBot="1" x14ac:dyDescent="0.4">
      <c r="A3" s="21" t="s">
        <v>1</v>
      </c>
      <c r="B3" s="34">
        <v>1</v>
      </c>
    </row>
    <row r="4" spans="1:18" ht="15" thickBot="1" x14ac:dyDescent="0.4">
      <c r="B4" s="53" t="s">
        <v>8</v>
      </c>
      <c r="C4" s="54"/>
      <c r="D4" s="54"/>
      <c r="E4" s="54"/>
      <c r="F4" s="55"/>
      <c r="H4" s="56" t="s">
        <v>7</v>
      </c>
      <c r="I4" s="56"/>
      <c r="J4" s="56"/>
      <c r="K4" s="56"/>
      <c r="L4" s="56"/>
    </row>
    <row r="5" spans="1:18" x14ac:dyDescent="0.35">
      <c r="B5" s="36">
        <v>17.5</v>
      </c>
      <c r="C5" s="36">
        <v>22.5</v>
      </c>
      <c r="D5" s="36">
        <v>19.600000000000001</v>
      </c>
      <c r="E5" s="36">
        <v>15.6</v>
      </c>
      <c r="F5" s="36">
        <v>20.399999999999999</v>
      </c>
      <c r="G5"/>
      <c r="H5" s="36">
        <f ca="1">ROUND($A$2 + ($B$2 -$A$2)*RAND(), $B$3)</f>
        <v>22.7</v>
      </c>
      <c r="I5" s="36">
        <f t="shared" ref="I5:L8" ca="1" si="0">ROUND($A$2 + ($B$2 -$A$2)*RAND(), $B$3)</f>
        <v>23.6</v>
      </c>
      <c r="J5" s="36">
        <f t="shared" ca="1" si="0"/>
        <v>14.9</v>
      </c>
      <c r="K5" s="36">
        <f t="shared" ca="1" si="0"/>
        <v>15.7</v>
      </c>
      <c r="L5" s="36">
        <f t="shared" ca="1" si="0"/>
        <v>19.100000000000001</v>
      </c>
      <c r="N5" s="49">
        <f>SMALL($B$5:$F$7,1)</f>
        <v>15.2</v>
      </c>
      <c r="O5" s="49">
        <f>SMALL($B$5:$F$7,2)</f>
        <v>15.6</v>
      </c>
      <c r="P5" s="49">
        <f>SMALL($B$5:$F$7,3)</f>
        <v>15.6</v>
      </c>
      <c r="Q5" s="49">
        <f>SMALL($B$5:$F$7,4)</f>
        <v>16.2</v>
      </c>
      <c r="R5" s="49">
        <f>SMALL($B$5:$F$7,5)</f>
        <v>16.3</v>
      </c>
    </row>
    <row r="6" spans="1:18" x14ac:dyDescent="0.35">
      <c r="B6" s="36">
        <v>25</v>
      </c>
      <c r="C6" s="36">
        <v>15.6</v>
      </c>
      <c r="D6" s="36">
        <v>27.5</v>
      </c>
      <c r="E6" s="36">
        <v>27.7</v>
      </c>
      <c r="F6" s="36">
        <v>21.9</v>
      </c>
      <c r="G6"/>
      <c r="H6" s="36">
        <f t="shared" ref="H6:H7" ca="1" si="1">ROUND($A$2 + ($B$2 -$A$2)*RAND(), $B$3)</f>
        <v>22.3</v>
      </c>
      <c r="I6" s="36">
        <f t="shared" ca="1" si="0"/>
        <v>26.4</v>
      </c>
      <c r="J6" s="36">
        <f t="shared" ca="1" si="0"/>
        <v>22.8</v>
      </c>
      <c r="K6" s="36">
        <f t="shared" ca="1" si="0"/>
        <v>26.1</v>
      </c>
      <c r="L6" s="36">
        <f t="shared" ca="1" si="0"/>
        <v>27.8</v>
      </c>
      <c r="N6" s="49">
        <f>SMALL($B$5:$F$7,6)</f>
        <v>17.5</v>
      </c>
      <c r="O6" s="49">
        <f>SMALL($B$5:$F$7,7)</f>
        <v>19.600000000000001</v>
      </c>
      <c r="P6" s="49">
        <f>SMALL($B$5:$F$7,8)</f>
        <v>20.399999999999999</v>
      </c>
      <c r="Q6" s="49">
        <f>SMALL($B$5:$F$7,9)</f>
        <v>21.9</v>
      </c>
      <c r="R6" s="49">
        <f>SMALL($B$5:$F$7,10)</f>
        <v>22.5</v>
      </c>
    </row>
    <row r="7" spans="1:18" x14ac:dyDescent="0.35">
      <c r="B7" s="36">
        <v>22.6</v>
      </c>
      <c r="C7" s="36">
        <v>15.2</v>
      </c>
      <c r="D7" s="36">
        <v>26.2</v>
      </c>
      <c r="E7" s="36">
        <v>16.2</v>
      </c>
      <c r="F7" s="36">
        <v>16.3</v>
      </c>
      <c r="G7"/>
      <c r="H7" s="36">
        <f t="shared" ca="1" si="1"/>
        <v>25.9</v>
      </c>
      <c r="I7" s="36">
        <f t="shared" ca="1" si="0"/>
        <v>16.3</v>
      </c>
      <c r="J7" s="36">
        <f t="shared" ca="1" si="0"/>
        <v>23.1</v>
      </c>
      <c r="K7" s="36">
        <f t="shared" ca="1" si="0"/>
        <v>25.6</v>
      </c>
      <c r="L7" s="36">
        <f t="shared" ca="1" si="0"/>
        <v>20.3</v>
      </c>
      <c r="N7" s="49">
        <f>SMALL($B$5:$F$7,11)</f>
        <v>22.6</v>
      </c>
      <c r="O7" s="49">
        <f>SMALL($B$5:$F$7,12)</f>
        <v>25</v>
      </c>
      <c r="P7" s="49">
        <f>SMALL($B$5:$F$7,13)</f>
        <v>26.2</v>
      </c>
      <c r="Q7" s="49">
        <f>SMALL($B$5:$F$7,14)</f>
        <v>27.5</v>
      </c>
      <c r="R7" s="49">
        <f>SMALL($B$5:$F$7,15)</f>
        <v>27.7</v>
      </c>
    </row>
    <row r="8" spans="1:18" x14ac:dyDescent="0.35">
      <c r="B8" s="36">
        <v>22.6</v>
      </c>
      <c r="C8" s="36">
        <v>22.1</v>
      </c>
      <c r="D8" s="36">
        <v>26.5</v>
      </c>
      <c r="E8" s="36">
        <v>16.399999999999999</v>
      </c>
      <c r="F8" s="36">
        <v>23.7</v>
      </c>
      <c r="G8"/>
      <c r="H8" s="36">
        <f ca="1">ROUND($A$2 + ($B$2 -$A$2)*RAND(), $B$3)</f>
        <v>25</v>
      </c>
      <c r="I8" s="36">
        <f t="shared" ca="1" si="0"/>
        <v>24.1</v>
      </c>
      <c r="J8" s="36">
        <f t="shared" ca="1" si="0"/>
        <v>24.2</v>
      </c>
      <c r="K8" s="36">
        <f t="shared" ca="1" si="0"/>
        <v>25.8</v>
      </c>
      <c r="L8" s="36">
        <f t="shared" ca="1" si="0"/>
        <v>27.5</v>
      </c>
    </row>
    <row r="9" spans="1:18" x14ac:dyDescent="0.35">
      <c r="B9" s="36">
        <v>17.5</v>
      </c>
      <c r="C9" s="36"/>
      <c r="D9" s="36"/>
      <c r="E9" s="36"/>
      <c r="F9" s="36"/>
      <c r="G9"/>
      <c r="H9" s="36"/>
      <c r="I9" s="36"/>
      <c r="J9" s="36"/>
      <c r="K9" s="36"/>
      <c r="L9" s="36"/>
    </row>
    <row r="10" spans="1:18" x14ac:dyDescent="0.35">
      <c r="B10" s="36"/>
      <c r="C10" s="36"/>
      <c r="D10" s="36"/>
      <c r="E10" s="36"/>
      <c r="F10" s="36"/>
      <c r="G10"/>
      <c r="H10" s="36"/>
      <c r="I10" s="36"/>
      <c r="J10" s="36"/>
      <c r="K10" s="36"/>
      <c r="L10" s="36"/>
    </row>
    <row r="11" spans="1:18" x14ac:dyDescent="0.35">
      <c r="B11" s="36"/>
      <c r="C11" s="35"/>
      <c r="D11" s="35"/>
      <c r="E11" s="35"/>
      <c r="F11" s="37"/>
      <c r="H11" s="36"/>
      <c r="I11" s="35"/>
      <c r="J11" s="35"/>
      <c r="K11" s="35"/>
      <c r="L11" s="37"/>
    </row>
    <row r="12" spans="1:18" x14ac:dyDescent="0.35">
      <c r="B12" s="36"/>
      <c r="C12" s="35"/>
      <c r="D12" s="35"/>
      <c r="E12" s="35"/>
      <c r="F12" s="37"/>
      <c r="H12" s="36"/>
      <c r="I12" s="35"/>
      <c r="J12" s="35"/>
      <c r="K12" s="35"/>
      <c r="L12" s="37"/>
    </row>
    <row r="13" spans="1:18" ht="15" thickBot="1" x14ac:dyDescent="0.4">
      <c r="B13" s="38"/>
      <c r="C13" s="39"/>
      <c r="D13" s="39"/>
      <c r="E13" s="39"/>
      <c r="F13" s="40"/>
      <c r="H13" s="38"/>
      <c r="I13" s="39"/>
      <c r="J13" s="39"/>
      <c r="K13" s="39"/>
      <c r="L13" s="40"/>
    </row>
    <row r="16" spans="1:18" x14ac:dyDescent="0.35">
      <c r="A16" s="23" t="s">
        <v>4</v>
      </c>
      <c r="B16" s="21">
        <f>COUNT(B5:F13)</f>
        <v>21</v>
      </c>
    </row>
    <row r="17" spans="1:10" x14ac:dyDescent="0.35">
      <c r="A17" s="23" t="s">
        <v>2</v>
      </c>
      <c r="B17" s="21">
        <f>MAX(B5:F13)</f>
        <v>27.7</v>
      </c>
    </row>
    <row r="18" spans="1:10" x14ac:dyDescent="0.35">
      <c r="A18" s="23" t="s">
        <v>3</v>
      </c>
      <c r="B18" s="21">
        <f>MIN(B5:F13)</f>
        <v>15.2</v>
      </c>
    </row>
    <row r="20" spans="1:10" x14ac:dyDescent="0.35">
      <c r="A20" s="23" t="s">
        <v>5</v>
      </c>
      <c r="B20" s="24">
        <f>1+3.33*LOG10(B16)</f>
        <v>5.402990251463951</v>
      </c>
      <c r="C20" s="21">
        <f>ROUNDUP(B20,0)</f>
        <v>6</v>
      </c>
    </row>
    <row r="21" spans="1:10" x14ac:dyDescent="0.35">
      <c r="A21" s="23" t="s">
        <v>6</v>
      </c>
      <c r="B21" s="48">
        <f>(B17-B18)/C20</f>
        <v>2.0833333333333335</v>
      </c>
      <c r="C21" s="48">
        <v>2.2000000000000002</v>
      </c>
      <c r="D21" s="48"/>
    </row>
    <row r="22" spans="1:10" x14ac:dyDescent="0.35">
      <c r="A22" s="23" t="s">
        <v>35</v>
      </c>
    </row>
    <row r="23" spans="1:10" ht="15" thickBot="1" x14ac:dyDescent="0.4">
      <c r="A23" s="23" t="s">
        <v>36</v>
      </c>
      <c r="B23" s="34">
        <v>0.1</v>
      </c>
    </row>
    <row r="24" spans="1:10" x14ac:dyDescent="0.35">
      <c r="B24" s="59" t="s">
        <v>9</v>
      </c>
      <c r="C24" s="60"/>
    </row>
    <row r="25" spans="1:10" x14ac:dyDescent="0.35">
      <c r="A25"/>
      <c r="B25" s="26" t="s">
        <v>10</v>
      </c>
      <c r="C25" s="26" t="s">
        <v>12</v>
      </c>
      <c r="D25" s="44" t="s">
        <v>11</v>
      </c>
      <c r="E25" s="26" t="s">
        <v>13</v>
      </c>
      <c r="F25" s="46" t="s">
        <v>14</v>
      </c>
      <c r="G25" s="26" t="s">
        <v>15</v>
      </c>
      <c r="H25" s="42" t="s">
        <v>16</v>
      </c>
      <c r="I25" s="29" t="s">
        <v>17</v>
      </c>
      <c r="J25" s="29"/>
    </row>
    <row r="26" spans="1:10" x14ac:dyDescent="0.35">
      <c r="A26"/>
      <c r="B26"/>
      <c r="C26"/>
      <c r="D26"/>
      <c r="E26"/>
      <c r="F26"/>
      <c r="G26"/>
      <c r="H26"/>
      <c r="I26"/>
      <c r="J26"/>
    </row>
    <row r="27" spans="1:10" x14ac:dyDescent="0.35">
      <c r="A27"/>
      <c r="B27" s="26">
        <f>B18</f>
        <v>15.2</v>
      </c>
      <c r="C27" s="26">
        <f>B28-$B$23</f>
        <v>17.299999999999997</v>
      </c>
      <c r="D27" s="45">
        <f>COUNTIFS($B$5:$F$13, "&lt;="&amp;C27, $B$5:$F$13, "&gt;=" &amp;B27)</f>
        <v>6</v>
      </c>
      <c r="E27" s="27">
        <f>ROUND(AVERAGE(B27:C27),$B$3)</f>
        <v>16.3</v>
      </c>
      <c r="F27" s="47">
        <f>D27</f>
        <v>6</v>
      </c>
      <c r="G27" s="27">
        <f t="shared" ref="G27:G32" si="2">ROUND(D27*100/$D$35,2)</f>
        <v>28.57</v>
      </c>
      <c r="H27" s="43">
        <f>G27</f>
        <v>28.57</v>
      </c>
      <c r="I27" s="22">
        <f>ROUND(D27*E27,$B$3)</f>
        <v>97.8</v>
      </c>
      <c r="J27" s="22">
        <f>ROUND(D27*(E27-$C$39)^2, $B$3)</f>
        <v>150</v>
      </c>
    </row>
    <row r="28" spans="1:10" x14ac:dyDescent="0.35">
      <c r="A28"/>
      <c r="B28" s="26">
        <f>B27+$C$21</f>
        <v>17.399999999999999</v>
      </c>
      <c r="C28" s="26">
        <f>C27+$C$21</f>
        <v>19.499999999999996</v>
      </c>
      <c r="D28" s="45">
        <f t="shared" ref="D28:D31" si="3">COUNTIFS($B$5:$F$13, "&lt;="&amp;C28, $B$5:$F$13, "&gt;=" &amp;B28)</f>
        <v>2</v>
      </c>
      <c r="E28" s="27">
        <f t="shared" ref="E28:E31" si="4">ROUND(AVERAGE(B28:C28),$B$3)</f>
        <v>18.5</v>
      </c>
      <c r="F28" s="47">
        <f>F27+D28</f>
        <v>8</v>
      </c>
      <c r="G28" s="27">
        <f t="shared" si="2"/>
        <v>9.52</v>
      </c>
      <c r="H28" s="43">
        <f>H27+G28</f>
        <v>38.090000000000003</v>
      </c>
      <c r="I28" s="22">
        <f t="shared" ref="I28:I31" si="5">ROUND(D28*E28,$B$3)</f>
        <v>37</v>
      </c>
      <c r="J28" s="22">
        <f t="shared" ref="J28:J31" si="6">ROUND(D28*(E28-$C$39)^2, $B$3)</f>
        <v>15.7</v>
      </c>
    </row>
    <row r="29" spans="1:10" x14ac:dyDescent="0.35">
      <c r="A29"/>
      <c r="B29" s="26">
        <f t="shared" ref="B29:C32" si="7">B28+$C$21</f>
        <v>19.599999999999998</v>
      </c>
      <c r="C29" s="26">
        <f t="shared" si="7"/>
        <v>21.699999999999996</v>
      </c>
      <c r="D29" s="45">
        <f t="shared" si="3"/>
        <v>2</v>
      </c>
      <c r="E29" s="27">
        <f t="shared" si="4"/>
        <v>20.7</v>
      </c>
      <c r="F29" s="47">
        <f t="shared" ref="F29:F31" si="8">F28+D29</f>
        <v>10</v>
      </c>
      <c r="G29" s="27">
        <f t="shared" si="2"/>
        <v>9.52</v>
      </c>
      <c r="H29" s="43">
        <f t="shared" ref="H29:H31" si="9">H28+G29</f>
        <v>47.61</v>
      </c>
      <c r="I29" s="22">
        <f t="shared" si="5"/>
        <v>41.4</v>
      </c>
      <c r="J29" s="22">
        <f t="shared" si="6"/>
        <v>0.7</v>
      </c>
    </row>
    <row r="30" spans="1:10" x14ac:dyDescent="0.35">
      <c r="A30"/>
      <c r="B30" s="26">
        <f t="shared" si="7"/>
        <v>21.799999999999997</v>
      </c>
      <c r="C30" s="26">
        <f t="shared" si="7"/>
        <v>23.899999999999995</v>
      </c>
      <c r="D30" s="45">
        <f t="shared" si="3"/>
        <v>6</v>
      </c>
      <c r="E30" s="27">
        <f t="shared" si="4"/>
        <v>22.9</v>
      </c>
      <c r="F30" s="47">
        <f t="shared" si="8"/>
        <v>16</v>
      </c>
      <c r="G30" s="27">
        <f t="shared" si="2"/>
        <v>28.57</v>
      </c>
      <c r="H30" s="43">
        <f t="shared" si="9"/>
        <v>76.180000000000007</v>
      </c>
      <c r="I30" s="22">
        <f t="shared" si="5"/>
        <v>137.4</v>
      </c>
      <c r="J30" s="22">
        <f t="shared" si="6"/>
        <v>15.4</v>
      </c>
    </row>
    <row r="31" spans="1:10" x14ac:dyDescent="0.35">
      <c r="A31"/>
      <c r="B31" s="26">
        <f t="shared" si="7"/>
        <v>23.999999999999996</v>
      </c>
      <c r="C31" s="26">
        <f t="shared" si="7"/>
        <v>26.099999999999994</v>
      </c>
      <c r="D31" s="45">
        <f t="shared" si="3"/>
        <v>1</v>
      </c>
      <c r="E31" s="27">
        <f t="shared" si="4"/>
        <v>25.1</v>
      </c>
      <c r="F31" s="47">
        <f t="shared" si="8"/>
        <v>17</v>
      </c>
      <c r="G31" s="27">
        <f t="shared" si="2"/>
        <v>4.76</v>
      </c>
      <c r="H31" s="43">
        <f t="shared" si="9"/>
        <v>80.940000000000012</v>
      </c>
      <c r="I31" s="22">
        <f t="shared" si="5"/>
        <v>25.1</v>
      </c>
      <c r="J31" s="22">
        <f t="shared" si="6"/>
        <v>14.4</v>
      </c>
    </row>
    <row r="32" spans="1:10" customFormat="1" x14ac:dyDescent="0.35">
      <c r="B32" s="26">
        <f t="shared" si="7"/>
        <v>26.199999999999996</v>
      </c>
      <c r="C32" s="26">
        <f t="shared" si="7"/>
        <v>28.299999999999994</v>
      </c>
      <c r="D32" s="45">
        <f t="shared" ref="D32" si="10">COUNTIFS($B$5:$F$13, "&lt;="&amp;C32, $B$5:$F$13, "&gt;=" &amp;B32)</f>
        <v>4</v>
      </c>
      <c r="E32" s="27">
        <f t="shared" ref="E32" si="11">ROUND(AVERAGE(B32:C32),$B$3)</f>
        <v>27.3</v>
      </c>
      <c r="F32" s="47">
        <f t="shared" ref="F32" si="12">F31+D32</f>
        <v>21</v>
      </c>
      <c r="G32" s="27">
        <f t="shared" si="2"/>
        <v>19.05</v>
      </c>
      <c r="H32" s="43">
        <f t="shared" ref="H32" si="13">H31+G32</f>
        <v>99.990000000000009</v>
      </c>
      <c r="I32" s="22">
        <f t="shared" ref="I32" si="14">ROUND(D32*E32,$B$3)</f>
        <v>109.2</v>
      </c>
      <c r="J32" s="22">
        <f t="shared" ref="J32" si="15">ROUND(D32*(E32-$C$39)^2, $B$3)</f>
        <v>144</v>
      </c>
    </row>
    <row r="33" spans="2:12" customFormat="1" x14ac:dyDescent="0.35"/>
    <row r="34" spans="2:12" ht="15" thickBot="1" x14ac:dyDescent="0.4">
      <c r="B34" s="17"/>
      <c r="C34" s="17"/>
      <c r="D34"/>
      <c r="E34"/>
      <c r="F34"/>
      <c r="G34"/>
      <c r="H34"/>
      <c r="I34"/>
      <c r="J34" s="7"/>
    </row>
    <row r="35" spans="2:12" ht="15" thickBot="1" x14ac:dyDescent="0.4">
      <c r="D35" s="14">
        <f>SUM(D27:D33)</f>
        <v>21</v>
      </c>
      <c r="I35" s="14">
        <f>SUM(I27:I33)</f>
        <v>447.90000000000003</v>
      </c>
      <c r="J35" s="14">
        <f>SUM(J27:J33)</f>
        <v>340.2</v>
      </c>
    </row>
    <row r="36" spans="2:12" x14ac:dyDescent="0.35">
      <c r="D36" s="30"/>
      <c r="I36" s="30"/>
      <c r="J36" s="30"/>
    </row>
    <row r="37" spans="2:12" x14ac:dyDescent="0.35">
      <c r="D37" s="30"/>
      <c r="I37" s="30"/>
      <c r="J37" s="30"/>
    </row>
    <row r="39" spans="2:12" x14ac:dyDescent="0.35">
      <c r="B39" s="19"/>
      <c r="C39" s="41">
        <f>ROUND(I35/D35, $B$3)</f>
        <v>21.3</v>
      </c>
    </row>
    <row r="40" spans="2:12" ht="16.5" x14ac:dyDescent="0.35">
      <c r="B40" s="20" t="s">
        <v>18</v>
      </c>
      <c r="C40" s="41">
        <f>ROUND(J35/(D35-1),$B$3 )</f>
        <v>17</v>
      </c>
    </row>
    <row r="41" spans="2:12" x14ac:dyDescent="0.35">
      <c r="B41" s="20" t="s">
        <v>19</v>
      </c>
      <c r="C41" s="41">
        <f>ROUND(SQRT(C40), $B$3)</f>
        <v>4.0999999999999996</v>
      </c>
    </row>
    <row r="43" spans="2:12" x14ac:dyDescent="0.35">
      <c r="B43" s="25" t="s">
        <v>20</v>
      </c>
      <c r="C43" s="41">
        <f ca="1">ROUND(C47 + C21*(C45/(C45+C46)),$B$3)</f>
        <v>22.8</v>
      </c>
      <c r="D43" s="31"/>
      <c r="E43" s="25" t="s">
        <v>24</v>
      </c>
      <c r="F43" s="41">
        <f ca="1">ROUND(F49+(F46-F48)*$C$21/OFFSET(INDIRECT(F47),0,-2),$B$3)</f>
        <v>23.9</v>
      </c>
      <c r="G43" s="31"/>
      <c r="H43" s="25" t="s">
        <v>32</v>
      </c>
      <c r="I43" s="41">
        <f ca="1">ROUND(I49+(I46-I48)*$C$21/OFFSET(INDIRECT(I47),0,-2),$B$3)</f>
        <v>25.8</v>
      </c>
      <c r="J43" s="31"/>
      <c r="K43" s="25" t="s">
        <v>33</v>
      </c>
      <c r="L43" s="41">
        <f ca="1">ROUND(L49+(L46-L48)*$C$21/OFFSET(INDIRECT(L47),0,-2),$B$3)</f>
        <v>25.3</v>
      </c>
    </row>
    <row r="44" spans="2:12" x14ac:dyDescent="0.35">
      <c r="B44" s="45" t="s">
        <v>21</v>
      </c>
      <c r="C44" s="33" t="s">
        <v>54</v>
      </c>
      <c r="D44" s="31"/>
      <c r="E44" s="27" t="s">
        <v>25</v>
      </c>
      <c r="F44" s="33">
        <v>3</v>
      </c>
      <c r="G44" s="31"/>
      <c r="H44" s="27" t="s">
        <v>25</v>
      </c>
      <c r="I44" s="33">
        <v>8</v>
      </c>
      <c r="J44" s="31"/>
      <c r="K44" s="27" t="s">
        <v>25</v>
      </c>
      <c r="L44" s="33">
        <v>79</v>
      </c>
    </row>
    <row r="45" spans="2:12" x14ac:dyDescent="0.35">
      <c r="B45" s="27"/>
      <c r="C45" s="27">
        <f ca="1">INDIRECT(C44) - OFFSET(INDIRECT(C44),-1,0)</f>
        <v>4</v>
      </c>
      <c r="D45" s="31"/>
      <c r="E45" s="43" t="s">
        <v>29</v>
      </c>
      <c r="F45" s="43">
        <f>(F44/4)*100</f>
        <v>75</v>
      </c>
      <c r="G45" s="31"/>
      <c r="H45" s="43" t="s">
        <v>29</v>
      </c>
      <c r="I45" s="43">
        <f>(I44/10)*100</f>
        <v>80</v>
      </c>
      <c r="J45" s="31"/>
      <c r="K45" s="43" t="s">
        <v>29</v>
      </c>
      <c r="L45" s="43">
        <f>(L44/100)*100</f>
        <v>79</v>
      </c>
    </row>
    <row r="46" spans="2:12" x14ac:dyDescent="0.35">
      <c r="B46" s="27"/>
      <c r="C46" s="27">
        <f ca="1">INDIRECT(C44) - OFFSET(INDIRECT(C44),1,0)</f>
        <v>5</v>
      </c>
      <c r="D46" s="31"/>
      <c r="E46" s="27" t="s">
        <v>26</v>
      </c>
      <c r="F46" s="27">
        <f>$D$35*F44/4</f>
        <v>15.75</v>
      </c>
      <c r="G46" s="31"/>
      <c r="H46" s="27" t="s">
        <v>26</v>
      </c>
      <c r="I46" s="27">
        <f>$D$35*I44/10</f>
        <v>16.8</v>
      </c>
      <c r="J46" s="31"/>
      <c r="K46" s="27" t="s">
        <v>26</v>
      </c>
      <c r="L46" s="27">
        <f>$D$35*L44/100</f>
        <v>16.59</v>
      </c>
    </row>
    <row r="47" spans="2:12" x14ac:dyDescent="0.35">
      <c r="B47" s="27" t="s">
        <v>22</v>
      </c>
      <c r="C47" s="27">
        <f ca="1">OFFSET(INDIRECT(C44),0,-2)</f>
        <v>21.799999999999997</v>
      </c>
      <c r="D47" s="31"/>
      <c r="E47" s="47" t="s">
        <v>27</v>
      </c>
      <c r="F47" s="33" t="s">
        <v>31</v>
      </c>
      <c r="G47" s="31"/>
      <c r="H47" s="47" t="s">
        <v>27</v>
      </c>
      <c r="I47" s="33" t="s">
        <v>55</v>
      </c>
      <c r="J47" s="31"/>
      <c r="K47" s="47" t="s">
        <v>27</v>
      </c>
      <c r="L47" s="33" t="s">
        <v>55</v>
      </c>
    </row>
    <row r="48" spans="2:12" x14ac:dyDescent="0.35">
      <c r="B48" s="31"/>
      <c r="C48" s="31"/>
      <c r="D48" s="31"/>
      <c r="E48" s="32" t="s">
        <v>28</v>
      </c>
      <c r="F48" s="27">
        <f ca="1">OFFSET(INDIRECT(F47),-1,0)</f>
        <v>10</v>
      </c>
      <c r="G48" s="31"/>
      <c r="H48" s="32" t="s">
        <v>28</v>
      </c>
      <c r="I48" s="27">
        <f ca="1">OFFSET(INDIRECT(I47),-1,0)</f>
        <v>16</v>
      </c>
      <c r="J48" s="31"/>
      <c r="K48" s="32" t="s">
        <v>28</v>
      </c>
      <c r="L48" s="27">
        <f ca="1">OFFSET(INDIRECT(L47),-1,0)</f>
        <v>16</v>
      </c>
    </row>
    <row r="49" spans="2:12" x14ac:dyDescent="0.35">
      <c r="B49" s="25" t="s">
        <v>20</v>
      </c>
      <c r="C49" s="41" t="e">
        <f ca="1">ROUND(C53 + C27*(C51/(C51+C52)),2)</f>
        <v>#REF!</v>
      </c>
      <c r="D49" s="31"/>
      <c r="E49" s="32" t="s">
        <v>10</v>
      </c>
      <c r="F49" s="27">
        <f ca="1">OFFSET(INDIRECT(F47),0,-4)</f>
        <v>21.799999999999997</v>
      </c>
      <c r="G49" s="31"/>
      <c r="H49" s="32" t="s">
        <v>10</v>
      </c>
      <c r="I49" s="27">
        <f ca="1">OFFSET(INDIRECT(I47),0,-4)</f>
        <v>23.999999999999996</v>
      </c>
      <c r="J49" s="31"/>
      <c r="K49" s="32" t="s">
        <v>10</v>
      </c>
      <c r="L49" s="27">
        <f ca="1">OFFSET(INDIRECT(L47),0,-4)</f>
        <v>23.999999999999996</v>
      </c>
    </row>
    <row r="50" spans="2:12" x14ac:dyDescent="0.35">
      <c r="B50" s="27" t="s">
        <v>21</v>
      </c>
      <c r="C50" s="33"/>
      <c r="D50" s="31"/>
      <c r="E50" s="31"/>
      <c r="F50" s="31"/>
      <c r="G50" s="31"/>
      <c r="H50" s="31"/>
      <c r="I50" s="31"/>
      <c r="J50" s="31"/>
      <c r="K50" s="31"/>
      <c r="L50" s="31"/>
    </row>
    <row r="51" spans="2:12" x14ac:dyDescent="0.35">
      <c r="B51" s="27"/>
      <c r="C51" s="27" t="e">
        <f ca="1">INDIRECT(C50) - OFFSET(INDIRECT(C50),-1,0)</f>
        <v>#REF!</v>
      </c>
      <c r="D51" s="31"/>
      <c r="E51" s="31"/>
      <c r="F51" s="31"/>
      <c r="G51" s="31"/>
      <c r="H51" s="31"/>
      <c r="I51" s="31"/>
      <c r="J51" s="31"/>
      <c r="K51" s="31"/>
      <c r="L51" s="31"/>
    </row>
    <row r="52" spans="2:12" x14ac:dyDescent="0.35">
      <c r="B52" s="27"/>
      <c r="C52" s="27" t="e">
        <f ca="1">INDIRECT(C50) - OFFSET(INDIRECT(C50),1,0)</f>
        <v>#REF!</v>
      </c>
      <c r="D52" s="31"/>
      <c r="E52" s="31"/>
      <c r="F52" s="31"/>
      <c r="G52" s="31"/>
      <c r="H52" s="31"/>
      <c r="I52" s="31"/>
      <c r="J52" s="31"/>
      <c r="K52" s="31"/>
      <c r="L52" s="31"/>
    </row>
    <row r="53" spans="2:12" x14ac:dyDescent="0.35">
      <c r="B53" s="27" t="s">
        <v>22</v>
      </c>
      <c r="C53" s="27" t="e">
        <f ca="1">OFFSET(INDIRECT(C50),0,-2)</f>
        <v>#REF!</v>
      </c>
      <c r="D53" s="31"/>
      <c r="E53" s="31"/>
      <c r="F53" s="31"/>
      <c r="G53" s="31"/>
      <c r="H53" s="31"/>
      <c r="I53" s="31"/>
      <c r="J53" s="31"/>
      <c r="K53" s="31"/>
      <c r="L53" s="31"/>
    </row>
    <row r="54" spans="2:12" x14ac:dyDescent="0.35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</row>
    <row r="55" spans="2:12" x14ac:dyDescent="0.35">
      <c r="B55" s="25" t="s">
        <v>20</v>
      </c>
      <c r="C55" s="41" t="e">
        <f ca="1">ROUND(C59 + C33*(C57/(C57+C58)),2)</f>
        <v>#REF!</v>
      </c>
      <c r="D55" s="31"/>
      <c r="E55" s="31"/>
      <c r="F55" s="31"/>
      <c r="G55" s="31"/>
      <c r="H55" s="31"/>
      <c r="I55" s="31"/>
      <c r="J55" s="31"/>
      <c r="K55" s="31"/>
      <c r="L55" s="31"/>
    </row>
    <row r="56" spans="2:12" x14ac:dyDescent="0.35">
      <c r="B56" s="27" t="s">
        <v>21</v>
      </c>
      <c r="C56" s="33"/>
      <c r="D56" s="31"/>
      <c r="E56" s="31"/>
      <c r="F56" s="31"/>
      <c r="G56" s="31"/>
      <c r="H56" s="31"/>
      <c r="I56" s="31"/>
      <c r="J56" s="31"/>
      <c r="K56" s="31"/>
      <c r="L56" s="31"/>
    </row>
    <row r="57" spans="2:12" x14ac:dyDescent="0.35">
      <c r="B57" s="27"/>
      <c r="C57" s="27" t="e">
        <f ca="1">INDIRECT(C56) - OFFSET(INDIRECT(C56),-1,0)</f>
        <v>#REF!</v>
      </c>
      <c r="D57" s="31"/>
      <c r="E57" s="31"/>
      <c r="F57" s="31"/>
      <c r="G57" s="31"/>
      <c r="H57" s="31"/>
      <c r="I57" s="31"/>
      <c r="J57" s="31"/>
      <c r="K57" s="31"/>
      <c r="L57" s="31"/>
    </row>
    <row r="58" spans="2:12" x14ac:dyDescent="0.35">
      <c r="B58" s="27"/>
      <c r="C58" s="27" t="e">
        <f ca="1">INDIRECT(C56) - OFFSET(INDIRECT(C56),1,0)</f>
        <v>#REF!</v>
      </c>
      <c r="D58" s="31"/>
      <c r="E58" s="31"/>
      <c r="F58" s="31"/>
      <c r="G58" s="31"/>
      <c r="H58" s="31"/>
      <c r="I58" s="31"/>
      <c r="J58" s="31"/>
      <c r="K58" s="31"/>
      <c r="L58" s="31"/>
    </row>
    <row r="59" spans="2:12" x14ac:dyDescent="0.35">
      <c r="B59" s="27" t="s">
        <v>22</v>
      </c>
      <c r="C59" s="27" t="e">
        <f ca="1">OFFSET(INDIRECT(C56),0,-2)</f>
        <v>#REF!</v>
      </c>
      <c r="D59" s="31"/>
      <c r="E59" s="31"/>
      <c r="F59" s="31"/>
      <c r="G59" s="31"/>
      <c r="H59" s="31"/>
      <c r="I59" s="31"/>
      <c r="J59" s="31"/>
      <c r="K59" s="31"/>
      <c r="L59" s="31"/>
    </row>
  </sheetData>
  <mergeCells count="4">
    <mergeCell ref="B4:F4"/>
    <mergeCell ref="H4:L4"/>
    <mergeCell ref="B24:C24"/>
    <mergeCell ref="A1:B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topLeftCell="B4" workbookViewId="0">
      <selection activeCell="B10" sqref="B10"/>
    </sheetView>
  </sheetViews>
  <sheetFormatPr defaultColWidth="10.90625" defaultRowHeight="14.5" x14ac:dyDescent="0.35"/>
  <sheetData>
    <row r="1" spans="1:10" x14ac:dyDescent="0.35">
      <c r="A1" t="s">
        <v>40</v>
      </c>
      <c r="B1" t="s">
        <v>41</v>
      </c>
    </row>
    <row r="2" spans="1:10" x14ac:dyDescent="0.35">
      <c r="A2">
        <v>2</v>
      </c>
      <c r="B2">
        <v>8</v>
      </c>
    </row>
    <row r="3" spans="1:10" x14ac:dyDescent="0.35">
      <c r="A3" t="s">
        <v>37</v>
      </c>
    </row>
    <row r="4" spans="1:10" x14ac:dyDescent="0.35">
      <c r="A4">
        <v>1</v>
      </c>
    </row>
    <row r="6" spans="1:10" x14ac:dyDescent="0.35">
      <c r="A6">
        <f ca="1">ROUND($A$2+($B$2-$A$2)*RAND(),$A$4)</f>
        <v>5.4</v>
      </c>
      <c r="B6" s="26">
        <v>10.4</v>
      </c>
      <c r="C6" s="22">
        <f>ROUND((B6-$C$20)^3,$A$4)</f>
        <v>-91.1</v>
      </c>
      <c r="D6" s="22">
        <f>ROUND((B6-$C$20)^4,$A$4)</f>
        <v>410.1</v>
      </c>
      <c r="E6" s="22">
        <f>ROUND((B6-$C$20)^2,$A$4)</f>
        <v>20.3</v>
      </c>
    </row>
    <row r="7" spans="1:10" x14ac:dyDescent="0.35">
      <c r="A7" s="21">
        <f t="shared" ref="A7:A13" ca="1" si="0">ROUND($A$2+($B$2-$A$2)*RAND(),$A$4)</f>
        <v>3.8</v>
      </c>
      <c r="B7" s="26">
        <v>12.5</v>
      </c>
      <c r="C7" s="22">
        <f>ROUND((B7-$C$20)^3,$A$4)</f>
        <v>-13.8</v>
      </c>
      <c r="D7" s="22">
        <f>ROUND((B7-$C$20)^4,$A$4)</f>
        <v>33.200000000000003</v>
      </c>
      <c r="E7" s="22">
        <f t="shared" ref="E7:E9" si="1">ROUND((B7-$C$20)^2,$A$4)</f>
        <v>5.8</v>
      </c>
    </row>
    <row r="8" spans="1:10" x14ac:dyDescent="0.35">
      <c r="A8" s="21">
        <f t="shared" ca="1" si="0"/>
        <v>3.6</v>
      </c>
      <c r="B8" s="26">
        <v>18.600000000000001</v>
      </c>
      <c r="C8" s="22">
        <f>ROUND((B8-$C$20)^3,$A$4)</f>
        <v>50.7</v>
      </c>
      <c r="D8" s="22">
        <f>ROUND((B8-$C$20)^4,$A$4)</f>
        <v>187.4</v>
      </c>
      <c r="E8" s="22">
        <f t="shared" si="1"/>
        <v>13.7</v>
      </c>
    </row>
    <row r="9" spans="1:10" x14ac:dyDescent="0.35">
      <c r="A9" s="21">
        <f t="shared" ca="1" si="0"/>
        <v>7.7</v>
      </c>
      <c r="B9" s="26">
        <v>18.100000000000001</v>
      </c>
      <c r="C9" s="22">
        <f>ROUND((B9-$C$20)^3,$A$4)</f>
        <v>32.799999999999997</v>
      </c>
      <c r="D9" s="22">
        <f>ROUND((B9-$C$20)^4,$A$4)</f>
        <v>104.9</v>
      </c>
      <c r="E9" s="22">
        <f t="shared" si="1"/>
        <v>10.199999999999999</v>
      </c>
    </row>
    <row r="10" spans="1:10" x14ac:dyDescent="0.35">
      <c r="A10" s="21">
        <f t="shared" ca="1" si="0"/>
        <v>7.9</v>
      </c>
      <c r="B10" s="26"/>
      <c r="C10" s="22"/>
      <c r="D10" s="22"/>
    </row>
    <row r="11" spans="1:10" x14ac:dyDescent="0.35">
      <c r="A11" s="21">
        <f t="shared" ca="1" si="0"/>
        <v>7.3</v>
      </c>
      <c r="B11" s="26"/>
      <c r="C11" s="22"/>
      <c r="D11" s="22"/>
      <c r="J11" s="21"/>
    </row>
    <row r="12" spans="1:10" x14ac:dyDescent="0.35">
      <c r="A12" s="21">
        <f t="shared" ca="1" si="0"/>
        <v>8</v>
      </c>
      <c r="B12" s="26"/>
      <c r="C12" s="22"/>
      <c r="D12" s="22"/>
    </row>
    <row r="13" spans="1:10" x14ac:dyDescent="0.35">
      <c r="A13" s="21">
        <f t="shared" ca="1" si="0"/>
        <v>3.2</v>
      </c>
      <c r="B13" s="26"/>
      <c r="C13" s="22"/>
      <c r="D13" s="22"/>
    </row>
    <row r="14" spans="1:10" x14ac:dyDescent="0.35">
      <c r="B14" s="21"/>
      <c r="C14" s="28">
        <f>SUM(C6:C13)</f>
        <v>-21.399999999999991</v>
      </c>
      <c r="D14" s="28">
        <f>SUM(D6:D13)</f>
        <v>735.6</v>
      </c>
      <c r="E14" s="28">
        <f>SUM(E6:E13)</f>
        <v>50</v>
      </c>
    </row>
    <row r="17" spans="2:12" x14ac:dyDescent="0.35">
      <c r="B17" s="21"/>
      <c r="C17" s="21"/>
    </row>
    <row r="18" spans="2:12" x14ac:dyDescent="0.35">
      <c r="B18" s="21"/>
      <c r="C18" s="21"/>
    </row>
    <row r="19" spans="2:12" x14ac:dyDescent="0.35">
      <c r="B19" s="21"/>
      <c r="C19" s="21"/>
    </row>
    <row r="20" spans="2:12" x14ac:dyDescent="0.35">
      <c r="B20" s="21" t="s">
        <v>38</v>
      </c>
      <c r="C20" s="21">
        <f>ROUND(AVERAGE(B6:B13),$A$4)</f>
        <v>14.9</v>
      </c>
      <c r="E20" t="s">
        <v>47</v>
      </c>
      <c r="F20" t="s">
        <v>48</v>
      </c>
      <c r="H20">
        <f>SKEW(B6:B13)</f>
        <v>-0.21131070587049794</v>
      </c>
      <c r="K20" t="s">
        <v>48</v>
      </c>
    </row>
    <row r="21" spans="2:12" x14ac:dyDescent="0.35">
      <c r="B21" s="21" t="s">
        <v>42</v>
      </c>
      <c r="C21" s="21">
        <f>ROUND(_xlfn.STDEV.S(B6:B13),$A$4)</f>
        <v>4.0999999999999996</v>
      </c>
      <c r="E21">
        <f>C22*C14/(C23*C24*C21^3)</f>
        <v>-0.2070002853508606</v>
      </c>
      <c r="F21">
        <f>C22*C26*D14/(C23*C24*C25*C21^4)-3*C23^2 / (C24*C25)</f>
        <v>-4.8226914802773457</v>
      </c>
      <c r="H21">
        <f>KURT(B6:B9)</f>
        <v>-4.6526134124265113</v>
      </c>
      <c r="K21">
        <v>0</v>
      </c>
      <c r="L21" t="s">
        <v>49</v>
      </c>
    </row>
    <row r="22" spans="2:12" x14ac:dyDescent="0.35">
      <c r="B22" t="s">
        <v>39</v>
      </c>
      <c r="C22">
        <f>COUNT(B6:B13)</f>
        <v>4</v>
      </c>
      <c r="K22" t="s">
        <v>50</v>
      </c>
      <c r="L22" t="s">
        <v>51</v>
      </c>
    </row>
    <row r="23" spans="2:12" x14ac:dyDescent="0.35">
      <c r="B23" t="s">
        <v>43</v>
      </c>
      <c r="C23">
        <f>C22-1</f>
        <v>3</v>
      </c>
      <c r="K23" t="s">
        <v>52</v>
      </c>
      <c r="L23" t="s">
        <v>53</v>
      </c>
    </row>
    <row r="24" spans="2:12" x14ac:dyDescent="0.35">
      <c r="B24" t="s">
        <v>44</v>
      </c>
      <c r="C24" s="21">
        <f>C22-2</f>
        <v>2</v>
      </c>
    </row>
    <row r="25" spans="2:12" x14ac:dyDescent="0.35">
      <c r="B25" t="s">
        <v>46</v>
      </c>
      <c r="C25">
        <f>C22-3</f>
        <v>1</v>
      </c>
    </row>
    <row r="26" spans="2:12" x14ac:dyDescent="0.35">
      <c r="B26" t="s">
        <v>45</v>
      </c>
      <c r="C26">
        <f>C22+1</f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300"/>
  <sheetViews>
    <sheetView tabSelected="1" zoomScale="115" zoomScaleNormal="115" workbookViewId="0">
      <selection activeCell="B15" sqref="B15"/>
    </sheetView>
  </sheetViews>
  <sheetFormatPr defaultColWidth="10.90625" defaultRowHeight="14.5" x14ac:dyDescent="0.35"/>
  <cols>
    <col min="3" max="3" width="14.26953125" bestFit="1" customWidth="1"/>
    <col min="10" max="10" width="11.453125" style="21"/>
  </cols>
  <sheetData>
    <row r="1" spans="2:17" x14ac:dyDescent="0.35">
      <c r="B1" t="s">
        <v>63</v>
      </c>
      <c r="C1" s="31" t="s">
        <v>56</v>
      </c>
      <c r="D1" t="s">
        <v>61</v>
      </c>
    </row>
    <row r="2" spans="2:17" x14ac:dyDescent="0.35">
      <c r="B2">
        <v>0.10785957514843303</v>
      </c>
      <c r="C2" s="31">
        <f>(2*B2-1)^(1/3)</f>
        <v>-0.92219735068034092</v>
      </c>
      <c r="D2">
        <f>TRUNC(C2, $H$5)</f>
        <v>-0.92210000000000003</v>
      </c>
      <c r="G2" s="23" t="s">
        <v>4</v>
      </c>
      <c r="H2" s="21">
        <f>COUNT(C2:C320)</f>
        <v>14</v>
      </c>
      <c r="I2" s="21"/>
      <c r="K2" s="21"/>
      <c r="L2" s="21"/>
      <c r="M2" s="21"/>
      <c r="N2" s="21"/>
      <c r="O2" s="21"/>
      <c r="P2" s="21"/>
      <c r="Q2" s="21"/>
    </row>
    <row r="3" spans="2:17" x14ac:dyDescent="0.35">
      <c r="B3" s="21">
        <v>0.17671991157108591</v>
      </c>
      <c r="C3" s="31">
        <f t="shared" ref="C3:C15" si="0">(2*B3-1)^(1/3)</f>
        <v>-0.86470834581679978</v>
      </c>
      <c r="D3" s="21">
        <f t="shared" ref="D3:D15" si="1">TRUNC(C3, $H$5)</f>
        <v>-0.86470000000000002</v>
      </c>
      <c r="G3" s="23" t="s">
        <v>2</v>
      </c>
      <c r="H3" s="21">
        <f>MAX(D2:D320)</f>
        <v>0.91359999999999997</v>
      </c>
      <c r="I3" s="21"/>
      <c r="K3" s="21"/>
      <c r="L3" s="21"/>
      <c r="M3" s="21"/>
      <c r="N3" s="21"/>
      <c r="O3" s="21"/>
      <c r="P3" s="21"/>
      <c r="Q3" s="21"/>
    </row>
    <row r="4" spans="2:17" x14ac:dyDescent="0.35">
      <c r="B4" s="21">
        <v>0.34228697662311214</v>
      </c>
      <c r="C4" s="31">
        <f t="shared" si="0"/>
        <v>-0.68071583121521273</v>
      </c>
      <c r="D4" s="21">
        <f t="shared" si="1"/>
        <v>-0.68069999999999997</v>
      </c>
      <c r="G4" s="23" t="s">
        <v>3</v>
      </c>
      <c r="H4" s="21">
        <f>MIN(D2:D320)</f>
        <v>-0.92930000000000001</v>
      </c>
      <c r="I4" s="21"/>
      <c r="K4" s="21"/>
      <c r="L4" s="21"/>
      <c r="M4" s="21"/>
      <c r="N4" s="21"/>
      <c r="O4" s="21"/>
      <c r="P4" s="21"/>
      <c r="Q4" s="21"/>
    </row>
    <row r="5" spans="2:17" x14ac:dyDescent="0.35">
      <c r="B5" s="21">
        <v>0.78733619067120042</v>
      </c>
      <c r="C5" s="31">
        <f t="shared" si="0"/>
        <v>0.83139378789831597</v>
      </c>
      <c r="D5" s="21">
        <f t="shared" si="1"/>
        <v>0.83130000000000004</v>
      </c>
      <c r="G5" s="23" t="s">
        <v>57</v>
      </c>
      <c r="H5" s="21">
        <v>4</v>
      </c>
      <c r="I5" s="21"/>
      <c r="K5" s="21"/>
      <c r="L5" s="21"/>
      <c r="M5" s="21"/>
      <c r="N5" s="21"/>
      <c r="O5" s="21"/>
      <c r="P5" s="21"/>
      <c r="Q5" s="21"/>
    </row>
    <row r="6" spans="2:17" x14ac:dyDescent="0.35">
      <c r="B6" s="21">
        <v>0.82125086729626318</v>
      </c>
      <c r="C6" s="31">
        <f t="shared" si="0"/>
        <v>0.86289529604064108</v>
      </c>
      <c r="D6" s="21">
        <f t="shared" si="1"/>
        <v>0.86280000000000001</v>
      </c>
      <c r="G6" s="23" t="s">
        <v>5</v>
      </c>
      <c r="H6" s="24">
        <f>1+3.33*LOG10(H2)</f>
        <v>4.8166063588085324</v>
      </c>
      <c r="I6" s="21">
        <f>ROUNDUP(H6,0)</f>
        <v>5</v>
      </c>
      <c r="K6" s="21"/>
      <c r="L6" s="21"/>
      <c r="M6" s="21"/>
      <c r="N6" s="21"/>
      <c r="O6" s="21"/>
      <c r="P6" s="21"/>
      <c r="Q6" s="21"/>
    </row>
    <row r="7" spans="2:17" x14ac:dyDescent="0.35">
      <c r="B7" s="21">
        <v>0.24832769630265106</v>
      </c>
      <c r="C7" s="31">
        <f t="shared" si="0"/>
        <v>-0.79546633894889485</v>
      </c>
      <c r="D7" s="21">
        <f t="shared" si="1"/>
        <v>-0.7954</v>
      </c>
      <c r="G7" s="23" t="s">
        <v>64</v>
      </c>
      <c r="H7" s="21">
        <f>(H3-H4)/I6</f>
        <v>0.36858000000000002</v>
      </c>
      <c r="I7" s="21">
        <f>TRUNC(H7,$H$5) + H9</f>
        <v>0.36859999999999998</v>
      </c>
      <c r="K7" s="21"/>
      <c r="L7" s="21"/>
      <c r="M7" s="21"/>
      <c r="N7" s="21"/>
      <c r="O7" s="21"/>
      <c r="P7" s="21"/>
      <c r="Q7" s="21"/>
    </row>
    <row r="8" spans="2:17" x14ac:dyDescent="0.35">
      <c r="B8" s="21">
        <v>0.22859022963099829</v>
      </c>
      <c r="C8" s="31">
        <f t="shared" si="0"/>
        <v>-0.81574012370451854</v>
      </c>
      <c r="D8" s="21">
        <f t="shared" si="1"/>
        <v>-0.81569999999999998</v>
      </c>
      <c r="G8" s="23" t="s">
        <v>35</v>
      </c>
      <c r="H8" s="21"/>
      <c r="I8" s="21"/>
      <c r="K8" s="21"/>
      <c r="L8" s="21"/>
    </row>
    <row r="9" spans="2:17" ht="15" thickBot="1" x14ac:dyDescent="0.4">
      <c r="B9" s="21">
        <v>0.19302332832775948</v>
      </c>
      <c r="C9" s="31">
        <f t="shared" si="0"/>
        <v>-0.8499207969312601</v>
      </c>
      <c r="D9" s="21">
        <f t="shared" si="1"/>
        <v>-0.84989999999999999</v>
      </c>
      <c r="G9" s="23" t="s">
        <v>36</v>
      </c>
      <c r="H9" s="34">
        <f>1/10^$H$5</f>
        <v>1E-4</v>
      </c>
      <c r="I9" s="21"/>
      <c r="K9" s="21"/>
      <c r="L9" s="21"/>
    </row>
    <row r="10" spans="2:17" ht="15" thickBot="1" x14ac:dyDescent="0.4">
      <c r="B10" s="21">
        <v>0.70825215226771499</v>
      </c>
      <c r="C10" s="31">
        <f t="shared" si="0"/>
        <v>0.74680376376550694</v>
      </c>
      <c r="D10" s="21">
        <f t="shared" si="1"/>
        <v>0.74680000000000002</v>
      </c>
      <c r="G10" s="21"/>
      <c r="H10" s="57" t="s">
        <v>60</v>
      </c>
      <c r="I10" s="58"/>
      <c r="J10" s="17"/>
      <c r="K10" s="21"/>
      <c r="L10" s="21"/>
    </row>
    <row r="11" spans="2:17" x14ac:dyDescent="0.35">
      <c r="B11" s="21">
        <v>0.46731210528720135</v>
      </c>
      <c r="C11" s="31">
        <f t="shared" si="0"/>
        <v>-0.40284593163175764</v>
      </c>
      <c r="D11" s="21">
        <f t="shared" si="1"/>
        <v>-0.40279999999999999</v>
      </c>
      <c r="G11" s="51" t="s">
        <v>62</v>
      </c>
      <c r="H11" s="52" t="s">
        <v>58</v>
      </c>
      <c r="I11" s="52" t="s">
        <v>59</v>
      </c>
      <c r="J11" s="51" t="s">
        <v>13</v>
      </c>
      <c r="K11" s="51" t="s">
        <v>11</v>
      </c>
    </row>
    <row r="12" spans="2:17" x14ac:dyDescent="0.35">
      <c r="B12" s="21">
        <v>0.83127862452737433</v>
      </c>
      <c r="C12" s="31">
        <f t="shared" si="0"/>
        <v>0.87178181047386982</v>
      </c>
      <c r="D12" s="21">
        <f t="shared" si="1"/>
        <v>0.87170000000000003</v>
      </c>
      <c r="G12" s="27"/>
      <c r="H12" s="13"/>
      <c r="I12" s="13"/>
      <c r="J12" s="26"/>
      <c r="K12" s="26"/>
    </row>
    <row r="13" spans="2:17" x14ac:dyDescent="0.35">
      <c r="B13" s="21">
        <v>0.66489746021148133</v>
      </c>
      <c r="C13" s="31">
        <f t="shared" si="0"/>
        <v>0.69089914316815693</v>
      </c>
      <c r="D13" s="21">
        <f t="shared" si="1"/>
        <v>0.69079999999999997</v>
      </c>
      <c r="G13" s="27">
        <v>1</v>
      </c>
      <c r="H13" s="26">
        <f>H4</f>
        <v>-0.92930000000000001</v>
      </c>
      <c r="I13" s="26">
        <f>H14-H9</f>
        <v>-0.56079999999999997</v>
      </c>
      <c r="J13" s="27">
        <f t="shared" ref="J13:J18" si="2">AVERAGE(H13:I13)</f>
        <v>-0.74504999999999999</v>
      </c>
      <c r="K13" s="45">
        <f>COUNTIFS($D$2:$D$320, "&lt;="&amp;I13, $D$2:$D$320, "&gt;=" &amp;H13)</f>
        <v>7</v>
      </c>
    </row>
    <row r="14" spans="2:17" x14ac:dyDescent="0.35">
      <c r="B14" s="21">
        <v>0.88139304450739153</v>
      </c>
      <c r="C14" s="31">
        <f t="shared" si="0"/>
        <v>0.91369431216533425</v>
      </c>
      <c r="D14" s="21">
        <f t="shared" si="1"/>
        <v>0.91359999999999997</v>
      </c>
      <c r="G14" s="27">
        <f>G13+1</f>
        <v>2</v>
      </c>
      <c r="H14" s="26">
        <f>H13+$I$7</f>
        <v>-0.56069999999999998</v>
      </c>
      <c r="I14" s="26">
        <f>I13+$I$7</f>
        <v>-0.19219999999999998</v>
      </c>
      <c r="J14" s="27">
        <f t="shared" si="2"/>
        <v>-0.37644999999999995</v>
      </c>
      <c r="K14" s="45">
        <f t="shared" ref="K14:K18" si="3">COUNTIFS($D$2:$D$320, "&lt;="&amp;I14, $D$2:$D$320, "&gt;=" &amp;H14)</f>
        <v>1</v>
      </c>
    </row>
    <row r="15" spans="2:17" x14ac:dyDescent="0.35">
      <c r="B15" s="21">
        <v>9.8623051904901171E-2</v>
      </c>
      <c r="C15" s="31">
        <f t="shared" si="0"/>
        <v>-0.92938175126242828</v>
      </c>
      <c r="D15" s="21">
        <f t="shared" si="1"/>
        <v>-0.92930000000000001</v>
      </c>
      <c r="G15" s="27">
        <v>2</v>
      </c>
      <c r="H15" s="26">
        <f t="shared" ref="H15:H17" si="4">H14+$I$7</f>
        <v>-0.19209999999999999</v>
      </c>
      <c r="I15" s="26">
        <f t="shared" ref="I15:I18" si="5">I14+$I$7</f>
        <v>0.1764</v>
      </c>
      <c r="J15" s="27">
        <f t="shared" si="2"/>
        <v>-7.8499999999999959E-3</v>
      </c>
      <c r="K15" s="45">
        <f t="shared" si="3"/>
        <v>0</v>
      </c>
    </row>
    <row r="16" spans="2:17" x14ac:dyDescent="0.35">
      <c r="B16" s="21"/>
      <c r="C16" s="31"/>
      <c r="D16" s="21"/>
      <c r="G16" s="27">
        <f t="shared" ref="G16" si="6">G15+1</f>
        <v>3</v>
      </c>
      <c r="H16" s="26">
        <f t="shared" si="4"/>
        <v>0.17649999999999999</v>
      </c>
      <c r="I16" s="26">
        <f t="shared" si="5"/>
        <v>0.54499999999999993</v>
      </c>
      <c r="J16" s="27">
        <f t="shared" si="2"/>
        <v>0.36074999999999996</v>
      </c>
      <c r="K16" s="45">
        <f t="shared" si="3"/>
        <v>0</v>
      </c>
    </row>
    <row r="17" spans="2:12" x14ac:dyDescent="0.35">
      <c r="B17" s="21"/>
      <c r="C17" s="31"/>
      <c r="D17" s="21"/>
      <c r="G17" s="27">
        <v>3</v>
      </c>
      <c r="H17" s="26">
        <f t="shared" si="4"/>
        <v>0.54509999999999992</v>
      </c>
      <c r="I17" s="26">
        <f t="shared" si="5"/>
        <v>0.91359999999999997</v>
      </c>
      <c r="J17" s="27">
        <f t="shared" si="2"/>
        <v>0.72934999999999994</v>
      </c>
      <c r="K17" s="45">
        <f t="shared" si="3"/>
        <v>6</v>
      </c>
    </row>
    <row r="18" spans="2:12" x14ac:dyDescent="0.35">
      <c r="B18" s="21"/>
      <c r="C18" s="31"/>
      <c r="D18" s="21"/>
      <c r="G18" s="27">
        <f t="shared" ref="G18" si="7">G17+1</f>
        <v>4</v>
      </c>
      <c r="H18" s="26">
        <f t="shared" ref="H18" si="8">H17+$I$7</f>
        <v>0.91369999999999996</v>
      </c>
      <c r="I18" s="26">
        <f t="shared" si="5"/>
        <v>1.2822</v>
      </c>
      <c r="J18" s="27">
        <f t="shared" si="2"/>
        <v>1.09795</v>
      </c>
      <c r="K18" s="45">
        <f t="shared" si="3"/>
        <v>0</v>
      </c>
    </row>
    <row r="19" spans="2:12" x14ac:dyDescent="0.35">
      <c r="B19" s="21"/>
      <c r="C19" s="31"/>
      <c r="D19" s="21"/>
      <c r="G19" s="27">
        <f t="shared" ref="G19" si="9">G18+1</f>
        <v>5</v>
      </c>
      <c r="H19" s="26">
        <f t="shared" ref="H19" si="10">H18+$I$7</f>
        <v>1.2823</v>
      </c>
      <c r="I19" s="26">
        <f t="shared" ref="I19" si="11">I18+$I$7</f>
        <v>1.6508</v>
      </c>
      <c r="J19" s="27">
        <f t="shared" ref="J19" si="12">AVERAGE(H19:I19)</f>
        <v>1.46655</v>
      </c>
      <c r="K19" s="45">
        <f t="shared" ref="K19" si="13">COUNTIFS($D$2:$D$320, "&lt;="&amp;I19, $D$2:$D$320, "&gt;=" &amp;H19)</f>
        <v>0</v>
      </c>
      <c r="L19" s="18"/>
    </row>
    <row r="20" spans="2:12" x14ac:dyDescent="0.35">
      <c r="B20" s="21"/>
      <c r="C20" s="31"/>
      <c r="D20" s="21"/>
      <c r="G20" s="27"/>
      <c r="H20" s="26"/>
      <c r="I20" s="26"/>
      <c r="J20" s="27"/>
      <c r="K20" s="45"/>
    </row>
    <row r="21" spans="2:12" x14ac:dyDescent="0.35">
      <c r="B21" s="21"/>
      <c r="C21" s="31"/>
      <c r="D21" s="21"/>
      <c r="G21" s="27"/>
      <c r="H21" s="26"/>
      <c r="I21" s="26"/>
      <c r="J21" s="27"/>
      <c r="K21" s="45"/>
    </row>
    <row r="22" spans="2:12" x14ac:dyDescent="0.35">
      <c r="B22" s="21"/>
      <c r="C22" s="31"/>
      <c r="D22" s="21"/>
      <c r="G22" s="27"/>
      <c r="H22" s="26"/>
      <c r="I22" s="26"/>
      <c r="J22" s="27"/>
      <c r="K22" s="45"/>
    </row>
    <row r="23" spans="2:12" x14ac:dyDescent="0.35">
      <c r="B23" s="21"/>
      <c r="C23" s="31"/>
      <c r="D23" s="21"/>
      <c r="G23" s="27"/>
      <c r="H23" s="26"/>
      <c r="I23" s="26"/>
      <c r="J23" s="27"/>
      <c r="K23" s="45"/>
    </row>
    <row r="24" spans="2:12" x14ac:dyDescent="0.35">
      <c r="B24" s="21"/>
      <c r="C24" s="31"/>
      <c r="D24" s="21"/>
      <c r="G24" s="27"/>
      <c r="H24" s="26"/>
      <c r="I24" s="26"/>
      <c r="J24" s="27"/>
      <c r="K24" s="45"/>
    </row>
    <row r="25" spans="2:12" x14ac:dyDescent="0.35">
      <c r="B25" s="21"/>
      <c r="C25" s="31"/>
      <c r="D25" s="21"/>
    </row>
    <row r="26" spans="2:12" x14ac:dyDescent="0.35">
      <c r="B26" s="21"/>
      <c r="C26" s="31"/>
      <c r="D26" s="21"/>
      <c r="K26" s="50">
        <f>SUM(K13:K25)</f>
        <v>14</v>
      </c>
    </row>
    <row r="27" spans="2:12" x14ac:dyDescent="0.35">
      <c r="B27" s="21"/>
      <c r="C27" s="31"/>
      <c r="D27" s="21"/>
    </row>
    <row r="28" spans="2:12" x14ac:dyDescent="0.35">
      <c r="B28" s="21"/>
      <c r="C28" s="31"/>
      <c r="D28" s="21"/>
    </row>
    <row r="29" spans="2:12" x14ac:dyDescent="0.35">
      <c r="B29" s="21"/>
      <c r="C29" s="31"/>
      <c r="D29" s="21"/>
    </row>
    <row r="30" spans="2:12" x14ac:dyDescent="0.35">
      <c r="B30" s="21"/>
      <c r="C30" s="31"/>
      <c r="D30" s="21"/>
    </row>
    <row r="31" spans="2:12" x14ac:dyDescent="0.35">
      <c r="B31" s="21"/>
      <c r="C31" s="31"/>
      <c r="D31" s="21"/>
    </row>
    <row r="32" spans="2:12" x14ac:dyDescent="0.35">
      <c r="B32" s="21"/>
      <c r="C32" s="31"/>
      <c r="D32" s="21"/>
    </row>
    <row r="33" spans="2:4" x14ac:dyDescent="0.35">
      <c r="B33" s="21"/>
      <c r="C33" s="31"/>
      <c r="D33" s="21"/>
    </row>
    <row r="34" spans="2:4" x14ac:dyDescent="0.35">
      <c r="B34" s="21"/>
      <c r="C34" s="31"/>
      <c r="D34" s="21"/>
    </row>
    <row r="35" spans="2:4" x14ac:dyDescent="0.35">
      <c r="B35" s="21"/>
      <c r="C35" s="31"/>
      <c r="D35" s="21"/>
    </row>
    <row r="36" spans="2:4" x14ac:dyDescent="0.35">
      <c r="B36" s="21"/>
      <c r="C36" s="31"/>
      <c r="D36" s="21"/>
    </row>
    <row r="37" spans="2:4" x14ac:dyDescent="0.35">
      <c r="B37" s="21"/>
      <c r="C37" s="31"/>
      <c r="D37" s="21"/>
    </row>
    <row r="38" spans="2:4" x14ac:dyDescent="0.35">
      <c r="B38" s="21"/>
      <c r="C38" s="31"/>
      <c r="D38" s="21"/>
    </row>
    <row r="39" spans="2:4" x14ac:dyDescent="0.35">
      <c r="B39" s="21"/>
      <c r="C39" s="31"/>
      <c r="D39" s="21"/>
    </row>
    <row r="40" spans="2:4" x14ac:dyDescent="0.35">
      <c r="B40" s="21"/>
      <c r="C40" s="31"/>
      <c r="D40" s="21"/>
    </row>
    <row r="41" spans="2:4" x14ac:dyDescent="0.35">
      <c r="B41" s="21"/>
      <c r="C41" s="31"/>
      <c r="D41" s="21"/>
    </row>
    <row r="42" spans="2:4" x14ac:dyDescent="0.35">
      <c r="B42" s="21"/>
      <c r="C42" s="31"/>
      <c r="D42" s="21"/>
    </row>
    <row r="43" spans="2:4" x14ac:dyDescent="0.35">
      <c r="B43" s="21"/>
      <c r="C43" s="31"/>
      <c r="D43" s="21"/>
    </row>
    <row r="44" spans="2:4" x14ac:dyDescent="0.35">
      <c r="B44" s="21"/>
      <c r="C44" s="31"/>
      <c r="D44" s="21"/>
    </row>
    <row r="45" spans="2:4" x14ac:dyDescent="0.35">
      <c r="B45" s="21"/>
      <c r="C45" s="31"/>
      <c r="D45" s="21"/>
    </row>
    <row r="46" spans="2:4" x14ac:dyDescent="0.35">
      <c r="B46" s="21"/>
      <c r="C46" s="31"/>
      <c r="D46" s="21"/>
    </row>
    <row r="47" spans="2:4" x14ac:dyDescent="0.35">
      <c r="B47" s="21"/>
      <c r="C47" s="31"/>
      <c r="D47" s="21"/>
    </row>
    <row r="48" spans="2:4" x14ac:dyDescent="0.35">
      <c r="B48" s="21"/>
      <c r="C48" s="31"/>
      <c r="D48" s="21"/>
    </row>
    <row r="49" spans="2:4" x14ac:dyDescent="0.35">
      <c r="B49" s="21"/>
      <c r="C49" s="31"/>
      <c r="D49" s="21"/>
    </row>
    <row r="50" spans="2:4" x14ac:dyDescent="0.35">
      <c r="B50" s="21"/>
      <c r="C50" s="31"/>
      <c r="D50" s="21"/>
    </row>
    <row r="51" spans="2:4" x14ac:dyDescent="0.35">
      <c r="B51" s="21"/>
      <c r="C51" s="31"/>
      <c r="D51" s="21"/>
    </row>
    <row r="52" spans="2:4" x14ac:dyDescent="0.35">
      <c r="B52" s="21"/>
      <c r="C52" s="31"/>
      <c r="D52" s="21"/>
    </row>
    <row r="53" spans="2:4" x14ac:dyDescent="0.35">
      <c r="B53" s="21"/>
      <c r="C53" s="31"/>
      <c r="D53" s="21"/>
    </row>
    <row r="54" spans="2:4" x14ac:dyDescent="0.35">
      <c r="B54" s="21"/>
      <c r="C54" s="31"/>
      <c r="D54" s="21"/>
    </row>
    <row r="55" spans="2:4" x14ac:dyDescent="0.35">
      <c r="B55" s="21"/>
      <c r="C55" s="31"/>
      <c r="D55" s="21"/>
    </row>
    <row r="56" spans="2:4" x14ac:dyDescent="0.35">
      <c r="B56" s="21"/>
      <c r="C56" s="31"/>
      <c r="D56" s="21"/>
    </row>
    <row r="57" spans="2:4" x14ac:dyDescent="0.35">
      <c r="B57" s="21"/>
      <c r="C57" s="31"/>
      <c r="D57" s="21"/>
    </row>
    <row r="58" spans="2:4" x14ac:dyDescent="0.35">
      <c r="B58" s="21"/>
      <c r="C58" s="31"/>
      <c r="D58" s="21"/>
    </row>
    <row r="59" spans="2:4" x14ac:dyDescent="0.35">
      <c r="B59" s="21"/>
      <c r="C59" s="31"/>
      <c r="D59" s="21"/>
    </row>
    <row r="60" spans="2:4" x14ac:dyDescent="0.35">
      <c r="B60" s="21"/>
      <c r="C60" s="31"/>
      <c r="D60" s="21"/>
    </row>
    <row r="61" spans="2:4" x14ac:dyDescent="0.35">
      <c r="B61" s="21"/>
      <c r="C61" s="31"/>
      <c r="D61" s="21"/>
    </row>
    <row r="62" spans="2:4" x14ac:dyDescent="0.35">
      <c r="B62" s="21"/>
      <c r="C62" s="31"/>
      <c r="D62" s="21"/>
    </row>
    <row r="63" spans="2:4" x14ac:dyDescent="0.35">
      <c r="B63" s="21"/>
      <c r="C63" s="31"/>
      <c r="D63" s="21"/>
    </row>
    <row r="64" spans="2:4" x14ac:dyDescent="0.35">
      <c r="B64" s="21"/>
      <c r="C64" s="31"/>
      <c r="D64" s="21"/>
    </row>
    <row r="65" spans="2:4" x14ac:dyDescent="0.35">
      <c r="B65" s="21"/>
      <c r="C65" s="31"/>
      <c r="D65" s="21"/>
    </row>
    <row r="66" spans="2:4" x14ac:dyDescent="0.35">
      <c r="B66" s="21"/>
      <c r="C66" s="31"/>
      <c r="D66" s="21"/>
    </row>
    <row r="67" spans="2:4" x14ac:dyDescent="0.35">
      <c r="B67" s="21"/>
      <c r="C67" s="31"/>
      <c r="D67" s="21"/>
    </row>
    <row r="68" spans="2:4" x14ac:dyDescent="0.35">
      <c r="B68" s="21"/>
      <c r="C68" s="31"/>
      <c r="D68" s="21"/>
    </row>
    <row r="69" spans="2:4" x14ac:dyDescent="0.35">
      <c r="B69" s="21"/>
      <c r="C69" s="31"/>
      <c r="D69" s="21"/>
    </row>
    <row r="70" spans="2:4" x14ac:dyDescent="0.35">
      <c r="B70" s="21"/>
      <c r="C70" s="31"/>
      <c r="D70" s="21"/>
    </row>
    <row r="71" spans="2:4" x14ac:dyDescent="0.35">
      <c r="B71" s="21"/>
      <c r="C71" s="31"/>
      <c r="D71" s="21"/>
    </row>
    <row r="72" spans="2:4" x14ac:dyDescent="0.35">
      <c r="B72" s="21"/>
      <c r="C72" s="31"/>
      <c r="D72" s="21"/>
    </row>
    <row r="73" spans="2:4" x14ac:dyDescent="0.35">
      <c r="B73" s="21"/>
      <c r="C73" s="31"/>
      <c r="D73" s="21"/>
    </row>
    <row r="74" spans="2:4" x14ac:dyDescent="0.35">
      <c r="B74" s="21"/>
      <c r="C74" s="31"/>
      <c r="D74" s="21"/>
    </row>
    <row r="75" spans="2:4" x14ac:dyDescent="0.35">
      <c r="B75" s="21"/>
      <c r="C75" s="31"/>
      <c r="D75" s="21"/>
    </row>
    <row r="76" spans="2:4" x14ac:dyDescent="0.35">
      <c r="B76" s="21"/>
      <c r="C76" s="31"/>
      <c r="D76" s="21"/>
    </row>
    <row r="77" spans="2:4" x14ac:dyDescent="0.35">
      <c r="B77" s="21"/>
      <c r="C77" s="31"/>
      <c r="D77" s="21"/>
    </row>
    <row r="78" spans="2:4" x14ac:dyDescent="0.35">
      <c r="B78" s="21"/>
      <c r="C78" s="31"/>
      <c r="D78" s="21"/>
    </row>
    <row r="79" spans="2:4" x14ac:dyDescent="0.35">
      <c r="B79" s="21"/>
      <c r="C79" s="31"/>
      <c r="D79" s="21"/>
    </row>
    <row r="80" spans="2:4" x14ac:dyDescent="0.35">
      <c r="B80" s="21"/>
      <c r="C80" s="31"/>
      <c r="D80" s="21"/>
    </row>
    <row r="81" spans="2:4" x14ac:dyDescent="0.35">
      <c r="B81" s="21"/>
      <c r="C81" s="31"/>
      <c r="D81" s="21"/>
    </row>
    <row r="82" spans="2:4" x14ac:dyDescent="0.35">
      <c r="B82" s="21"/>
      <c r="C82" s="31"/>
      <c r="D82" s="21"/>
    </row>
    <row r="83" spans="2:4" x14ac:dyDescent="0.35">
      <c r="B83" s="21"/>
      <c r="C83" s="31"/>
      <c r="D83" s="21"/>
    </row>
    <row r="84" spans="2:4" x14ac:dyDescent="0.35">
      <c r="B84" s="21"/>
      <c r="C84" s="31"/>
      <c r="D84" s="21"/>
    </row>
    <row r="85" spans="2:4" x14ac:dyDescent="0.35">
      <c r="B85" s="21"/>
      <c r="C85" s="31"/>
      <c r="D85" s="21"/>
    </row>
    <row r="86" spans="2:4" x14ac:dyDescent="0.35">
      <c r="B86" s="21"/>
      <c r="C86" s="31"/>
      <c r="D86" s="21"/>
    </row>
    <row r="87" spans="2:4" x14ac:dyDescent="0.35">
      <c r="B87" s="21"/>
      <c r="C87" s="31"/>
      <c r="D87" s="21"/>
    </row>
    <row r="88" spans="2:4" x14ac:dyDescent="0.35">
      <c r="B88" s="21"/>
      <c r="C88" s="31"/>
      <c r="D88" s="21"/>
    </row>
    <row r="89" spans="2:4" x14ac:dyDescent="0.35">
      <c r="B89" s="21"/>
      <c r="C89" s="31"/>
      <c r="D89" s="21"/>
    </row>
    <row r="90" spans="2:4" x14ac:dyDescent="0.35">
      <c r="B90" s="21"/>
      <c r="C90" s="31"/>
      <c r="D90" s="21"/>
    </row>
    <row r="91" spans="2:4" x14ac:dyDescent="0.35">
      <c r="B91" s="21"/>
      <c r="C91" s="31"/>
      <c r="D91" s="21"/>
    </row>
    <row r="92" spans="2:4" x14ac:dyDescent="0.35">
      <c r="B92" s="21"/>
      <c r="C92" s="31"/>
      <c r="D92" s="21"/>
    </row>
    <row r="93" spans="2:4" x14ac:dyDescent="0.35">
      <c r="B93" s="21"/>
      <c r="C93" s="31"/>
      <c r="D93" s="21"/>
    </row>
    <row r="94" spans="2:4" x14ac:dyDescent="0.35">
      <c r="B94" s="21"/>
      <c r="C94" s="31"/>
      <c r="D94" s="21"/>
    </row>
    <row r="95" spans="2:4" x14ac:dyDescent="0.35">
      <c r="B95" s="21"/>
      <c r="C95" s="31"/>
      <c r="D95" s="21"/>
    </row>
    <row r="96" spans="2:4" x14ac:dyDescent="0.35">
      <c r="B96" s="21"/>
      <c r="C96" s="31"/>
      <c r="D96" s="21"/>
    </row>
    <row r="97" spans="2:4" x14ac:dyDescent="0.35">
      <c r="B97" s="21"/>
      <c r="C97" s="31"/>
      <c r="D97" s="21"/>
    </row>
    <row r="98" spans="2:4" x14ac:dyDescent="0.35">
      <c r="B98" s="21"/>
      <c r="C98" s="31"/>
      <c r="D98" s="21"/>
    </row>
    <row r="99" spans="2:4" x14ac:dyDescent="0.35">
      <c r="B99" s="21"/>
      <c r="C99" s="31"/>
      <c r="D99" s="21"/>
    </row>
    <row r="100" spans="2:4" x14ac:dyDescent="0.35">
      <c r="B100" s="21"/>
      <c r="C100" s="31"/>
      <c r="D100" s="21"/>
    </row>
    <row r="101" spans="2:4" x14ac:dyDescent="0.35">
      <c r="B101" s="21"/>
      <c r="C101" s="31"/>
      <c r="D101" s="21"/>
    </row>
    <row r="102" spans="2:4" x14ac:dyDescent="0.35">
      <c r="B102" s="21"/>
      <c r="C102" s="31"/>
      <c r="D102" s="21"/>
    </row>
    <row r="103" spans="2:4" x14ac:dyDescent="0.35">
      <c r="B103" s="21"/>
      <c r="C103" s="31"/>
      <c r="D103" s="21"/>
    </row>
    <row r="104" spans="2:4" x14ac:dyDescent="0.35">
      <c r="B104" s="21"/>
      <c r="C104" s="31"/>
      <c r="D104" s="21"/>
    </row>
    <row r="105" spans="2:4" x14ac:dyDescent="0.35">
      <c r="B105" s="21"/>
      <c r="C105" s="31"/>
      <c r="D105" s="21"/>
    </row>
    <row r="106" spans="2:4" x14ac:dyDescent="0.35">
      <c r="B106" s="21"/>
      <c r="C106" s="31"/>
      <c r="D106" s="21"/>
    </row>
    <row r="107" spans="2:4" x14ac:dyDescent="0.35">
      <c r="B107" s="21"/>
      <c r="C107" s="31"/>
      <c r="D107" s="21"/>
    </row>
    <row r="108" spans="2:4" x14ac:dyDescent="0.35">
      <c r="B108" s="21"/>
      <c r="C108" s="31"/>
      <c r="D108" s="21"/>
    </row>
    <row r="109" spans="2:4" x14ac:dyDescent="0.35">
      <c r="B109" s="21"/>
      <c r="C109" s="31"/>
      <c r="D109" s="21"/>
    </row>
    <row r="110" spans="2:4" x14ac:dyDescent="0.35">
      <c r="B110" s="21"/>
      <c r="C110" s="31"/>
      <c r="D110" s="21"/>
    </row>
    <row r="111" spans="2:4" x14ac:dyDescent="0.35">
      <c r="B111" s="21"/>
      <c r="C111" s="31"/>
      <c r="D111" s="21"/>
    </row>
    <row r="112" spans="2:4" x14ac:dyDescent="0.35">
      <c r="B112" s="21"/>
      <c r="C112" s="31"/>
      <c r="D112" s="21"/>
    </row>
    <row r="113" spans="2:4" x14ac:dyDescent="0.35">
      <c r="B113" s="21"/>
      <c r="C113" s="31"/>
      <c r="D113" s="21"/>
    </row>
    <row r="114" spans="2:4" x14ac:dyDescent="0.35">
      <c r="B114" s="21"/>
      <c r="C114" s="31"/>
      <c r="D114" s="21"/>
    </row>
    <row r="115" spans="2:4" x14ac:dyDescent="0.35">
      <c r="B115" s="21"/>
      <c r="C115" s="31"/>
      <c r="D115" s="21"/>
    </row>
    <row r="116" spans="2:4" x14ac:dyDescent="0.35">
      <c r="B116" s="21"/>
      <c r="C116" s="31"/>
      <c r="D116" s="21"/>
    </row>
    <row r="117" spans="2:4" x14ac:dyDescent="0.35">
      <c r="B117" s="21"/>
      <c r="C117" s="31"/>
      <c r="D117" s="21"/>
    </row>
    <row r="118" spans="2:4" x14ac:dyDescent="0.35">
      <c r="B118" s="21"/>
      <c r="C118" s="31"/>
      <c r="D118" s="21"/>
    </row>
    <row r="119" spans="2:4" x14ac:dyDescent="0.35">
      <c r="B119" s="21"/>
      <c r="C119" s="31"/>
      <c r="D119" s="21"/>
    </row>
    <row r="120" spans="2:4" x14ac:dyDescent="0.35">
      <c r="B120" s="21"/>
      <c r="C120" s="31"/>
      <c r="D120" s="21"/>
    </row>
    <row r="121" spans="2:4" x14ac:dyDescent="0.35">
      <c r="B121" s="21"/>
      <c r="C121" s="31"/>
      <c r="D121" s="21"/>
    </row>
    <row r="122" spans="2:4" x14ac:dyDescent="0.35">
      <c r="B122" s="21"/>
      <c r="C122" s="31"/>
      <c r="D122" s="21"/>
    </row>
    <row r="123" spans="2:4" x14ac:dyDescent="0.35">
      <c r="B123" s="21"/>
      <c r="C123" s="31"/>
      <c r="D123" s="21"/>
    </row>
    <row r="124" spans="2:4" x14ac:dyDescent="0.35">
      <c r="B124" s="21"/>
      <c r="C124" s="31"/>
      <c r="D124" s="21"/>
    </row>
    <row r="125" spans="2:4" x14ac:dyDescent="0.35">
      <c r="B125" s="21"/>
      <c r="C125" s="31"/>
      <c r="D125" s="21"/>
    </row>
    <row r="126" spans="2:4" x14ac:dyDescent="0.35">
      <c r="B126" s="21"/>
      <c r="C126" s="31"/>
      <c r="D126" s="21"/>
    </row>
    <row r="127" spans="2:4" x14ac:dyDescent="0.35">
      <c r="B127" s="21"/>
      <c r="C127" s="31"/>
      <c r="D127" s="21"/>
    </row>
    <row r="128" spans="2:4" x14ac:dyDescent="0.35">
      <c r="B128" s="21"/>
      <c r="C128" s="31"/>
      <c r="D128" s="21"/>
    </row>
    <row r="129" spans="2:4" x14ac:dyDescent="0.35">
      <c r="B129" s="21"/>
      <c r="C129" s="31"/>
      <c r="D129" s="21"/>
    </row>
    <row r="130" spans="2:4" x14ac:dyDescent="0.35">
      <c r="B130" s="21"/>
      <c r="C130" s="31"/>
      <c r="D130" s="21"/>
    </row>
    <row r="131" spans="2:4" x14ac:dyDescent="0.35">
      <c r="B131" s="21"/>
      <c r="C131" s="31"/>
      <c r="D131" s="21"/>
    </row>
    <row r="132" spans="2:4" x14ac:dyDescent="0.35">
      <c r="B132" s="21"/>
      <c r="C132" s="31"/>
      <c r="D132" s="21"/>
    </row>
    <row r="133" spans="2:4" x14ac:dyDescent="0.35">
      <c r="B133" s="21"/>
      <c r="C133" s="31"/>
      <c r="D133" s="21"/>
    </row>
    <row r="134" spans="2:4" x14ac:dyDescent="0.35">
      <c r="B134" s="21"/>
      <c r="C134" s="31"/>
      <c r="D134" s="21"/>
    </row>
    <row r="135" spans="2:4" x14ac:dyDescent="0.35">
      <c r="B135" s="21"/>
      <c r="C135" s="31"/>
      <c r="D135" s="21"/>
    </row>
    <row r="136" spans="2:4" x14ac:dyDescent="0.35">
      <c r="B136" s="21"/>
      <c r="C136" s="31"/>
      <c r="D136" s="21"/>
    </row>
    <row r="137" spans="2:4" x14ac:dyDescent="0.35">
      <c r="B137" s="21"/>
      <c r="C137" s="31"/>
      <c r="D137" s="21"/>
    </row>
    <row r="138" spans="2:4" x14ac:dyDescent="0.35">
      <c r="B138" s="21"/>
      <c r="C138" s="31"/>
      <c r="D138" s="21"/>
    </row>
    <row r="139" spans="2:4" x14ac:dyDescent="0.35">
      <c r="B139" s="21"/>
      <c r="C139" s="31"/>
      <c r="D139" s="21"/>
    </row>
    <row r="140" spans="2:4" x14ac:dyDescent="0.35">
      <c r="B140" s="21"/>
      <c r="C140" s="31"/>
      <c r="D140" s="21"/>
    </row>
    <row r="141" spans="2:4" x14ac:dyDescent="0.35">
      <c r="B141" s="21"/>
      <c r="C141" s="31"/>
      <c r="D141" s="21"/>
    </row>
    <row r="142" spans="2:4" x14ac:dyDescent="0.35">
      <c r="B142" s="21"/>
      <c r="C142" s="31"/>
      <c r="D142" s="21"/>
    </row>
    <row r="143" spans="2:4" x14ac:dyDescent="0.35">
      <c r="B143" s="21"/>
      <c r="C143" s="31"/>
      <c r="D143" s="21"/>
    </row>
    <row r="144" spans="2:4" x14ac:dyDescent="0.35">
      <c r="B144" s="21"/>
      <c r="C144" s="31"/>
      <c r="D144" s="21"/>
    </row>
    <row r="145" spans="2:4" x14ac:dyDescent="0.35">
      <c r="B145" s="21"/>
      <c r="C145" s="31"/>
      <c r="D145" s="21"/>
    </row>
    <row r="146" spans="2:4" x14ac:dyDescent="0.35">
      <c r="B146" s="21"/>
      <c r="C146" s="31"/>
      <c r="D146" s="21"/>
    </row>
    <row r="147" spans="2:4" x14ac:dyDescent="0.35">
      <c r="B147" s="21"/>
      <c r="C147" s="31"/>
      <c r="D147" s="21"/>
    </row>
    <row r="148" spans="2:4" x14ac:dyDescent="0.35">
      <c r="B148" s="21"/>
      <c r="C148" s="31"/>
      <c r="D148" s="21"/>
    </row>
    <row r="149" spans="2:4" x14ac:dyDescent="0.35">
      <c r="B149" s="21"/>
      <c r="C149" s="31"/>
      <c r="D149" s="21"/>
    </row>
    <row r="150" spans="2:4" x14ac:dyDescent="0.35">
      <c r="B150" s="21"/>
      <c r="C150" s="31"/>
      <c r="D150" s="21"/>
    </row>
    <row r="151" spans="2:4" x14ac:dyDescent="0.35">
      <c r="B151" s="21"/>
      <c r="C151" s="31"/>
      <c r="D151" s="21"/>
    </row>
    <row r="152" spans="2:4" x14ac:dyDescent="0.35">
      <c r="B152" s="21"/>
      <c r="C152" s="31"/>
      <c r="D152" s="21"/>
    </row>
    <row r="153" spans="2:4" x14ac:dyDescent="0.35">
      <c r="B153" s="21"/>
      <c r="C153" s="31"/>
      <c r="D153" s="21"/>
    </row>
    <row r="154" spans="2:4" x14ac:dyDescent="0.35">
      <c r="B154" s="21"/>
      <c r="C154" s="31"/>
      <c r="D154" s="21"/>
    </row>
    <row r="155" spans="2:4" x14ac:dyDescent="0.35">
      <c r="B155" s="21"/>
      <c r="C155" s="31"/>
      <c r="D155" s="21"/>
    </row>
    <row r="156" spans="2:4" x14ac:dyDescent="0.35">
      <c r="B156" s="21"/>
      <c r="C156" s="31"/>
      <c r="D156" s="21"/>
    </row>
    <row r="157" spans="2:4" x14ac:dyDescent="0.35">
      <c r="B157" s="21"/>
      <c r="C157" s="31"/>
      <c r="D157" s="21"/>
    </row>
    <row r="158" spans="2:4" x14ac:dyDescent="0.35">
      <c r="B158" s="21"/>
      <c r="C158" s="31"/>
      <c r="D158" s="21"/>
    </row>
    <row r="159" spans="2:4" x14ac:dyDescent="0.35">
      <c r="B159" s="21"/>
      <c r="C159" s="31"/>
      <c r="D159" s="21"/>
    </row>
    <row r="160" spans="2:4" x14ac:dyDescent="0.35">
      <c r="B160" s="21"/>
      <c r="C160" s="31"/>
      <c r="D160" s="21"/>
    </row>
    <row r="161" spans="2:4" x14ac:dyDescent="0.35">
      <c r="B161" s="21"/>
      <c r="C161" s="31"/>
      <c r="D161" s="21"/>
    </row>
    <row r="162" spans="2:4" x14ac:dyDescent="0.35">
      <c r="B162" s="21"/>
      <c r="C162" s="31"/>
      <c r="D162" s="21"/>
    </row>
    <row r="163" spans="2:4" x14ac:dyDescent="0.35">
      <c r="B163" s="21"/>
      <c r="C163" s="31"/>
      <c r="D163" s="21"/>
    </row>
    <row r="164" spans="2:4" x14ac:dyDescent="0.35">
      <c r="B164" s="21"/>
      <c r="C164" s="31"/>
      <c r="D164" s="21"/>
    </row>
    <row r="165" spans="2:4" x14ac:dyDescent="0.35">
      <c r="B165" s="21"/>
      <c r="C165" s="31"/>
      <c r="D165" s="21"/>
    </row>
    <row r="166" spans="2:4" x14ac:dyDescent="0.35">
      <c r="B166" s="21"/>
      <c r="C166" s="31"/>
      <c r="D166" s="21"/>
    </row>
    <row r="167" spans="2:4" x14ac:dyDescent="0.35">
      <c r="B167" s="21"/>
      <c r="C167" s="31"/>
      <c r="D167" s="21"/>
    </row>
    <row r="168" spans="2:4" x14ac:dyDescent="0.35">
      <c r="B168" s="21"/>
      <c r="C168" s="31"/>
      <c r="D168" s="21"/>
    </row>
    <row r="169" spans="2:4" x14ac:dyDescent="0.35">
      <c r="B169" s="21"/>
      <c r="C169" s="31"/>
      <c r="D169" s="21"/>
    </row>
    <row r="170" spans="2:4" x14ac:dyDescent="0.35">
      <c r="B170" s="21"/>
      <c r="C170" s="31"/>
      <c r="D170" s="21"/>
    </row>
    <row r="171" spans="2:4" x14ac:dyDescent="0.35">
      <c r="B171" s="21"/>
      <c r="C171" s="31"/>
      <c r="D171" s="21"/>
    </row>
    <row r="172" spans="2:4" x14ac:dyDescent="0.35">
      <c r="B172" s="21"/>
      <c r="C172" s="31"/>
      <c r="D172" s="21"/>
    </row>
    <row r="173" spans="2:4" x14ac:dyDescent="0.35">
      <c r="B173" s="21"/>
      <c r="C173" s="31"/>
      <c r="D173" s="21"/>
    </row>
    <row r="174" spans="2:4" x14ac:dyDescent="0.35">
      <c r="B174" s="21"/>
      <c r="C174" s="31"/>
      <c r="D174" s="21"/>
    </row>
    <row r="175" spans="2:4" x14ac:dyDescent="0.35">
      <c r="B175" s="21"/>
      <c r="C175" s="31"/>
      <c r="D175" s="21"/>
    </row>
    <row r="176" spans="2:4" x14ac:dyDescent="0.35">
      <c r="B176" s="21"/>
      <c r="C176" s="31"/>
      <c r="D176" s="21"/>
    </row>
    <row r="177" spans="2:4" x14ac:dyDescent="0.35">
      <c r="B177" s="21"/>
      <c r="C177" s="31"/>
      <c r="D177" s="21"/>
    </row>
    <row r="178" spans="2:4" x14ac:dyDescent="0.35">
      <c r="B178" s="21"/>
      <c r="C178" s="31"/>
      <c r="D178" s="21"/>
    </row>
    <row r="179" spans="2:4" x14ac:dyDescent="0.35">
      <c r="B179" s="21"/>
      <c r="C179" s="31"/>
      <c r="D179" s="21"/>
    </row>
    <row r="180" spans="2:4" x14ac:dyDescent="0.35">
      <c r="B180" s="21"/>
      <c r="C180" s="31"/>
      <c r="D180" s="21"/>
    </row>
    <row r="181" spans="2:4" x14ac:dyDescent="0.35">
      <c r="B181" s="21"/>
      <c r="C181" s="31"/>
      <c r="D181" s="21"/>
    </row>
    <row r="182" spans="2:4" x14ac:dyDescent="0.35">
      <c r="B182" s="21"/>
      <c r="C182" s="31"/>
      <c r="D182" s="21"/>
    </row>
    <row r="183" spans="2:4" x14ac:dyDescent="0.35">
      <c r="B183" s="21"/>
      <c r="C183" s="31"/>
      <c r="D183" s="21"/>
    </row>
    <row r="184" spans="2:4" x14ac:dyDescent="0.35">
      <c r="B184" s="21"/>
      <c r="C184" s="31"/>
      <c r="D184" s="21"/>
    </row>
    <row r="185" spans="2:4" x14ac:dyDescent="0.35">
      <c r="B185" s="21"/>
      <c r="C185" s="31"/>
      <c r="D185" s="21"/>
    </row>
    <row r="186" spans="2:4" x14ac:dyDescent="0.35">
      <c r="B186" s="21"/>
      <c r="C186" s="31"/>
      <c r="D186" s="21"/>
    </row>
    <row r="187" spans="2:4" x14ac:dyDescent="0.35">
      <c r="B187" s="21"/>
      <c r="C187" s="31"/>
      <c r="D187" s="21"/>
    </row>
    <row r="188" spans="2:4" x14ac:dyDescent="0.35">
      <c r="B188" s="21"/>
      <c r="C188" s="31"/>
      <c r="D188" s="21"/>
    </row>
    <row r="189" spans="2:4" x14ac:dyDescent="0.35">
      <c r="B189" s="21"/>
      <c r="C189" s="31"/>
      <c r="D189" s="21"/>
    </row>
    <row r="190" spans="2:4" x14ac:dyDescent="0.35">
      <c r="B190" s="21"/>
      <c r="C190" s="31"/>
      <c r="D190" s="21"/>
    </row>
    <row r="191" spans="2:4" x14ac:dyDescent="0.35">
      <c r="B191" s="21"/>
      <c r="C191" s="31"/>
      <c r="D191" s="21"/>
    </row>
    <row r="192" spans="2:4" x14ac:dyDescent="0.35">
      <c r="B192" s="21"/>
      <c r="C192" s="31"/>
      <c r="D192" s="21"/>
    </row>
    <row r="193" spans="2:4" x14ac:dyDescent="0.35">
      <c r="B193" s="21"/>
      <c r="C193" s="31"/>
      <c r="D193" s="21"/>
    </row>
    <row r="194" spans="2:4" x14ac:dyDescent="0.35">
      <c r="B194" s="21"/>
      <c r="C194" s="31"/>
      <c r="D194" s="21"/>
    </row>
    <row r="195" spans="2:4" x14ac:dyDescent="0.35">
      <c r="B195" s="21"/>
      <c r="C195" s="31"/>
      <c r="D195" s="21"/>
    </row>
    <row r="196" spans="2:4" x14ac:dyDescent="0.35">
      <c r="B196" s="21"/>
      <c r="C196" s="31"/>
      <c r="D196" s="21"/>
    </row>
    <row r="197" spans="2:4" x14ac:dyDescent="0.35">
      <c r="B197" s="21"/>
      <c r="C197" s="31"/>
      <c r="D197" s="21"/>
    </row>
    <row r="198" spans="2:4" x14ac:dyDescent="0.35">
      <c r="B198" s="21"/>
      <c r="C198" s="31"/>
      <c r="D198" s="21"/>
    </row>
    <row r="199" spans="2:4" x14ac:dyDescent="0.35">
      <c r="B199" s="21"/>
      <c r="C199" s="31"/>
      <c r="D199" s="21"/>
    </row>
    <row r="200" spans="2:4" x14ac:dyDescent="0.35">
      <c r="B200" s="21"/>
      <c r="C200" s="31"/>
      <c r="D200" s="21"/>
    </row>
    <row r="201" spans="2:4" x14ac:dyDescent="0.35">
      <c r="B201" s="21"/>
      <c r="C201" s="31"/>
      <c r="D201" s="21"/>
    </row>
    <row r="202" spans="2:4" x14ac:dyDescent="0.35">
      <c r="B202" s="21"/>
      <c r="C202" s="31"/>
      <c r="D202" s="21"/>
    </row>
    <row r="203" spans="2:4" x14ac:dyDescent="0.35">
      <c r="B203" s="21"/>
      <c r="C203" s="31"/>
      <c r="D203" s="21"/>
    </row>
    <row r="204" spans="2:4" x14ac:dyDescent="0.35">
      <c r="B204" s="21"/>
      <c r="C204" s="31"/>
      <c r="D204" s="21"/>
    </row>
    <row r="205" spans="2:4" x14ac:dyDescent="0.35">
      <c r="B205" s="21"/>
      <c r="C205" s="31"/>
      <c r="D205" s="21"/>
    </row>
    <row r="206" spans="2:4" x14ac:dyDescent="0.35">
      <c r="B206" s="21"/>
      <c r="C206" s="31"/>
      <c r="D206" s="21"/>
    </row>
    <row r="207" spans="2:4" x14ac:dyDescent="0.35">
      <c r="B207" s="21"/>
      <c r="C207" s="31"/>
      <c r="D207" s="21"/>
    </row>
    <row r="208" spans="2:4" x14ac:dyDescent="0.35">
      <c r="B208" s="21"/>
      <c r="C208" s="31"/>
      <c r="D208" s="21"/>
    </row>
    <row r="209" spans="2:4" x14ac:dyDescent="0.35">
      <c r="B209" s="21"/>
      <c r="C209" s="31"/>
      <c r="D209" s="21"/>
    </row>
    <row r="210" spans="2:4" x14ac:dyDescent="0.35">
      <c r="B210" s="21"/>
      <c r="C210" s="31"/>
      <c r="D210" s="21"/>
    </row>
    <row r="211" spans="2:4" x14ac:dyDescent="0.35">
      <c r="B211" s="21"/>
      <c r="C211" s="31"/>
      <c r="D211" s="21"/>
    </row>
    <row r="212" spans="2:4" x14ac:dyDescent="0.35">
      <c r="B212" s="21"/>
      <c r="C212" s="31"/>
      <c r="D212" s="21"/>
    </row>
    <row r="213" spans="2:4" x14ac:dyDescent="0.35">
      <c r="B213" s="21"/>
      <c r="C213" s="31"/>
      <c r="D213" s="21"/>
    </row>
    <row r="214" spans="2:4" x14ac:dyDescent="0.35">
      <c r="B214" s="21"/>
      <c r="C214" s="31"/>
      <c r="D214" s="21"/>
    </row>
    <row r="215" spans="2:4" x14ac:dyDescent="0.35">
      <c r="B215" s="21"/>
      <c r="C215" s="31"/>
      <c r="D215" s="21"/>
    </row>
    <row r="216" spans="2:4" x14ac:dyDescent="0.35">
      <c r="B216" s="21"/>
      <c r="C216" s="31"/>
      <c r="D216" s="21"/>
    </row>
    <row r="217" spans="2:4" x14ac:dyDescent="0.35">
      <c r="B217" s="21"/>
      <c r="C217" s="31"/>
      <c r="D217" s="21"/>
    </row>
    <row r="218" spans="2:4" x14ac:dyDescent="0.35">
      <c r="B218" s="21"/>
      <c r="C218" s="31"/>
      <c r="D218" s="21"/>
    </row>
    <row r="219" spans="2:4" x14ac:dyDescent="0.35">
      <c r="B219" s="21"/>
      <c r="C219" s="31"/>
      <c r="D219" s="21"/>
    </row>
    <row r="220" spans="2:4" x14ac:dyDescent="0.35">
      <c r="B220" s="21"/>
      <c r="C220" s="31"/>
      <c r="D220" s="21"/>
    </row>
    <row r="221" spans="2:4" x14ac:dyDescent="0.35">
      <c r="B221" s="21"/>
      <c r="C221" s="31"/>
      <c r="D221" s="21"/>
    </row>
    <row r="222" spans="2:4" x14ac:dyDescent="0.35">
      <c r="B222" s="21"/>
      <c r="C222" s="31"/>
      <c r="D222" s="21"/>
    </row>
    <row r="223" spans="2:4" x14ac:dyDescent="0.35">
      <c r="B223" s="21"/>
      <c r="C223" s="31"/>
      <c r="D223" s="21"/>
    </row>
    <row r="224" spans="2:4" x14ac:dyDescent="0.35">
      <c r="B224" s="21"/>
      <c r="C224" s="31"/>
      <c r="D224" s="21"/>
    </row>
    <row r="225" spans="2:4" x14ac:dyDescent="0.35">
      <c r="B225" s="21"/>
      <c r="C225" s="31"/>
      <c r="D225" s="21"/>
    </row>
    <row r="226" spans="2:4" x14ac:dyDescent="0.35">
      <c r="B226" s="21"/>
      <c r="C226" s="31"/>
      <c r="D226" s="21"/>
    </row>
    <row r="227" spans="2:4" x14ac:dyDescent="0.35">
      <c r="B227" s="21"/>
      <c r="C227" s="31"/>
      <c r="D227" s="21"/>
    </row>
    <row r="228" spans="2:4" x14ac:dyDescent="0.35">
      <c r="B228" s="21"/>
      <c r="C228" s="31"/>
      <c r="D228" s="21"/>
    </row>
    <row r="229" spans="2:4" x14ac:dyDescent="0.35">
      <c r="B229" s="21"/>
      <c r="C229" s="31"/>
      <c r="D229" s="21"/>
    </row>
    <row r="230" spans="2:4" x14ac:dyDescent="0.35">
      <c r="B230" s="21"/>
      <c r="C230" s="31"/>
      <c r="D230" s="21"/>
    </row>
    <row r="231" spans="2:4" x14ac:dyDescent="0.35">
      <c r="B231" s="21"/>
      <c r="C231" s="31"/>
      <c r="D231" s="21"/>
    </row>
    <row r="232" spans="2:4" x14ac:dyDescent="0.35">
      <c r="B232" s="21"/>
      <c r="C232" s="31"/>
      <c r="D232" s="21"/>
    </row>
    <row r="233" spans="2:4" x14ac:dyDescent="0.35">
      <c r="B233" s="21"/>
      <c r="C233" s="31"/>
      <c r="D233" s="21"/>
    </row>
    <row r="234" spans="2:4" x14ac:dyDescent="0.35">
      <c r="B234" s="21"/>
      <c r="C234" s="31"/>
      <c r="D234" s="21"/>
    </row>
    <row r="235" spans="2:4" x14ac:dyDescent="0.35">
      <c r="B235" s="21"/>
      <c r="C235" s="31"/>
      <c r="D235" s="21"/>
    </row>
    <row r="236" spans="2:4" x14ac:dyDescent="0.35">
      <c r="B236" s="21"/>
      <c r="C236" s="31"/>
      <c r="D236" s="21"/>
    </row>
    <row r="237" spans="2:4" x14ac:dyDescent="0.35">
      <c r="B237" s="21"/>
      <c r="C237" s="31"/>
      <c r="D237" s="21"/>
    </row>
    <row r="238" spans="2:4" x14ac:dyDescent="0.35">
      <c r="B238" s="21"/>
      <c r="C238" s="31"/>
      <c r="D238" s="21"/>
    </row>
    <row r="239" spans="2:4" x14ac:dyDescent="0.35">
      <c r="B239" s="21"/>
      <c r="C239" s="31"/>
      <c r="D239" s="21"/>
    </row>
    <row r="240" spans="2:4" x14ac:dyDescent="0.35">
      <c r="B240" s="21"/>
      <c r="C240" s="31"/>
      <c r="D240" s="21"/>
    </row>
    <row r="241" spans="2:4" x14ac:dyDescent="0.35">
      <c r="B241" s="21"/>
      <c r="C241" s="31"/>
      <c r="D241" s="21"/>
    </row>
    <row r="242" spans="2:4" x14ac:dyDescent="0.35">
      <c r="B242" s="21"/>
      <c r="C242" s="31"/>
      <c r="D242" s="21"/>
    </row>
    <row r="243" spans="2:4" x14ac:dyDescent="0.35">
      <c r="B243" s="21"/>
      <c r="C243" s="31"/>
      <c r="D243" s="21"/>
    </row>
    <row r="244" spans="2:4" x14ac:dyDescent="0.35">
      <c r="B244" s="21"/>
      <c r="C244" s="31"/>
      <c r="D244" s="21"/>
    </row>
    <row r="245" spans="2:4" x14ac:dyDescent="0.35">
      <c r="B245" s="21"/>
      <c r="C245" s="31"/>
      <c r="D245" s="21"/>
    </row>
    <row r="246" spans="2:4" x14ac:dyDescent="0.35">
      <c r="B246" s="21"/>
      <c r="C246" s="31"/>
      <c r="D246" s="21"/>
    </row>
    <row r="247" spans="2:4" x14ac:dyDescent="0.35">
      <c r="B247" s="21"/>
      <c r="C247" s="31"/>
      <c r="D247" s="21"/>
    </row>
    <row r="248" spans="2:4" x14ac:dyDescent="0.35">
      <c r="B248" s="21"/>
      <c r="C248" s="31"/>
      <c r="D248" s="21"/>
    </row>
    <row r="249" spans="2:4" x14ac:dyDescent="0.35">
      <c r="B249" s="21"/>
      <c r="C249" s="31"/>
      <c r="D249" s="21"/>
    </row>
    <row r="250" spans="2:4" x14ac:dyDescent="0.35">
      <c r="B250" s="21"/>
      <c r="C250" s="31"/>
      <c r="D250" s="21"/>
    </row>
    <row r="251" spans="2:4" x14ac:dyDescent="0.35">
      <c r="B251" s="21"/>
      <c r="C251" s="31"/>
      <c r="D251" s="21"/>
    </row>
    <row r="252" spans="2:4" x14ac:dyDescent="0.35">
      <c r="B252" s="21"/>
      <c r="C252" s="31"/>
      <c r="D252" s="21"/>
    </row>
    <row r="253" spans="2:4" x14ac:dyDescent="0.35">
      <c r="B253" s="21"/>
      <c r="C253" s="31"/>
      <c r="D253" s="21"/>
    </row>
    <row r="254" spans="2:4" x14ac:dyDescent="0.35">
      <c r="B254" s="21"/>
      <c r="C254" s="31"/>
      <c r="D254" s="21"/>
    </row>
    <row r="255" spans="2:4" x14ac:dyDescent="0.35">
      <c r="B255" s="21"/>
      <c r="C255" s="31"/>
      <c r="D255" s="21"/>
    </row>
    <row r="256" spans="2:4" x14ac:dyDescent="0.35">
      <c r="B256" s="21"/>
      <c r="C256" s="31"/>
      <c r="D256" s="21"/>
    </row>
    <row r="257" spans="2:4" x14ac:dyDescent="0.35">
      <c r="B257" s="21"/>
      <c r="C257" s="31"/>
      <c r="D257" s="21"/>
    </row>
    <row r="258" spans="2:4" x14ac:dyDescent="0.35">
      <c r="B258" s="21"/>
      <c r="C258" s="31"/>
      <c r="D258" s="21"/>
    </row>
    <row r="259" spans="2:4" x14ac:dyDescent="0.35">
      <c r="B259" s="21"/>
      <c r="C259" s="31"/>
      <c r="D259" s="21"/>
    </row>
    <row r="260" spans="2:4" x14ac:dyDescent="0.35">
      <c r="B260" s="21"/>
      <c r="C260" s="31"/>
      <c r="D260" s="21"/>
    </row>
    <row r="261" spans="2:4" x14ac:dyDescent="0.35">
      <c r="B261" s="21"/>
      <c r="C261" s="31"/>
      <c r="D261" s="21"/>
    </row>
    <row r="262" spans="2:4" x14ac:dyDescent="0.35">
      <c r="B262" s="21"/>
      <c r="C262" s="31"/>
      <c r="D262" s="21"/>
    </row>
    <row r="263" spans="2:4" x14ac:dyDescent="0.35">
      <c r="B263" s="21"/>
      <c r="C263" s="31"/>
      <c r="D263" s="21"/>
    </row>
    <row r="264" spans="2:4" x14ac:dyDescent="0.35">
      <c r="B264" s="21"/>
      <c r="C264" s="31"/>
      <c r="D264" s="21"/>
    </row>
    <row r="265" spans="2:4" x14ac:dyDescent="0.35">
      <c r="B265" s="21"/>
      <c r="C265" s="31"/>
      <c r="D265" s="21"/>
    </row>
    <row r="266" spans="2:4" x14ac:dyDescent="0.35">
      <c r="B266" s="21"/>
      <c r="C266" s="31"/>
      <c r="D266" s="21"/>
    </row>
    <row r="267" spans="2:4" x14ac:dyDescent="0.35">
      <c r="B267" s="21"/>
      <c r="C267" s="31"/>
      <c r="D267" s="21"/>
    </row>
    <row r="268" spans="2:4" x14ac:dyDescent="0.35">
      <c r="B268" s="21"/>
      <c r="C268" s="31"/>
      <c r="D268" s="21"/>
    </row>
    <row r="269" spans="2:4" x14ac:dyDescent="0.35">
      <c r="B269" s="21"/>
      <c r="C269" s="31"/>
      <c r="D269" s="21"/>
    </row>
    <row r="270" spans="2:4" x14ac:dyDescent="0.35">
      <c r="B270" s="21"/>
      <c r="C270" s="31"/>
      <c r="D270" s="21"/>
    </row>
    <row r="271" spans="2:4" x14ac:dyDescent="0.35">
      <c r="B271" s="21"/>
      <c r="C271" s="31"/>
      <c r="D271" s="21"/>
    </row>
    <row r="272" spans="2:4" x14ac:dyDescent="0.35">
      <c r="B272" s="21"/>
      <c r="C272" s="31"/>
      <c r="D272" s="21"/>
    </row>
    <row r="273" spans="2:4" x14ac:dyDescent="0.35">
      <c r="B273" s="21"/>
      <c r="C273" s="31"/>
      <c r="D273" s="21"/>
    </row>
    <row r="274" spans="2:4" x14ac:dyDescent="0.35">
      <c r="B274" s="21"/>
      <c r="C274" s="31"/>
      <c r="D274" s="21"/>
    </row>
    <row r="275" spans="2:4" x14ac:dyDescent="0.35">
      <c r="B275" s="21"/>
      <c r="C275" s="31"/>
      <c r="D275" s="21"/>
    </row>
    <row r="276" spans="2:4" x14ac:dyDescent="0.35">
      <c r="B276" s="21"/>
      <c r="C276" s="31"/>
      <c r="D276" s="21"/>
    </row>
    <row r="277" spans="2:4" x14ac:dyDescent="0.35">
      <c r="B277" s="21"/>
      <c r="C277" s="31"/>
      <c r="D277" s="21"/>
    </row>
    <row r="278" spans="2:4" x14ac:dyDescent="0.35">
      <c r="B278" s="21"/>
      <c r="C278" s="31"/>
      <c r="D278" s="21"/>
    </row>
    <row r="279" spans="2:4" x14ac:dyDescent="0.35">
      <c r="B279" s="21"/>
      <c r="C279" s="31"/>
      <c r="D279" s="21"/>
    </row>
    <row r="280" spans="2:4" x14ac:dyDescent="0.35">
      <c r="B280" s="21"/>
      <c r="C280" s="31"/>
      <c r="D280" s="21"/>
    </row>
    <row r="281" spans="2:4" x14ac:dyDescent="0.35">
      <c r="B281" s="21"/>
      <c r="C281" s="31"/>
      <c r="D281" s="21"/>
    </row>
    <row r="282" spans="2:4" x14ac:dyDescent="0.35">
      <c r="B282" s="21"/>
      <c r="C282" s="31"/>
      <c r="D282" s="21"/>
    </row>
    <row r="283" spans="2:4" x14ac:dyDescent="0.35">
      <c r="B283" s="21"/>
      <c r="C283" s="31"/>
      <c r="D283" s="21"/>
    </row>
    <row r="284" spans="2:4" x14ac:dyDescent="0.35">
      <c r="B284" s="21"/>
      <c r="C284" s="31"/>
      <c r="D284" s="21"/>
    </row>
    <row r="285" spans="2:4" x14ac:dyDescent="0.35">
      <c r="B285" s="21"/>
      <c r="C285" s="31"/>
      <c r="D285" s="21"/>
    </row>
    <row r="286" spans="2:4" x14ac:dyDescent="0.35">
      <c r="B286" s="21"/>
      <c r="C286" s="31"/>
      <c r="D286" s="21"/>
    </row>
    <row r="287" spans="2:4" x14ac:dyDescent="0.35">
      <c r="B287" s="21"/>
      <c r="C287" s="31"/>
      <c r="D287" s="21"/>
    </row>
    <row r="288" spans="2:4" x14ac:dyDescent="0.35">
      <c r="B288" s="21"/>
      <c r="C288" s="31"/>
      <c r="D288" s="21"/>
    </row>
    <row r="289" spans="2:4" x14ac:dyDescent="0.35">
      <c r="B289" s="21"/>
      <c r="C289" s="31"/>
      <c r="D289" s="21"/>
    </row>
    <row r="290" spans="2:4" x14ac:dyDescent="0.35">
      <c r="B290" s="21"/>
      <c r="C290" s="31"/>
      <c r="D290" s="21"/>
    </row>
    <row r="291" spans="2:4" x14ac:dyDescent="0.35">
      <c r="B291" s="21"/>
      <c r="C291" s="31"/>
      <c r="D291" s="21"/>
    </row>
    <row r="292" spans="2:4" x14ac:dyDescent="0.35">
      <c r="B292" s="21"/>
      <c r="C292" s="31"/>
      <c r="D292" s="21"/>
    </row>
    <row r="293" spans="2:4" x14ac:dyDescent="0.35">
      <c r="B293" s="21"/>
      <c r="C293" s="31"/>
      <c r="D293" s="21"/>
    </row>
    <row r="294" spans="2:4" x14ac:dyDescent="0.35">
      <c r="B294" s="21"/>
      <c r="C294" s="31"/>
      <c r="D294" s="21"/>
    </row>
    <row r="295" spans="2:4" x14ac:dyDescent="0.35">
      <c r="B295" s="21"/>
      <c r="C295" s="31"/>
      <c r="D295" s="21"/>
    </row>
    <row r="296" spans="2:4" x14ac:dyDescent="0.35">
      <c r="B296" s="21"/>
      <c r="C296" s="31"/>
      <c r="D296" s="21"/>
    </row>
    <row r="297" spans="2:4" x14ac:dyDescent="0.35">
      <c r="B297" s="21"/>
      <c r="C297" s="31"/>
      <c r="D297" s="21"/>
    </row>
    <row r="298" spans="2:4" x14ac:dyDescent="0.35">
      <c r="B298" s="21"/>
      <c r="C298" s="31"/>
      <c r="D298" s="21"/>
    </row>
    <row r="299" spans="2:4" x14ac:dyDescent="0.35">
      <c r="B299" s="21"/>
      <c r="C299" s="31"/>
      <c r="D299" s="21"/>
    </row>
    <row r="300" spans="2:4" x14ac:dyDescent="0.35">
      <c r="B300" s="21"/>
      <c r="C300" s="31"/>
      <c r="D300" s="21"/>
    </row>
  </sheetData>
  <sortState xmlns:xlrd2="http://schemas.microsoft.com/office/spreadsheetml/2017/richdata2" ref="B2:D300">
    <sortCondition ref="B2"/>
  </sortState>
  <mergeCells count="1">
    <mergeCell ref="H10:I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Clases</vt:lpstr>
      <vt:lpstr>Pruebas</vt:lpstr>
      <vt:lpstr>No Agrupados</vt:lpstr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Casillas</dc:creator>
  <cp:lastModifiedBy>Juan Manuel Amador Perez Flores</cp:lastModifiedBy>
  <dcterms:created xsi:type="dcterms:W3CDTF">2016-10-11T16:49:25Z</dcterms:created>
  <dcterms:modified xsi:type="dcterms:W3CDTF">2020-09-03T22:00:45Z</dcterms:modified>
</cp:coreProperties>
</file>