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15360" windowHeight="8715"/>
  </bookViews>
  <sheets>
    <sheet name="Supuestos_Observaciones" sheetId="5" r:id="rId1"/>
    <sheet name="CB_DATA_" sheetId="12" state="veryHidden" r:id="rId2"/>
    <sheet name="Datos_Entrada" sheetId="1" r:id="rId3"/>
    <sheet name="Cálculo_WACC" sheetId="4" r:id="rId4"/>
    <sheet name="PyG" sheetId="6" r:id="rId5"/>
    <sheet name="Análisis_Activos" sheetId="3" r:id="rId6"/>
    <sheet name="FCL" sheetId="7" r:id="rId7"/>
    <sheet name="Análisis_Financiación" sheetId="8" r:id="rId8"/>
    <sheet name="FCI" sheetId="11" r:id="rId9"/>
  </sheets>
  <definedNames>
    <definedName name="_xlnm._FilterDatabase" localSheetId="5" hidden="1">Análisis_Activos!$B$4:$N$245</definedName>
    <definedName name="_xlnm._FilterDatabase" localSheetId="7" hidden="1">Análisis_Financiación!$B$10:$G$10</definedName>
    <definedName name="_xlnm._FilterDatabase" localSheetId="8" hidden="1">FCI!$B$4:$P$245</definedName>
    <definedName name="_xlnm._FilterDatabase" localSheetId="6" hidden="1">FCL!$B$4:$L$4</definedName>
    <definedName name="_xlnm._FilterDatabase" localSheetId="4" hidden="1">PyG!$B$4:$W$245</definedName>
    <definedName name="Cap_Disponible">Datos_Entrada!$D$60</definedName>
    <definedName name="CB_16db5d2bc26d431181395e12dbe74210" localSheetId="4" hidden="1">PyG!$C$32</definedName>
    <definedName name="CB_21d6cd35c84c4264b8f740fd85ca7869" localSheetId="4" hidden="1">PyG!$C$22</definedName>
    <definedName name="CB_228317c751b44e829a91127ea4e26f49" localSheetId="4" hidden="1">PyG!$C$23</definedName>
    <definedName name="CB_24a2cd9065374627805cc3bd8b67228c" localSheetId="4" hidden="1">PyG!$C$24</definedName>
    <definedName name="CB_3395f5b63d224da7b568a5d1204e55b3" localSheetId="4" hidden="1">PyG!$C$29</definedName>
    <definedName name="CB_350b7131757649ae89c43445240f02ee" localSheetId="4" hidden="1">PyG!$C$15</definedName>
    <definedName name="CB_4c8ad75687a64346a8e901768bb2fd97" localSheetId="8" hidden="1">FCI!$P$249</definedName>
    <definedName name="CB_4e793715334146cd929c096bd34d099c" localSheetId="4" hidden="1">PyG!$C$33</definedName>
    <definedName name="CB_4f2a28b139e144a4b061110c6717365d" localSheetId="4" hidden="1">PyG!$C$27</definedName>
    <definedName name="CB_61c75e99b8114d039159e778aad87316" localSheetId="4" hidden="1">PyG!$C$20</definedName>
    <definedName name="CB_7525460a3bdf46ca867668663f220e26" localSheetId="4" hidden="1">PyG!$C$26</definedName>
    <definedName name="CB_75482ef282ca41468e6599ba8c50e254" localSheetId="4" hidden="1">PyG!$C$31</definedName>
    <definedName name="CB_770a4005dd1a460d8d6625562c5dd092" localSheetId="4" hidden="1">PyG!$C$16</definedName>
    <definedName name="CB_806cfe42e4c54fab9affcb8c3db69f01" localSheetId="3" hidden="1">Cálculo_WACC!$F$13</definedName>
    <definedName name="CB_93dcd47232894110a55958851196b088" localSheetId="4" hidden="1">PyG!$C$25</definedName>
    <definedName name="CB_9a1eda309356430bbb88e2f94f019665" localSheetId="4" hidden="1">PyG!$C$13</definedName>
    <definedName name="CB_9ee8f49d7a0548b3a248ce6f14622137" localSheetId="4" hidden="1">PyG!$C$30</definedName>
    <definedName name="CB_aa660a29527b4c8d962fae6bec64ab8c" localSheetId="4" hidden="1">PyG!$C$17</definedName>
    <definedName name="CB_ab00f1bb677a458cac71a8edbf712166" localSheetId="6" hidden="1">FCL!$L$249</definedName>
    <definedName name="CB_abbdf4a4c4a24a908327e826bc3e7f83" localSheetId="2" hidden="1">Datos_Entrada!$D$61</definedName>
    <definedName name="CB_bde9568f99f44ac19a8c9287ea73ce0c" localSheetId="2" hidden="1">Datos_Entrada!$D$17</definedName>
    <definedName name="CB_Block_00000000000000000000000000000000" localSheetId="3" hidden="1">"'7.0.0.0"</definedName>
    <definedName name="CB_Block_00000000000000000000000000000000" localSheetId="2" hidden="1">"'7.0.0.0"</definedName>
    <definedName name="CB_Block_00000000000000000000000000000000" localSheetId="8" hidden="1">"'7.0.0.0"</definedName>
    <definedName name="CB_Block_00000000000000000000000000000000" localSheetId="6" hidden="1">"'7.0.0.0"</definedName>
    <definedName name="CB_Block_00000000000000000000000000000000" localSheetId="4" hidden="1">"'7.0.0.0"</definedName>
    <definedName name="CB_Block_00000000000000000000000000000001" localSheetId="3" hidden="1">"'636150861395101520"</definedName>
    <definedName name="CB_Block_00000000000000000000000000000001" localSheetId="1" hidden="1">"'636150861393316894"</definedName>
    <definedName name="CB_Block_00000000000000000000000000000001" localSheetId="2" hidden="1">"'636150861393629493"</definedName>
    <definedName name="CB_Block_00000000000000000000000000000001" localSheetId="8" hidden="1">"'636150861393251751"</definedName>
    <definedName name="CB_Block_00000000000000000000000000000001" localSheetId="6" hidden="1">"'636150861395475342"</definedName>
    <definedName name="CB_Block_00000000000000000000000000000001" localSheetId="4" hidden="1">"'636150861394476208"</definedName>
    <definedName name="CB_Block_00000000000000000000000000000003" localSheetId="3" hidden="1">"'11.1.4512.0"</definedName>
    <definedName name="CB_Block_00000000000000000000000000000003" localSheetId="2" hidden="1">"'11.1.4512.0"</definedName>
    <definedName name="CB_Block_00000000000000000000000000000003" localSheetId="8" hidden="1">"'11.1.4512.0"</definedName>
    <definedName name="CB_Block_00000000000000000000000000000003" localSheetId="6" hidden="1">"'11.1.4512.0"</definedName>
    <definedName name="CB_Block_00000000000000000000000000000003" localSheetId="4" hidden="1">"'11.1.4512.0"</definedName>
    <definedName name="CB_BlockExt_00000000000000000000000000000003" localSheetId="3" hidden="1">"'11.1.2.4.600"</definedName>
    <definedName name="CB_BlockExt_00000000000000000000000000000003" localSheetId="2" hidden="1">"'11.1.2.4.600"</definedName>
    <definedName name="CB_BlockExt_00000000000000000000000000000003" localSheetId="8" hidden="1">"'11.1.2.4.600"</definedName>
    <definedName name="CB_BlockExt_00000000000000000000000000000003" localSheetId="6" hidden="1">"'11.1.2.4.600"</definedName>
    <definedName name="CB_BlockExt_00000000000000000000000000000003" localSheetId="4" hidden="1">"'11.1.2.4.600"</definedName>
    <definedName name="CB_c17f3730d40743b6b2f4daad32fc05f6" localSheetId="4" hidden="1">PyG!$C$21</definedName>
    <definedName name="CB_c620656883234df3a2f90e4a47ec18a4" localSheetId="4" hidden="1">PyG!$C$28</definedName>
    <definedName name="CB_c7d6313bb8db4d1d9a3ded678ecb123a" localSheetId="4" hidden="1">PyG!$C$18</definedName>
    <definedName name="CB_cdc1c221688e4369b8b30296bef85e47" localSheetId="4" hidden="1">PyG!$C$14</definedName>
    <definedName name="CB_d72c3ddfa5bf452ab52c15fc6d7db286" localSheetId="4" hidden="1">PyG!$C$19</definedName>
    <definedName name="CB_e83bac988cd94fe8a6c2b6c065b1722d" localSheetId="4" hidden="1">PyG!$C$11</definedName>
    <definedName name="CB_ef11c6b65dee42b1b637f934000989e3" localSheetId="4" hidden="1">PyG!$C$12</definedName>
    <definedName name="CBCR_03e09e4884764d56b4cba1aec16f8c41" localSheetId="4" hidden="1">PyG!$C$27+5%</definedName>
    <definedName name="CBCR_0450a8cba32f48a19bae96bcda368c9e" localSheetId="2" hidden="1">Datos_Entrada!$E$57</definedName>
    <definedName name="CBCR_051dd5893fb247d084ec4b086c43212f" localSheetId="4" hidden="1">PyG!$C$20+2%</definedName>
    <definedName name="CBCR_08efffd583a34a95bab370b4ec7ac3eb" localSheetId="4" hidden="1">PyG!$C$22+2%</definedName>
    <definedName name="CBCR_0ca4edf7492a49b3918256544a4a84a6" localSheetId="4" hidden="1">PyG!$C$26+5%</definedName>
    <definedName name="CBCR_11b6681c75af447ab9b28ee566021c89" localSheetId="4" hidden="1">PyG!$C$22+5%</definedName>
    <definedName name="CBCR_1fbb0a2bf5db468b9e68dce1b1ddec3c" localSheetId="4" hidden="1">PyG!$C$24+2%</definedName>
    <definedName name="CBCR_200b88978dff4c3e85f7ee45c101d3c8" localSheetId="6" hidden="1">FCL!$L$249</definedName>
    <definedName name="CBCR_24b82f9fe0f0484090aca80e25c0dfb4" localSheetId="4" hidden="1">PyG!$C$32+2%</definedName>
    <definedName name="CBCR_295f5eac0b754a4daa09f6aa89da5e83" localSheetId="4" hidden="1">PyG!$C$23+5%</definedName>
    <definedName name="CBCR_29ca44725bfa4ee08205e89da2c16df2" localSheetId="4" hidden="1">PyG!$C$21+5%</definedName>
    <definedName name="CBCR_2a4d7a4da8f641e3ab6ab7328c108e45" localSheetId="4" hidden="1">PyG!$C$15+2%</definedName>
    <definedName name="CBCR_2cf70443d2644cd183119a172faad939" localSheetId="4" hidden="1">PyG!$C$33+5%</definedName>
    <definedName name="CBCR_2f72d908c0ea4045b80db85651be0c60" localSheetId="4" hidden="1">PyG!$C$14+5%</definedName>
    <definedName name="CBCR_2f73133f4b574af598d9c1fc41a1082b" localSheetId="4" hidden="1">PyG!$C$14+2%</definedName>
    <definedName name="CBCR_35abe7a88b9740e79b631efc6fe999cd" localSheetId="4" hidden="1">PyG!$C$28+2%</definedName>
    <definedName name="CBCR_3e49a62a41714a96ab5e5bdce359925d" localSheetId="4" hidden="1">PyG!$C$16+5%</definedName>
    <definedName name="CBCR_49b2cad9516e4ba692843f7e5a16a3f8" localSheetId="4" hidden="1">PyG!$C$30+2%</definedName>
    <definedName name="CBCR_4cc4f5e9c9a04fb38c08aa34b45918a4" localSheetId="4" hidden="1">PyG!$C$31+2%</definedName>
    <definedName name="CBCR_549546c395d14efd88fbc749c7b47518" localSheetId="4" hidden="1">PyG!$C$30+5%</definedName>
    <definedName name="CBCR_5e6435ad58ff43fc88aac32a185db73e" localSheetId="4" hidden="1">PyG!$C$17+2%</definedName>
    <definedName name="CBCR_61a013cbca2a42168a4da627e9579838" localSheetId="4" hidden="1">PyG!$C$25+2%</definedName>
    <definedName name="CBCR_62fe69baa97a4e07a0128faaab215d33" localSheetId="4" hidden="1">PyG!$C$18+5%</definedName>
    <definedName name="CBCR_657e163d29464fba818e88ba8a63776b" localSheetId="4" hidden="1">PyG!$C$33+2%</definedName>
    <definedName name="CBCR_71e884d6458249b9ac3d39c5be907db6" localSheetId="4" hidden="1">PyG!$C$19+2%</definedName>
    <definedName name="CBCR_762fb299e81b479c964992eb77750c12" localSheetId="4" hidden="1">PyG!$C$12+2%</definedName>
    <definedName name="CBCR_77f1d4f48b6c45689d83d233f3813428" localSheetId="4" hidden="1">PyG!$C$25+5%</definedName>
    <definedName name="CBCR_7a6d83f3c70c42b19993675aef75e89b" localSheetId="4" hidden="1">PyG!$C$13+5%</definedName>
    <definedName name="CBCR_7d0a14c80fce4d80a1a2d8cdb6956c48" localSheetId="4" hidden="1">PyG!$C$23+2%</definedName>
    <definedName name="CBCR_7d40d6db87ec490c9df5feb60cd87c49" localSheetId="4" hidden="1">PyG!$C$21+2%</definedName>
    <definedName name="CBCR_81425ad3965e484999eb7609e4b70a8b" localSheetId="2" hidden="1">Datos_Entrada!$E$18</definedName>
    <definedName name="CBCR_86a030ac13414f83bf6042872ab35f3a" localSheetId="4" hidden="1">PyG!$C$15+5%</definedName>
    <definedName name="CBCR_8de9bf9cc7ba41f08b9a5da6ae1e48e4" localSheetId="4" hidden="1">PyG!$C$16+2%</definedName>
    <definedName name="CBCR_9f898e50fbe844cf943d3b3ed4b02ddc" localSheetId="4" hidden="1">PyG!$C$20+5%</definedName>
    <definedName name="CBCR_a007d71618d14633897832d0d1155fc5" localSheetId="4" hidden="1">PyG!$C$27+2%</definedName>
    <definedName name="CBCR_ac01063c596e4e338d5884cec8116e4a" localSheetId="4" hidden="1">PyG!$C$18+2%</definedName>
    <definedName name="CBCR_bfd482d051484cbcadbe234b3a87f5c3" localSheetId="4" hidden="1">PyG!$C$19+5%</definedName>
    <definedName name="CBCR_c55d27a0eae8433a9b0816ea57c1172f" localSheetId="4" hidden="1">PyG!$C$11+2%</definedName>
    <definedName name="CBCR_c7ba470e5a1f44c3b03158a7edbb52bc" localSheetId="4" hidden="1">PyG!$C$13+2%</definedName>
    <definedName name="CBCR_c90be4f2b71349f0a6245c040fc3ca06" localSheetId="4" hidden="1">PyG!$C$17+5%</definedName>
    <definedName name="CBCR_cf197b12240c48d38370dce12f4c932d" localSheetId="4" hidden="1">PyG!$C$31+5%</definedName>
    <definedName name="CBCR_d6b6738b766c4d28bd87fcfdf0bb8e4e" localSheetId="4" hidden="1">PyG!$C$11+5%</definedName>
    <definedName name="CBCR_e29974c512654e5a8ad71dd967871a55" localSheetId="4" hidden="1">PyG!$C$29+2%</definedName>
    <definedName name="CBCR_e4d79a225dd14f968156508970ca106b" localSheetId="4" hidden="1">PyG!$C$24+5%</definedName>
    <definedName name="CBCR_e77b6530efc949e2a3206d477fe456b8" localSheetId="4" hidden="1">PyG!$C$28+5%</definedName>
    <definedName name="CBCR_e916085ec7a64760b5973e4bd2f61cf9" localSheetId="4" hidden="1">PyG!$C$26+2%</definedName>
    <definedName name="CBCR_eb7932db85e248908a590ab4d44d4cdd" localSheetId="4" hidden="1">PyG!$C$32+5%</definedName>
    <definedName name="CBCR_ed932b82d68043359cd63b5137d98774" localSheetId="4" hidden="1">PyG!$C$29+5%</definedName>
    <definedName name="CBCR_ee37ec3b07f34b6298489dc2a9044c07" localSheetId="2" hidden="1">Datos_Entrada!$E$56</definedName>
    <definedName name="CBCR_ef8d97b0ba0a451f9e965a2d17283b24" localSheetId="8" hidden="1">FCI!$P$249</definedName>
    <definedName name="CBCR_f48716c667a045e1a520f4b66cff236b" localSheetId="4" hidden="1">PyG!$C$12+5%</definedName>
    <definedName name="CBWorkbookPriority" localSheetId="1" hidden="1">-653842365178543</definedName>
    <definedName name="CBx_06a8e4d418e04575ba778c3c26eda3d6" localSheetId="1" hidden="1">"'Cálculo_WACC'!$A$1"</definedName>
    <definedName name="CBx_27302439530949a9ab21d2de17adfd49" localSheetId="1" hidden="1">"'Datos_Entrada'!$A$1"</definedName>
    <definedName name="CBx_356925673fa24e8e993da1a138facb28" localSheetId="1" hidden="1">"'FCI'!$A$1"</definedName>
    <definedName name="CBx_49f5908197d343b7aa0af5127317e566" localSheetId="1" hidden="1">"'FCL'!$A$1"</definedName>
    <definedName name="CBx_7112a94291a649a2b0fbab40e31cd73b" localSheetId="1" hidden="1">"'PyG'!$A$1"</definedName>
    <definedName name="CBx_ad89e3b8858c400cbb521db01cad4c6f" localSheetId="1" hidden="1">"'CB_DATA_'!$A$1"</definedName>
    <definedName name="CBx_Sheet_Guid" localSheetId="3" hidden="1">"'06a8e4d4-18e0-4575-ba77-8c3c26eda3d6"</definedName>
    <definedName name="CBx_Sheet_Guid" localSheetId="1" hidden="1">"'ad89e3b8-858c-400c-bb52-1db01cad4c6f"</definedName>
    <definedName name="CBx_Sheet_Guid" localSheetId="2" hidden="1">"'27302439-5309-49a9-ab21-d2de17adfd49"</definedName>
    <definedName name="CBx_Sheet_Guid" localSheetId="8" hidden="1">"'35692567-3fa2-4e8e-993d-a1a138facb28"</definedName>
    <definedName name="CBx_Sheet_Guid" localSheetId="6" hidden="1">"'49f59081-97d3-43b7-aa0a-f5127317e566"</definedName>
    <definedName name="CBx_Sheet_Guid" localSheetId="4" hidden="1">"'7112a942-91a6-49a2-b0fb-ab40e31cd73b"</definedName>
    <definedName name="CBx_SheetRef" localSheetId="3" hidden="1">CB_DATA_!$D$14</definedName>
    <definedName name="CBx_SheetRef" localSheetId="1" hidden="1">CB_DATA_!$A$14</definedName>
    <definedName name="CBx_SheetRef" localSheetId="2" hidden="1">CB_DATA_!$B$14</definedName>
    <definedName name="CBx_SheetRef" localSheetId="8" hidden="1">CB_DATA_!$F$14</definedName>
    <definedName name="CBx_SheetRef" localSheetId="6" hidden="1">CB_DATA_!$E$14</definedName>
    <definedName name="CBx_SheetRef" localSheetId="4" hidden="1">CB_DATA_!$C$14</definedName>
    <definedName name="CBx_StorageType" localSheetId="3" hidden="1">2</definedName>
    <definedName name="CBx_StorageType" localSheetId="1" hidden="1">2</definedName>
    <definedName name="CBx_StorageType" localSheetId="2" hidden="1">2</definedName>
    <definedName name="CBx_StorageType" localSheetId="8" hidden="1">2</definedName>
    <definedName name="CBx_StorageType" localSheetId="6" hidden="1">2</definedName>
    <definedName name="CBx_StorageType" localSheetId="4" hidden="1">2</definedName>
    <definedName name="Costo_MP">Datos_Entrada!$D$61</definedName>
    <definedName name="MO_Var_horneros">Datos_Entrada!$D$81</definedName>
    <definedName name="Precio_Venta">Datos_Entrada!$D$17</definedName>
    <definedName name="WACC_EA">Cálculo_WACC!$F$13</definedName>
    <definedName name="WACC_EM">Cálculo_WACC!$F$14</definedName>
  </definedNames>
  <calcPr calcId="145621" concurrentCalc="0" concurrentManualCount="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49" i="11" l="1"/>
  <c r="P252" i="11"/>
  <c r="K245" i="7"/>
  <c r="M8" i="4"/>
  <c r="E9" i="1"/>
  <c r="E244" i="6"/>
  <c r="G244" i="6"/>
  <c r="U244" i="6"/>
  <c r="R244" i="6"/>
  <c r="V244" i="6"/>
  <c r="W244" i="6"/>
  <c r="C244" i="7"/>
  <c r="E244" i="7"/>
  <c r="E6" i="6"/>
  <c r="R6" i="6"/>
  <c r="V6" i="6"/>
  <c r="W6" i="6"/>
  <c r="C6" i="7"/>
  <c r="E6" i="7"/>
  <c r="F6" i="7"/>
  <c r="E7" i="6"/>
  <c r="R7" i="6"/>
  <c r="V7" i="6"/>
  <c r="W7" i="6"/>
  <c r="C7" i="7"/>
  <c r="E7" i="7"/>
  <c r="F7" i="7"/>
  <c r="E8" i="6"/>
  <c r="R8" i="6"/>
  <c r="V8" i="6"/>
  <c r="W8" i="6"/>
  <c r="C8" i="7"/>
  <c r="E8" i="7"/>
  <c r="F8" i="7"/>
  <c r="E9" i="6"/>
  <c r="R9" i="6"/>
  <c r="V9" i="6"/>
  <c r="W9" i="6"/>
  <c r="C9" i="7"/>
  <c r="E9" i="7"/>
  <c r="F9" i="7"/>
  <c r="E10" i="6"/>
  <c r="R10" i="6"/>
  <c r="V10" i="6"/>
  <c r="W10" i="6"/>
  <c r="C10" i="7"/>
  <c r="E10" i="7"/>
  <c r="F10" i="7"/>
  <c r="D11" i="6"/>
  <c r="E11" i="6"/>
  <c r="I11" i="6"/>
  <c r="G11" i="6"/>
  <c r="U11" i="6"/>
  <c r="K11" i="6"/>
  <c r="R11" i="6"/>
  <c r="V11" i="6"/>
  <c r="W11" i="6"/>
  <c r="C11" i="7"/>
  <c r="E11" i="7"/>
  <c r="F11" i="7"/>
  <c r="D12" i="6"/>
  <c r="E12" i="6"/>
  <c r="I12" i="6"/>
  <c r="G12" i="6"/>
  <c r="U12" i="6"/>
  <c r="K12" i="6"/>
  <c r="R12" i="6"/>
  <c r="V12" i="6"/>
  <c r="W12" i="6"/>
  <c r="C12" i="7"/>
  <c r="E12" i="7"/>
  <c r="F12" i="7"/>
  <c r="D13" i="6"/>
  <c r="E13" i="6"/>
  <c r="I13" i="6"/>
  <c r="G13" i="6"/>
  <c r="U13" i="6"/>
  <c r="K13" i="6"/>
  <c r="R13" i="6"/>
  <c r="V13" i="6"/>
  <c r="W13" i="6"/>
  <c r="C13" i="7"/>
  <c r="E13" i="7"/>
  <c r="F13" i="7"/>
  <c r="D14" i="6"/>
  <c r="E14" i="6"/>
  <c r="I14" i="6"/>
  <c r="G14" i="6"/>
  <c r="U14" i="6"/>
  <c r="K14" i="6"/>
  <c r="R14" i="6"/>
  <c r="V14" i="6"/>
  <c r="W14" i="6"/>
  <c r="C14" i="7"/>
  <c r="E14" i="7"/>
  <c r="F14" i="7"/>
  <c r="D15" i="6"/>
  <c r="E15" i="6"/>
  <c r="I15" i="6"/>
  <c r="G15" i="6"/>
  <c r="U15" i="6"/>
  <c r="K15" i="6"/>
  <c r="R15" i="6"/>
  <c r="V15" i="6"/>
  <c r="W15" i="6"/>
  <c r="C15" i="7"/>
  <c r="E15" i="7"/>
  <c r="F15" i="7"/>
  <c r="D16" i="6"/>
  <c r="E16" i="6"/>
  <c r="I16" i="6"/>
  <c r="G16" i="6"/>
  <c r="U16" i="6"/>
  <c r="K16" i="6"/>
  <c r="R16" i="6"/>
  <c r="V16" i="6"/>
  <c r="W16" i="6"/>
  <c r="C16" i="7"/>
  <c r="E16" i="7"/>
  <c r="F16" i="7"/>
  <c r="D17" i="6"/>
  <c r="E17" i="6"/>
  <c r="I17" i="6"/>
  <c r="G17" i="6"/>
  <c r="U17" i="6"/>
  <c r="K17" i="6"/>
  <c r="R17" i="6"/>
  <c r="V17" i="6"/>
  <c r="W17" i="6"/>
  <c r="C17" i="7"/>
  <c r="E17" i="7"/>
  <c r="F17" i="7"/>
  <c r="D18" i="6"/>
  <c r="E18" i="6"/>
  <c r="I18" i="6"/>
  <c r="G18" i="6"/>
  <c r="U18" i="6"/>
  <c r="K18" i="6"/>
  <c r="R18" i="6"/>
  <c r="V18" i="6"/>
  <c r="W18" i="6"/>
  <c r="C18" i="7"/>
  <c r="E18" i="7"/>
  <c r="F18" i="7"/>
  <c r="D19" i="6"/>
  <c r="E19" i="6"/>
  <c r="I19" i="6"/>
  <c r="G19" i="6"/>
  <c r="U19" i="6"/>
  <c r="K19" i="6"/>
  <c r="R19" i="6"/>
  <c r="V19" i="6"/>
  <c r="W19" i="6"/>
  <c r="C19" i="7"/>
  <c r="E19" i="7"/>
  <c r="F19" i="7"/>
  <c r="D20" i="6"/>
  <c r="E20" i="6"/>
  <c r="I20" i="6"/>
  <c r="G20" i="6"/>
  <c r="U20" i="6"/>
  <c r="K20" i="6"/>
  <c r="R20" i="6"/>
  <c r="V20" i="6"/>
  <c r="W20" i="6"/>
  <c r="C20" i="7"/>
  <c r="E20" i="7"/>
  <c r="F20" i="7"/>
  <c r="D21" i="6"/>
  <c r="E21" i="6"/>
  <c r="I21" i="6"/>
  <c r="G21" i="6"/>
  <c r="U21" i="6"/>
  <c r="K21" i="6"/>
  <c r="R21" i="6"/>
  <c r="V21" i="6"/>
  <c r="W21" i="6"/>
  <c r="C21" i="7"/>
  <c r="E21" i="7"/>
  <c r="F21" i="7"/>
  <c r="D22" i="6"/>
  <c r="E22" i="6"/>
  <c r="I22" i="6"/>
  <c r="G22" i="6"/>
  <c r="U22" i="6"/>
  <c r="K22" i="6"/>
  <c r="R22" i="6"/>
  <c r="V22" i="6"/>
  <c r="W22" i="6"/>
  <c r="C22" i="7"/>
  <c r="E22" i="7"/>
  <c r="F22" i="7"/>
  <c r="D23" i="6"/>
  <c r="E23" i="6"/>
  <c r="I23" i="6"/>
  <c r="G23" i="6"/>
  <c r="U23" i="6"/>
  <c r="K23" i="6"/>
  <c r="R23" i="6"/>
  <c r="V23" i="6"/>
  <c r="W23" i="6"/>
  <c r="C23" i="7"/>
  <c r="E23" i="7"/>
  <c r="F23" i="7"/>
  <c r="D24" i="6"/>
  <c r="E24" i="6"/>
  <c r="I24" i="6"/>
  <c r="G24" i="6"/>
  <c r="U24" i="6"/>
  <c r="K24" i="6"/>
  <c r="R24" i="6"/>
  <c r="V24" i="6"/>
  <c r="W24" i="6"/>
  <c r="C24" i="7"/>
  <c r="E24" i="7"/>
  <c r="F24" i="7"/>
  <c r="D25" i="6"/>
  <c r="E25" i="6"/>
  <c r="I25" i="6"/>
  <c r="G25" i="6"/>
  <c r="U25" i="6"/>
  <c r="K25" i="6"/>
  <c r="R25" i="6"/>
  <c r="V25" i="6"/>
  <c r="W25" i="6"/>
  <c r="C25" i="7"/>
  <c r="E25" i="7"/>
  <c r="F25" i="7"/>
  <c r="D26" i="6"/>
  <c r="E26" i="6"/>
  <c r="I26" i="6"/>
  <c r="G26" i="6"/>
  <c r="U26" i="6"/>
  <c r="K26" i="6"/>
  <c r="R26" i="6"/>
  <c r="V26" i="6"/>
  <c r="W26" i="6"/>
  <c r="C26" i="7"/>
  <c r="E26" i="7"/>
  <c r="F26" i="7"/>
  <c r="D27" i="6"/>
  <c r="E27" i="6"/>
  <c r="I27" i="6"/>
  <c r="G27" i="6"/>
  <c r="U27" i="6"/>
  <c r="K27" i="6"/>
  <c r="R27" i="6"/>
  <c r="V27" i="6"/>
  <c r="W27" i="6"/>
  <c r="C27" i="7"/>
  <c r="E27" i="7"/>
  <c r="F27" i="7"/>
  <c r="D28" i="6"/>
  <c r="E28" i="6"/>
  <c r="I28" i="6"/>
  <c r="G28" i="6"/>
  <c r="U28" i="6"/>
  <c r="K28" i="6"/>
  <c r="R28" i="6"/>
  <c r="V28" i="6"/>
  <c r="W28" i="6"/>
  <c r="C28" i="7"/>
  <c r="E28" i="7"/>
  <c r="F28" i="7"/>
  <c r="D29" i="6"/>
  <c r="E29" i="6"/>
  <c r="I29" i="6"/>
  <c r="G29" i="6"/>
  <c r="U29" i="6"/>
  <c r="K29" i="6"/>
  <c r="R29" i="6"/>
  <c r="V29" i="6"/>
  <c r="W29" i="6"/>
  <c r="C29" i="7"/>
  <c r="E29" i="7"/>
  <c r="F29" i="7"/>
  <c r="D30" i="6"/>
  <c r="E30" i="6"/>
  <c r="I30" i="6"/>
  <c r="G30" i="6"/>
  <c r="U30" i="6"/>
  <c r="K30" i="6"/>
  <c r="R30" i="6"/>
  <c r="V30" i="6"/>
  <c r="W30" i="6"/>
  <c r="C30" i="7"/>
  <c r="E30" i="7"/>
  <c r="F30" i="7"/>
  <c r="D31" i="6"/>
  <c r="E31" i="6"/>
  <c r="I31" i="6"/>
  <c r="G31" i="6"/>
  <c r="U31" i="6"/>
  <c r="K31" i="6"/>
  <c r="R31" i="6"/>
  <c r="V31" i="6"/>
  <c r="W31" i="6"/>
  <c r="C31" i="7"/>
  <c r="E31" i="7"/>
  <c r="F31" i="7"/>
  <c r="D32" i="6"/>
  <c r="E32" i="6"/>
  <c r="I32" i="6"/>
  <c r="G32" i="6"/>
  <c r="U32" i="6"/>
  <c r="K32" i="6"/>
  <c r="R32" i="6"/>
  <c r="V32" i="6"/>
  <c r="W32" i="6"/>
  <c r="C32" i="7"/>
  <c r="E32" i="7"/>
  <c r="F32" i="7"/>
  <c r="D33" i="6"/>
  <c r="E33" i="6"/>
  <c r="I33" i="6"/>
  <c r="G33" i="6"/>
  <c r="U33" i="6"/>
  <c r="K33" i="6"/>
  <c r="R33" i="6"/>
  <c r="V33" i="6"/>
  <c r="W33" i="6"/>
  <c r="C33" i="7"/>
  <c r="E33" i="7"/>
  <c r="F33" i="7"/>
  <c r="E34" i="6"/>
  <c r="G34" i="6"/>
  <c r="U34" i="6"/>
  <c r="R34" i="6"/>
  <c r="V34" i="6"/>
  <c r="W34" i="6"/>
  <c r="C34" i="7"/>
  <c r="E34" i="7"/>
  <c r="F34" i="7"/>
  <c r="E35" i="6"/>
  <c r="G35" i="6"/>
  <c r="U35" i="6"/>
  <c r="R35" i="6"/>
  <c r="V35" i="6"/>
  <c r="W35" i="6"/>
  <c r="C35" i="7"/>
  <c r="E35" i="7"/>
  <c r="F35" i="7"/>
  <c r="E36" i="6"/>
  <c r="G36" i="6"/>
  <c r="U36" i="6"/>
  <c r="R36" i="6"/>
  <c r="V36" i="6"/>
  <c r="W36" i="6"/>
  <c r="C36" i="7"/>
  <c r="E36" i="7"/>
  <c r="F36" i="7"/>
  <c r="E37" i="6"/>
  <c r="G37" i="6"/>
  <c r="U37" i="6"/>
  <c r="R37" i="6"/>
  <c r="V37" i="6"/>
  <c r="W37" i="6"/>
  <c r="C37" i="7"/>
  <c r="E37" i="7"/>
  <c r="F37" i="7"/>
  <c r="E38" i="6"/>
  <c r="G38" i="6"/>
  <c r="U38" i="6"/>
  <c r="R38" i="6"/>
  <c r="V38" i="6"/>
  <c r="W38" i="6"/>
  <c r="C38" i="7"/>
  <c r="E38" i="7"/>
  <c r="F38" i="7"/>
  <c r="E39" i="6"/>
  <c r="G39" i="6"/>
  <c r="U39" i="6"/>
  <c r="R39" i="6"/>
  <c r="V39" i="6"/>
  <c r="W39" i="6"/>
  <c r="C39" i="7"/>
  <c r="E39" i="7"/>
  <c r="F39" i="7"/>
  <c r="E40" i="6"/>
  <c r="G40" i="6"/>
  <c r="U40" i="6"/>
  <c r="R40" i="6"/>
  <c r="V40" i="6"/>
  <c r="W40" i="6"/>
  <c r="C40" i="7"/>
  <c r="E40" i="7"/>
  <c r="F40" i="7"/>
  <c r="E41" i="6"/>
  <c r="G41" i="6"/>
  <c r="U41" i="6"/>
  <c r="R41" i="6"/>
  <c r="V41" i="6"/>
  <c r="W41" i="6"/>
  <c r="C41" i="7"/>
  <c r="E41" i="7"/>
  <c r="F41" i="7"/>
  <c r="E42" i="6"/>
  <c r="G42" i="6"/>
  <c r="U42" i="6"/>
  <c r="R42" i="6"/>
  <c r="V42" i="6"/>
  <c r="W42" i="6"/>
  <c r="C42" i="7"/>
  <c r="E42" i="7"/>
  <c r="F42" i="7"/>
  <c r="E43" i="6"/>
  <c r="G43" i="6"/>
  <c r="U43" i="6"/>
  <c r="R43" i="6"/>
  <c r="V43" i="6"/>
  <c r="W43" i="6"/>
  <c r="C43" i="7"/>
  <c r="E43" i="7"/>
  <c r="F43" i="7"/>
  <c r="E44" i="6"/>
  <c r="G44" i="6"/>
  <c r="U44" i="6"/>
  <c r="R44" i="6"/>
  <c r="V44" i="6"/>
  <c r="W44" i="6"/>
  <c r="C44" i="7"/>
  <c r="E44" i="7"/>
  <c r="F44" i="7"/>
  <c r="E45" i="6"/>
  <c r="G45" i="6"/>
  <c r="U45" i="6"/>
  <c r="R45" i="6"/>
  <c r="V45" i="6"/>
  <c r="W45" i="6"/>
  <c r="C45" i="7"/>
  <c r="E45" i="7"/>
  <c r="F45" i="7"/>
  <c r="E46" i="6"/>
  <c r="G46" i="6"/>
  <c r="U46" i="6"/>
  <c r="R46" i="6"/>
  <c r="V46" i="6"/>
  <c r="W46" i="6"/>
  <c r="C46" i="7"/>
  <c r="E46" i="7"/>
  <c r="F46" i="7"/>
  <c r="E47" i="6"/>
  <c r="G47" i="6"/>
  <c r="U47" i="6"/>
  <c r="R47" i="6"/>
  <c r="V47" i="6"/>
  <c r="W47" i="6"/>
  <c r="C47" i="7"/>
  <c r="E47" i="7"/>
  <c r="F47" i="7"/>
  <c r="E48" i="6"/>
  <c r="G48" i="6"/>
  <c r="U48" i="6"/>
  <c r="R48" i="6"/>
  <c r="V48" i="6"/>
  <c r="W48" i="6"/>
  <c r="C48" i="7"/>
  <c r="E48" i="7"/>
  <c r="F48" i="7"/>
  <c r="E49" i="6"/>
  <c r="G49" i="6"/>
  <c r="U49" i="6"/>
  <c r="R49" i="6"/>
  <c r="V49" i="6"/>
  <c r="W49" i="6"/>
  <c r="C49" i="7"/>
  <c r="E49" i="7"/>
  <c r="F49" i="7"/>
  <c r="E50" i="6"/>
  <c r="G50" i="6"/>
  <c r="U50" i="6"/>
  <c r="R50" i="6"/>
  <c r="V50" i="6"/>
  <c r="W50" i="6"/>
  <c r="C50" i="7"/>
  <c r="E50" i="7"/>
  <c r="F50" i="7"/>
  <c r="E51" i="6"/>
  <c r="G51" i="6"/>
  <c r="U51" i="6"/>
  <c r="R51" i="6"/>
  <c r="V51" i="6"/>
  <c r="W51" i="6"/>
  <c r="C51" i="7"/>
  <c r="E51" i="7"/>
  <c r="F51" i="7"/>
  <c r="E52" i="6"/>
  <c r="G52" i="6"/>
  <c r="U52" i="6"/>
  <c r="R52" i="6"/>
  <c r="V52" i="6"/>
  <c r="W52" i="6"/>
  <c r="C52" i="7"/>
  <c r="E52" i="7"/>
  <c r="F52" i="7"/>
  <c r="E53" i="6"/>
  <c r="G53" i="6"/>
  <c r="U53" i="6"/>
  <c r="R53" i="6"/>
  <c r="V53" i="6"/>
  <c r="W53" i="6"/>
  <c r="C53" i="7"/>
  <c r="E53" i="7"/>
  <c r="F53" i="7"/>
  <c r="E54" i="6"/>
  <c r="G54" i="6"/>
  <c r="U54" i="6"/>
  <c r="R54" i="6"/>
  <c r="V54" i="6"/>
  <c r="W54" i="6"/>
  <c r="C54" i="7"/>
  <c r="E54" i="7"/>
  <c r="F54" i="7"/>
  <c r="E55" i="6"/>
  <c r="G55" i="6"/>
  <c r="U55" i="6"/>
  <c r="R55" i="6"/>
  <c r="V55" i="6"/>
  <c r="W55" i="6"/>
  <c r="C55" i="7"/>
  <c r="E55" i="7"/>
  <c r="F55" i="7"/>
  <c r="E56" i="6"/>
  <c r="G56" i="6"/>
  <c r="U56" i="6"/>
  <c r="R56" i="6"/>
  <c r="V56" i="6"/>
  <c r="W56" i="6"/>
  <c r="C56" i="7"/>
  <c r="E56" i="7"/>
  <c r="F56" i="7"/>
  <c r="E57" i="6"/>
  <c r="G57" i="6"/>
  <c r="U57" i="6"/>
  <c r="R57" i="6"/>
  <c r="V57" i="6"/>
  <c r="W57" i="6"/>
  <c r="C57" i="7"/>
  <c r="E57" i="7"/>
  <c r="F57" i="7"/>
  <c r="E58" i="6"/>
  <c r="G58" i="6"/>
  <c r="U58" i="6"/>
  <c r="R58" i="6"/>
  <c r="V58" i="6"/>
  <c r="W58" i="6"/>
  <c r="C58" i="7"/>
  <c r="E58" i="7"/>
  <c r="F58" i="7"/>
  <c r="E59" i="6"/>
  <c r="G59" i="6"/>
  <c r="U59" i="6"/>
  <c r="R59" i="6"/>
  <c r="V59" i="6"/>
  <c r="W59" i="6"/>
  <c r="C59" i="7"/>
  <c r="E59" i="7"/>
  <c r="F59" i="7"/>
  <c r="E60" i="6"/>
  <c r="G60" i="6"/>
  <c r="U60" i="6"/>
  <c r="R60" i="6"/>
  <c r="V60" i="6"/>
  <c r="W60" i="6"/>
  <c r="C60" i="7"/>
  <c r="E60" i="7"/>
  <c r="F60" i="7"/>
  <c r="E61" i="6"/>
  <c r="G61" i="6"/>
  <c r="U61" i="6"/>
  <c r="R61" i="6"/>
  <c r="V61" i="6"/>
  <c r="W61" i="6"/>
  <c r="C61" i="7"/>
  <c r="E61" i="7"/>
  <c r="F61" i="7"/>
  <c r="E62" i="6"/>
  <c r="G62" i="6"/>
  <c r="U62" i="6"/>
  <c r="R62" i="6"/>
  <c r="V62" i="6"/>
  <c r="W62" i="6"/>
  <c r="C62" i="7"/>
  <c r="E62" i="7"/>
  <c r="F62" i="7"/>
  <c r="E63" i="6"/>
  <c r="G63" i="6"/>
  <c r="U63" i="6"/>
  <c r="R63" i="6"/>
  <c r="V63" i="6"/>
  <c r="W63" i="6"/>
  <c r="C63" i="7"/>
  <c r="E63" i="7"/>
  <c r="F63" i="7"/>
  <c r="E64" i="6"/>
  <c r="G64" i="6"/>
  <c r="U64" i="6"/>
  <c r="R64" i="6"/>
  <c r="V64" i="6"/>
  <c r="W64" i="6"/>
  <c r="C64" i="7"/>
  <c r="E64" i="7"/>
  <c r="F64" i="7"/>
  <c r="E65" i="6"/>
  <c r="G65" i="6"/>
  <c r="U65" i="6"/>
  <c r="R65" i="6"/>
  <c r="V65" i="6"/>
  <c r="W65" i="6"/>
  <c r="C65" i="7"/>
  <c r="E65" i="7"/>
  <c r="F65" i="7"/>
  <c r="E66" i="6"/>
  <c r="G66" i="6"/>
  <c r="U66" i="6"/>
  <c r="R66" i="6"/>
  <c r="V66" i="6"/>
  <c r="W66" i="6"/>
  <c r="C66" i="7"/>
  <c r="E66" i="7"/>
  <c r="F66" i="7"/>
  <c r="E67" i="6"/>
  <c r="G67" i="6"/>
  <c r="U67" i="6"/>
  <c r="R67" i="6"/>
  <c r="V67" i="6"/>
  <c r="W67" i="6"/>
  <c r="C67" i="7"/>
  <c r="E67" i="7"/>
  <c r="F67" i="7"/>
  <c r="E68" i="6"/>
  <c r="G68" i="6"/>
  <c r="U68" i="6"/>
  <c r="R68" i="6"/>
  <c r="V68" i="6"/>
  <c r="W68" i="6"/>
  <c r="C68" i="7"/>
  <c r="E68" i="7"/>
  <c r="F68" i="7"/>
  <c r="E69" i="6"/>
  <c r="G69" i="6"/>
  <c r="U69" i="6"/>
  <c r="R69" i="6"/>
  <c r="V69" i="6"/>
  <c r="W69" i="6"/>
  <c r="C69" i="7"/>
  <c r="E69" i="7"/>
  <c r="F69" i="7"/>
  <c r="E70" i="6"/>
  <c r="G70" i="6"/>
  <c r="U70" i="6"/>
  <c r="R70" i="6"/>
  <c r="V70" i="6"/>
  <c r="W70" i="6"/>
  <c r="C70" i="7"/>
  <c r="E70" i="7"/>
  <c r="F70" i="7"/>
  <c r="E71" i="6"/>
  <c r="G71" i="6"/>
  <c r="U71" i="6"/>
  <c r="R71" i="6"/>
  <c r="V71" i="6"/>
  <c r="W71" i="6"/>
  <c r="C71" i="7"/>
  <c r="E71" i="7"/>
  <c r="F71" i="7"/>
  <c r="E72" i="6"/>
  <c r="G72" i="6"/>
  <c r="U72" i="6"/>
  <c r="R72" i="6"/>
  <c r="V72" i="6"/>
  <c r="W72" i="6"/>
  <c r="C72" i="7"/>
  <c r="E72" i="7"/>
  <c r="F72" i="7"/>
  <c r="E73" i="6"/>
  <c r="G73" i="6"/>
  <c r="U73" i="6"/>
  <c r="R73" i="6"/>
  <c r="V73" i="6"/>
  <c r="W73" i="6"/>
  <c r="C73" i="7"/>
  <c r="E73" i="7"/>
  <c r="F73" i="7"/>
  <c r="E74" i="6"/>
  <c r="G74" i="6"/>
  <c r="U74" i="6"/>
  <c r="R74" i="6"/>
  <c r="V74" i="6"/>
  <c r="W74" i="6"/>
  <c r="C74" i="7"/>
  <c r="E74" i="7"/>
  <c r="F74" i="7"/>
  <c r="E75" i="6"/>
  <c r="G75" i="6"/>
  <c r="U75" i="6"/>
  <c r="R75" i="6"/>
  <c r="V75" i="6"/>
  <c r="W75" i="6"/>
  <c r="C75" i="7"/>
  <c r="E75" i="7"/>
  <c r="F75" i="7"/>
  <c r="E76" i="6"/>
  <c r="G76" i="6"/>
  <c r="U76" i="6"/>
  <c r="R76" i="6"/>
  <c r="V76" i="6"/>
  <c r="W76" i="6"/>
  <c r="C76" i="7"/>
  <c r="E76" i="7"/>
  <c r="F76" i="7"/>
  <c r="E77" i="6"/>
  <c r="G77" i="6"/>
  <c r="U77" i="6"/>
  <c r="R77" i="6"/>
  <c r="V77" i="6"/>
  <c r="W77" i="6"/>
  <c r="C77" i="7"/>
  <c r="E77" i="7"/>
  <c r="F77" i="7"/>
  <c r="E78" i="6"/>
  <c r="G78" i="6"/>
  <c r="U78" i="6"/>
  <c r="R78" i="6"/>
  <c r="V78" i="6"/>
  <c r="W78" i="6"/>
  <c r="C78" i="7"/>
  <c r="E78" i="7"/>
  <c r="F78" i="7"/>
  <c r="E79" i="6"/>
  <c r="G79" i="6"/>
  <c r="U79" i="6"/>
  <c r="R79" i="6"/>
  <c r="V79" i="6"/>
  <c r="W79" i="6"/>
  <c r="C79" i="7"/>
  <c r="E79" i="7"/>
  <c r="F79" i="7"/>
  <c r="E80" i="6"/>
  <c r="G80" i="6"/>
  <c r="U80" i="6"/>
  <c r="R80" i="6"/>
  <c r="V80" i="6"/>
  <c r="W80" i="6"/>
  <c r="C80" i="7"/>
  <c r="E80" i="7"/>
  <c r="F80" i="7"/>
  <c r="E81" i="6"/>
  <c r="G81" i="6"/>
  <c r="U81" i="6"/>
  <c r="R81" i="6"/>
  <c r="V81" i="6"/>
  <c r="W81" i="6"/>
  <c r="C81" i="7"/>
  <c r="E81" i="7"/>
  <c r="F81" i="7"/>
  <c r="E82" i="6"/>
  <c r="G82" i="6"/>
  <c r="U82" i="6"/>
  <c r="R82" i="6"/>
  <c r="V82" i="6"/>
  <c r="W82" i="6"/>
  <c r="C82" i="7"/>
  <c r="E82" i="7"/>
  <c r="F82" i="7"/>
  <c r="E83" i="6"/>
  <c r="G83" i="6"/>
  <c r="U83" i="6"/>
  <c r="R83" i="6"/>
  <c r="V83" i="6"/>
  <c r="W83" i="6"/>
  <c r="C83" i="7"/>
  <c r="E83" i="7"/>
  <c r="F83" i="7"/>
  <c r="E84" i="6"/>
  <c r="G84" i="6"/>
  <c r="U84" i="6"/>
  <c r="R84" i="6"/>
  <c r="V84" i="6"/>
  <c r="W84" i="6"/>
  <c r="C84" i="7"/>
  <c r="E84" i="7"/>
  <c r="F84" i="7"/>
  <c r="E85" i="6"/>
  <c r="G85" i="6"/>
  <c r="U85" i="6"/>
  <c r="R85" i="6"/>
  <c r="V85" i="6"/>
  <c r="W85" i="6"/>
  <c r="C85" i="7"/>
  <c r="E85" i="7"/>
  <c r="F85" i="7"/>
  <c r="E86" i="6"/>
  <c r="G86" i="6"/>
  <c r="U86" i="6"/>
  <c r="R86" i="6"/>
  <c r="V86" i="6"/>
  <c r="W86" i="6"/>
  <c r="C86" i="7"/>
  <c r="E86" i="7"/>
  <c r="F86" i="7"/>
  <c r="E87" i="6"/>
  <c r="G87" i="6"/>
  <c r="U87" i="6"/>
  <c r="R87" i="6"/>
  <c r="V87" i="6"/>
  <c r="W87" i="6"/>
  <c r="C87" i="7"/>
  <c r="E87" i="7"/>
  <c r="F87" i="7"/>
  <c r="E88" i="6"/>
  <c r="G88" i="6"/>
  <c r="U88" i="6"/>
  <c r="R88" i="6"/>
  <c r="V88" i="6"/>
  <c r="W88" i="6"/>
  <c r="C88" i="7"/>
  <c r="E88" i="7"/>
  <c r="F88" i="7"/>
  <c r="E89" i="6"/>
  <c r="G89" i="6"/>
  <c r="U89" i="6"/>
  <c r="R89" i="6"/>
  <c r="V89" i="6"/>
  <c r="W89" i="6"/>
  <c r="C89" i="7"/>
  <c r="E89" i="7"/>
  <c r="F89" i="7"/>
  <c r="E90" i="6"/>
  <c r="G90" i="6"/>
  <c r="U90" i="6"/>
  <c r="R90" i="6"/>
  <c r="V90" i="6"/>
  <c r="W90" i="6"/>
  <c r="C90" i="7"/>
  <c r="E90" i="7"/>
  <c r="F90" i="7"/>
  <c r="E91" i="6"/>
  <c r="G91" i="6"/>
  <c r="U91" i="6"/>
  <c r="R91" i="6"/>
  <c r="V91" i="6"/>
  <c r="W91" i="6"/>
  <c r="C91" i="7"/>
  <c r="E91" i="7"/>
  <c r="F91" i="7"/>
  <c r="E92" i="6"/>
  <c r="G92" i="6"/>
  <c r="U92" i="6"/>
  <c r="R92" i="6"/>
  <c r="V92" i="6"/>
  <c r="W92" i="6"/>
  <c r="C92" i="7"/>
  <c r="E92" i="7"/>
  <c r="F92" i="7"/>
  <c r="E93" i="6"/>
  <c r="G93" i="6"/>
  <c r="U93" i="6"/>
  <c r="R93" i="6"/>
  <c r="V93" i="6"/>
  <c r="W93" i="6"/>
  <c r="C93" i="7"/>
  <c r="E93" i="7"/>
  <c r="F93" i="7"/>
  <c r="E94" i="6"/>
  <c r="G94" i="6"/>
  <c r="U94" i="6"/>
  <c r="R94" i="6"/>
  <c r="V94" i="6"/>
  <c r="W94" i="6"/>
  <c r="C94" i="7"/>
  <c r="E94" i="7"/>
  <c r="F94" i="7"/>
  <c r="E95" i="6"/>
  <c r="G95" i="6"/>
  <c r="U95" i="6"/>
  <c r="R95" i="6"/>
  <c r="V95" i="6"/>
  <c r="W95" i="6"/>
  <c r="C95" i="7"/>
  <c r="E95" i="7"/>
  <c r="F95" i="7"/>
  <c r="E96" i="6"/>
  <c r="G96" i="6"/>
  <c r="U96" i="6"/>
  <c r="R96" i="6"/>
  <c r="V96" i="6"/>
  <c r="W96" i="6"/>
  <c r="C96" i="7"/>
  <c r="E96" i="7"/>
  <c r="F96" i="7"/>
  <c r="E97" i="6"/>
  <c r="G97" i="6"/>
  <c r="U97" i="6"/>
  <c r="R97" i="6"/>
  <c r="V97" i="6"/>
  <c r="W97" i="6"/>
  <c r="C97" i="7"/>
  <c r="E97" i="7"/>
  <c r="F97" i="7"/>
  <c r="E98" i="6"/>
  <c r="G98" i="6"/>
  <c r="U98" i="6"/>
  <c r="R98" i="6"/>
  <c r="V98" i="6"/>
  <c r="W98" i="6"/>
  <c r="C98" i="7"/>
  <c r="E98" i="7"/>
  <c r="F98" i="7"/>
  <c r="E99" i="6"/>
  <c r="G99" i="6"/>
  <c r="U99" i="6"/>
  <c r="R99" i="6"/>
  <c r="V99" i="6"/>
  <c r="W99" i="6"/>
  <c r="C99" i="7"/>
  <c r="E99" i="7"/>
  <c r="F99" i="7"/>
  <c r="E100" i="6"/>
  <c r="G100" i="6"/>
  <c r="U100" i="6"/>
  <c r="R100" i="6"/>
  <c r="V100" i="6"/>
  <c r="W100" i="6"/>
  <c r="C100" i="7"/>
  <c r="E100" i="7"/>
  <c r="F100" i="7"/>
  <c r="E101" i="6"/>
  <c r="G101" i="6"/>
  <c r="U101" i="6"/>
  <c r="R101" i="6"/>
  <c r="V101" i="6"/>
  <c r="W101" i="6"/>
  <c r="C101" i="7"/>
  <c r="E101" i="7"/>
  <c r="F101" i="7"/>
  <c r="E102" i="6"/>
  <c r="G102" i="6"/>
  <c r="U102" i="6"/>
  <c r="R102" i="6"/>
  <c r="V102" i="6"/>
  <c r="W102" i="6"/>
  <c r="C102" i="7"/>
  <c r="E102" i="7"/>
  <c r="F102" i="7"/>
  <c r="E103" i="6"/>
  <c r="G103" i="6"/>
  <c r="U103" i="6"/>
  <c r="R103" i="6"/>
  <c r="V103" i="6"/>
  <c r="W103" i="6"/>
  <c r="C103" i="7"/>
  <c r="E103" i="7"/>
  <c r="F103" i="7"/>
  <c r="E104" i="6"/>
  <c r="G104" i="6"/>
  <c r="U104" i="6"/>
  <c r="R104" i="6"/>
  <c r="V104" i="6"/>
  <c r="W104" i="6"/>
  <c r="C104" i="7"/>
  <c r="E104" i="7"/>
  <c r="F104" i="7"/>
  <c r="E105" i="6"/>
  <c r="G105" i="6"/>
  <c r="U105" i="6"/>
  <c r="R105" i="6"/>
  <c r="V105" i="6"/>
  <c r="W105" i="6"/>
  <c r="C105" i="7"/>
  <c r="E105" i="7"/>
  <c r="F105" i="7"/>
  <c r="E106" i="6"/>
  <c r="G106" i="6"/>
  <c r="U106" i="6"/>
  <c r="R106" i="6"/>
  <c r="V106" i="6"/>
  <c r="W106" i="6"/>
  <c r="C106" i="7"/>
  <c r="E106" i="7"/>
  <c r="F106" i="7"/>
  <c r="E107" i="6"/>
  <c r="G107" i="6"/>
  <c r="U107" i="6"/>
  <c r="R107" i="6"/>
  <c r="V107" i="6"/>
  <c r="W107" i="6"/>
  <c r="C107" i="7"/>
  <c r="E107" i="7"/>
  <c r="F107" i="7"/>
  <c r="E108" i="6"/>
  <c r="G108" i="6"/>
  <c r="U108" i="6"/>
  <c r="R108" i="6"/>
  <c r="V108" i="6"/>
  <c r="W108" i="6"/>
  <c r="C108" i="7"/>
  <c r="E108" i="7"/>
  <c r="F108" i="7"/>
  <c r="E109" i="6"/>
  <c r="G109" i="6"/>
  <c r="U109" i="6"/>
  <c r="R109" i="6"/>
  <c r="V109" i="6"/>
  <c r="W109" i="6"/>
  <c r="C109" i="7"/>
  <c r="E109" i="7"/>
  <c r="F109" i="7"/>
  <c r="E110" i="6"/>
  <c r="G110" i="6"/>
  <c r="U110" i="6"/>
  <c r="R110" i="6"/>
  <c r="V110" i="6"/>
  <c r="W110" i="6"/>
  <c r="C110" i="7"/>
  <c r="E110" i="7"/>
  <c r="F110" i="7"/>
  <c r="E111" i="6"/>
  <c r="G111" i="6"/>
  <c r="U111" i="6"/>
  <c r="R111" i="6"/>
  <c r="V111" i="6"/>
  <c r="W111" i="6"/>
  <c r="C111" i="7"/>
  <c r="E111" i="7"/>
  <c r="F111" i="7"/>
  <c r="E112" i="6"/>
  <c r="G112" i="6"/>
  <c r="U112" i="6"/>
  <c r="R112" i="6"/>
  <c r="V112" i="6"/>
  <c r="W112" i="6"/>
  <c r="C112" i="7"/>
  <c r="E112" i="7"/>
  <c r="F112" i="7"/>
  <c r="E113" i="6"/>
  <c r="G113" i="6"/>
  <c r="U113" i="6"/>
  <c r="R113" i="6"/>
  <c r="V113" i="6"/>
  <c r="W113" i="6"/>
  <c r="C113" i="7"/>
  <c r="E113" i="7"/>
  <c r="F113" i="7"/>
  <c r="E114" i="6"/>
  <c r="G114" i="6"/>
  <c r="U114" i="6"/>
  <c r="R114" i="6"/>
  <c r="V114" i="6"/>
  <c r="W114" i="6"/>
  <c r="C114" i="7"/>
  <c r="E114" i="7"/>
  <c r="F114" i="7"/>
  <c r="E115" i="6"/>
  <c r="G115" i="6"/>
  <c r="U115" i="6"/>
  <c r="R115" i="6"/>
  <c r="V115" i="6"/>
  <c r="W115" i="6"/>
  <c r="C115" i="7"/>
  <c r="E115" i="7"/>
  <c r="F115" i="7"/>
  <c r="E116" i="6"/>
  <c r="G116" i="6"/>
  <c r="U116" i="6"/>
  <c r="R116" i="6"/>
  <c r="V116" i="6"/>
  <c r="W116" i="6"/>
  <c r="C116" i="7"/>
  <c r="E116" i="7"/>
  <c r="F116" i="7"/>
  <c r="E117" i="6"/>
  <c r="G117" i="6"/>
  <c r="U117" i="6"/>
  <c r="R117" i="6"/>
  <c r="V117" i="6"/>
  <c r="W117" i="6"/>
  <c r="C117" i="7"/>
  <c r="E117" i="7"/>
  <c r="F117" i="7"/>
  <c r="E118" i="6"/>
  <c r="G118" i="6"/>
  <c r="U118" i="6"/>
  <c r="R118" i="6"/>
  <c r="V118" i="6"/>
  <c r="W118" i="6"/>
  <c r="C118" i="7"/>
  <c r="E118" i="7"/>
  <c r="F118" i="7"/>
  <c r="E119" i="6"/>
  <c r="G119" i="6"/>
  <c r="U119" i="6"/>
  <c r="R119" i="6"/>
  <c r="V119" i="6"/>
  <c r="W119" i="6"/>
  <c r="C119" i="7"/>
  <c r="E119" i="7"/>
  <c r="F119" i="7"/>
  <c r="E120" i="6"/>
  <c r="G120" i="6"/>
  <c r="U120" i="6"/>
  <c r="R120" i="6"/>
  <c r="V120" i="6"/>
  <c r="W120" i="6"/>
  <c r="C120" i="7"/>
  <c r="E120" i="7"/>
  <c r="F120" i="7"/>
  <c r="E121" i="6"/>
  <c r="G121" i="6"/>
  <c r="U121" i="6"/>
  <c r="R121" i="6"/>
  <c r="V121" i="6"/>
  <c r="W121" i="6"/>
  <c r="C121" i="7"/>
  <c r="E121" i="7"/>
  <c r="F121" i="7"/>
  <c r="E122" i="6"/>
  <c r="G122" i="6"/>
  <c r="U122" i="6"/>
  <c r="R122" i="6"/>
  <c r="V122" i="6"/>
  <c r="W122" i="6"/>
  <c r="C122" i="7"/>
  <c r="E122" i="7"/>
  <c r="F122" i="7"/>
  <c r="E123" i="6"/>
  <c r="G123" i="6"/>
  <c r="U123" i="6"/>
  <c r="R123" i="6"/>
  <c r="V123" i="6"/>
  <c r="W123" i="6"/>
  <c r="C123" i="7"/>
  <c r="E123" i="7"/>
  <c r="F123" i="7"/>
  <c r="E124" i="6"/>
  <c r="G124" i="6"/>
  <c r="U124" i="6"/>
  <c r="R124" i="6"/>
  <c r="V124" i="6"/>
  <c r="W124" i="6"/>
  <c r="C124" i="7"/>
  <c r="E124" i="7"/>
  <c r="F124" i="7"/>
  <c r="E125" i="6"/>
  <c r="G125" i="6"/>
  <c r="U125" i="6"/>
  <c r="R125" i="6"/>
  <c r="V125" i="6"/>
  <c r="W125" i="6"/>
  <c r="C125" i="7"/>
  <c r="E125" i="7"/>
  <c r="F125" i="7"/>
  <c r="E126" i="6"/>
  <c r="G126" i="6"/>
  <c r="U126" i="6"/>
  <c r="R126" i="6"/>
  <c r="V126" i="6"/>
  <c r="W126" i="6"/>
  <c r="C126" i="7"/>
  <c r="E126" i="7"/>
  <c r="F126" i="7"/>
  <c r="E127" i="6"/>
  <c r="G127" i="6"/>
  <c r="U127" i="6"/>
  <c r="R127" i="6"/>
  <c r="V127" i="6"/>
  <c r="W127" i="6"/>
  <c r="C127" i="7"/>
  <c r="E127" i="7"/>
  <c r="F127" i="7"/>
  <c r="E128" i="6"/>
  <c r="G128" i="6"/>
  <c r="U128" i="6"/>
  <c r="R128" i="6"/>
  <c r="V128" i="6"/>
  <c r="W128" i="6"/>
  <c r="C128" i="7"/>
  <c r="E128" i="7"/>
  <c r="F128" i="7"/>
  <c r="E129" i="6"/>
  <c r="G129" i="6"/>
  <c r="U129" i="6"/>
  <c r="R129" i="6"/>
  <c r="V129" i="6"/>
  <c r="W129" i="6"/>
  <c r="C129" i="7"/>
  <c r="E129" i="7"/>
  <c r="F129" i="7"/>
  <c r="E130" i="6"/>
  <c r="G130" i="6"/>
  <c r="U130" i="6"/>
  <c r="R130" i="6"/>
  <c r="V130" i="6"/>
  <c r="W130" i="6"/>
  <c r="C130" i="7"/>
  <c r="E130" i="7"/>
  <c r="F130" i="7"/>
  <c r="E131" i="6"/>
  <c r="G131" i="6"/>
  <c r="U131" i="6"/>
  <c r="R131" i="6"/>
  <c r="V131" i="6"/>
  <c r="W131" i="6"/>
  <c r="C131" i="7"/>
  <c r="E131" i="7"/>
  <c r="F131" i="7"/>
  <c r="E132" i="6"/>
  <c r="G132" i="6"/>
  <c r="U132" i="6"/>
  <c r="R132" i="6"/>
  <c r="V132" i="6"/>
  <c r="W132" i="6"/>
  <c r="C132" i="7"/>
  <c r="E132" i="7"/>
  <c r="F132" i="7"/>
  <c r="E133" i="6"/>
  <c r="G133" i="6"/>
  <c r="U133" i="6"/>
  <c r="R133" i="6"/>
  <c r="V133" i="6"/>
  <c r="W133" i="6"/>
  <c r="C133" i="7"/>
  <c r="E133" i="7"/>
  <c r="F133" i="7"/>
  <c r="E134" i="6"/>
  <c r="G134" i="6"/>
  <c r="U134" i="6"/>
  <c r="R134" i="6"/>
  <c r="V134" i="6"/>
  <c r="W134" i="6"/>
  <c r="C134" i="7"/>
  <c r="E134" i="7"/>
  <c r="F134" i="7"/>
  <c r="E135" i="6"/>
  <c r="G135" i="6"/>
  <c r="U135" i="6"/>
  <c r="R135" i="6"/>
  <c r="V135" i="6"/>
  <c r="W135" i="6"/>
  <c r="C135" i="7"/>
  <c r="E135" i="7"/>
  <c r="F135" i="7"/>
  <c r="E136" i="6"/>
  <c r="G136" i="6"/>
  <c r="U136" i="6"/>
  <c r="R136" i="6"/>
  <c r="V136" i="6"/>
  <c r="W136" i="6"/>
  <c r="C136" i="7"/>
  <c r="E136" i="7"/>
  <c r="F136" i="7"/>
  <c r="E137" i="6"/>
  <c r="G137" i="6"/>
  <c r="U137" i="6"/>
  <c r="R137" i="6"/>
  <c r="V137" i="6"/>
  <c r="W137" i="6"/>
  <c r="C137" i="7"/>
  <c r="E137" i="7"/>
  <c r="F137" i="7"/>
  <c r="E138" i="6"/>
  <c r="G138" i="6"/>
  <c r="U138" i="6"/>
  <c r="R138" i="6"/>
  <c r="V138" i="6"/>
  <c r="W138" i="6"/>
  <c r="C138" i="7"/>
  <c r="E138" i="7"/>
  <c r="F138" i="7"/>
  <c r="E139" i="6"/>
  <c r="G139" i="6"/>
  <c r="U139" i="6"/>
  <c r="R139" i="6"/>
  <c r="V139" i="6"/>
  <c r="W139" i="6"/>
  <c r="C139" i="7"/>
  <c r="E139" i="7"/>
  <c r="F139" i="7"/>
  <c r="E140" i="6"/>
  <c r="G140" i="6"/>
  <c r="U140" i="6"/>
  <c r="R140" i="6"/>
  <c r="V140" i="6"/>
  <c r="W140" i="6"/>
  <c r="C140" i="7"/>
  <c r="E140" i="7"/>
  <c r="F140" i="7"/>
  <c r="E141" i="6"/>
  <c r="G141" i="6"/>
  <c r="U141" i="6"/>
  <c r="R141" i="6"/>
  <c r="V141" i="6"/>
  <c r="W141" i="6"/>
  <c r="C141" i="7"/>
  <c r="E141" i="7"/>
  <c r="F141" i="7"/>
  <c r="E142" i="6"/>
  <c r="G142" i="6"/>
  <c r="U142" i="6"/>
  <c r="R142" i="6"/>
  <c r="V142" i="6"/>
  <c r="W142" i="6"/>
  <c r="C142" i="7"/>
  <c r="E142" i="7"/>
  <c r="F142" i="7"/>
  <c r="E143" i="6"/>
  <c r="G143" i="6"/>
  <c r="U143" i="6"/>
  <c r="R143" i="6"/>
  <c r="V143" i="6"/>
  <c r="W143" i="6"/>
  <c r="C143" i="7"/>
  <c r="E143" i="7"/>
  <c r="F143" i="7"/>
  <c r="E144" i="6"/>
  <c r="G144" i="6"/>
  <c r="U144" i="6"/>
  <c r="R144" i="6"/>
  <c r="V144" i="6"/>
  <c r="W144" i="6"/>
  <c r="C144" i="7"/>
  <c r="E144" i="7"/>
  <c r="F144" i="7"/>
  <c r="E145" i="6"/>
  <c r="G145" i="6"/>
  <c r="U145" i="6"/>
  <c r="R145" i="6"/>
  <c r="V145" i="6"/>
  <c r="W145" i="6"/>
  <c r="C145" i="7"/>
  <c r="E145" i="7"/>
  <c r="F145" i="7"/>
  <c r="E146" i="6"/>
  <c r="G146" i="6"/>
  <c r="U146" i="6"/>
  <c r="R146" i="6"/>
  <c r="V146" i="6"/>
  <c r="W146" i="6"/>
  <c r="C146" i="7"/>
  <c r="E146" i="7"/>
  <c r="F146" i="7"/>
  <c r="E147" i="6"/>
  <c r="G147" i="6"/>
  <c r="U147" i="6"/>
  <c r="R147" i="6"/>
  <c r="V147" i="6"/>
  <c r="W147" i="6"/>
  <c r="C147" i="7"/>
  <c r="E147" i="7"/>
  <c r="F147" i="7"/>
  <c r="E148" i="6"/>
  <c r="G148" i="6"/>
  <c r="U148" i="6"/>
  <c r="R148" i="6"/>
  <c r="V148" i="6"/>
  <c r="W148" i="6"/>
  <c r="C148" i="7"/>
  <c r="E148" i="7"/>
  <c r="F148" i="7"/>
  <c r="E149" i="6"/>
  <c r="G149" i="6"/>
  <c r="U149" i="6"/>
  <c r="R149" i="6"/>
  <c r="V149" i="6"/>
  <c r="W149" i="6"/>
  <c r="C149" i="7"/>
  <c r="E149" i="7"/>
  <c r="F149" i="7"/>
  <c r="E150" i="6"/>
  <c r="G150" i="6"/>
  <c r="U150" i="6"/>
  <c r="R150" i="6"/>
  <c r="V150" i="6"/>
  <c r="W150" i="6"/>
  <c r="C150" i="7"/>
  <c r="E150" i="7"/>
  <c r="F150" i="7"/>
  <c r="E151" i="6"/>
  <c r="G151" i="6"/>
  <c r="U151" i="6"/>
  <c r="R151" i="6"/>
  <c r="V151" i="6"/>
  <c r="W151" i="6"/>
  <c r="C151" i="7"/>
  <c r="E151" i="7"/>
  <c r="F151" i="7"/>
  <c r="E152" i="6"/>
  <c r="G152" i="6"/>
  <c r="U152" i="6"/>
  <c r="R152" i="6"/>
  <c r="V152" i="6"/>
  <c r="W152" i="6"/>
  <c r="C152" i="7"/>
  <c r="E152" i="7"/>
  <c r="F152" i="7"/>
  <c r="E153" i="6"/>
  <c r="G153" i="6"/>
  <c r="U153" i="6"/>
  <c r="R153" i="6"/>
  <c r="V153" i="6"/>
  <c r="W153" i="6"/>
  <c r="C153" i="7"/>
  <c r="E153" i="7"/>
  <c r="F153" i="7"/>
  <c r="E154" i="6"/>
  <c r="G154" i="6"/>
  <c r="U154" i="6"/>
  <c r="R154" i="6"/>
  <c r="V154" i="6"/>
  <c r="W154" i="6"/>
  <c r="C154" i="7"/>
  <c r="E154" i="7"/>
  <c r="F154" i="7"/>
  <c r="E155" i="6"/>
  <c r="G155" i="6"/>
  <c r="U155" i="6"/>
  <c r="R155" i="6"/>
  <c r="V155" i="6"/>
  <c r="W155" i="6"/>
  <c r="C155" i="7"/>
  <c r="E155" i="7"/>
  <c r="F155" i="7"/>
  <c r="E156" i="6"/>
  <c r="G156" i="6"/>
  <c r="U156" i="6"/>
  <c r="R156" i="6"/>
  <c r="V156" i="6"/>
  <c r="W156" i="6"/>
  <c r="C156" i="7"/>
  <c r="E156" i="7"/>
  <c r="F156" i="7"/>
  <c r="E157" i="6"/>
  <c r="G157" i="6"/>
  <c r="U157" i="6"/>
  <c r="R157" i="6"/>
  <c r="V157" i="6"/>
  <c r="W157" i="6"/>
  <c r="C157" i="7"/>
  <c r="E157" i="7"/>
  <c r="F157" i="7"/>
  <c r="E158" i="6"/>
  <c r="G158" i="6"/>
  <c r="U158" i="6"/>
  <c r="R158" i="6"/>
  <c r="V158" i="6"/>
  <c r="W158" i="6"/>
  <c r="C158" i="7"/>
  <c r="E158" i="7"/>
  <c r="F158" i="7"/>
  <c r="E159" i="6"/>
  <c r="G159" i="6"/>
  <c r="U159" i="6"/>
  <c r="R159" i="6"/>
  <c r="V159" i="6"/>
  <c r="W159" i="6"/>
  <c r="C159" i="7"/>
  <c r="E159" i="7"/>
  <c r="F159" i="7"/>
  <c r="E160" i="6"/>
  <c r="G160" i="6"/>
  <c r="U160" i="6"/>
  <c r="R160" i="6"/>
  <c r="V160" i="6"/>
  <c r="W160" i="6"/>
  <c r="C160" i="7"/>
  <c r="E160" i="7"/>
  <c r="F160" i="7"/>
  <c r="E161" i="6"/>
  <c r="G161" i="6"/>
  <c r="U161" i="6"/>
  <c r="R161" i="6"/>
  <c r="V161" i="6"/>
  <c r="W161" i="6"/>
  <c r="C161" i="7"/>
  <c r="E161" i="7"/>
  <c r="F161" i="7"/>
  <c r="E162" i="6"/>
  <c r="G162" i="6"/>
  <c r="U162" i="6"/>
  <c r="R162" i="6"/>
  <c r="V162" i="6"/>
  <c r="W162" i="6"/>
  <c r="C162" i="7"/>
  <c r="E162" i="7"/>
  <c r="F162" i="7"/>
  <c r="E163" i="6"/>
  <c r="G163" i="6"/>
  <c r="U163" i="6"/>
  <c r="R163" i="6"/>
  <c r="V163" i="6"/>
  <c r="W163" i="6"/>
  <c r="C163" i="7"/>
  <c r="E163" i="7"/>
  <c r="F163" i="7"/>
  <c r="E164" i="6"/>
  <c r="G164" i="6"/>
  <c r="U164" i="6"/>
  <c r="R164" i="6"/>
  <c r="V164" i="6"/>
  <c r="W164" i="6"/>
  <c r="C164" i="7"/>
  <c r="E164" i="7"/>
  <c r="F164" i="7"/>
  <c r="E165" i="6"/>
  <c r="G165" i="6"/>
  <c r="U165" i="6"/>
  <c r="R165" i="6"/>
  <c r="V165" i="6"/>
  <c r="W165" i="6"/>
  <c r="C165" i="7"/>
  <c r="E165" i="7"/>
  <c r="F165" i="7"/>
  <c r="E166" i="6"/>
  <c r="G166" i="6"/>
  <c r="U166" i="6"/>
  <c r="R166" i="6"/>
  <c r="V166" i="6"/>
  <c r="W166" i="6"/>
  <c r="C166" i="7"/>
  <c r="E166" i="7"/>
  <c r="F166" i="7"/>
  <c r="E167" i="6"/>
  <c r="G167" i="6"/>
  <c r="U167" i="6"/>
  <c r="R167" i="6"/>
  <c r="V167" i="6"/>
  <c r="W167" i="6"/>
  <c r="C167" i="7"/>
  <c r="E167" i="7"/>
  <c r="F167" i="7"/>
  <c r="E168" i="6"/>
  <c r="G168" i="6"/>
  <c r="U168" i="6"/>
  <c r="R168" i="6"/>
  <c r="V168" i="6"/>
  <c r="W168" i="6"/>
  <c r="C168" i="7"/>
  <c r="E168" i="7"/>
  <c r="F168" i="7"/>
  <c r="E169" i="6"/>
  <c r="G169" i="6"/>
  <c r="U169" i="6"/>
  <c r="R169" i="6"/>
  <c r="V169" i="6"/>
  <c r="W169" i="6"/>
  <c r="C169" i="7"/>
  <c r="E169" i="7"/>
  <c r="F169" i="7"/>
  <c r="E170" i="6"/>
  <c r="G170" i="6"/>
  <c r="U170" i="6"/>
  <c r="R170" i="6"/>
  <c r="V170" i="6"/>
  <c r="W170" i="6"/>
  <c r="C170" i="7"/>
  <c r="E170" i="7"/>
  <c r="F170" i="7"/>
  <c r="E171" i="6"/>
  <c r="G171" i="6"/>
  <c r="U171" i="6"/>
  <c r="R171" i="6"/>
  <c r="V171" i="6"/>
  <c r="W171" i="6"/>
  <c r="C171" i="7"/>
  <c r="E171" i="7"/>
  <c r="F171" i="7"/>
  <c r="E172" i="6"/>
  <c r="G172" i="6"/>
  <c r="U172" i="6"/>
  <c r="R172" i="6"/>
  <c r="V172" i="6"/>
  <c r="W172" i="6"/>
  <c r="C172" i="7"/>
  <c r="E172" i="7"/>
  <c r="F172" i="7"/>
  <c r="E173" i="6"/>
  <c r="G173" i="6"/>
  <c r="U173" i="6"/>
  <c r="R173" i="6"/>
  <c r="V173" i="6"/>
  <c r="W173" i="6"/>
  <c r="C173" i="7"/>
  <c r="E173" i="7"/>
  <c r="F173" i="7"/>
  <c r="E174" i="6"/>
  <c r="G174" i="6"/>
  <c r="U174" i="6"/>
  <c r="R174" i="6"/>
  <c r="V174" i="6"/>
  <c r="W174" i="6"/>
  <c r="C174" i="7"/>
  <c r="E174" i="7"/>
  <c r="F174" i="7"/>
  <c r="E175" i="6"/>
  <c r="G175" i="6"/>
  <c r="U175" i="6"/>
  <c r="R175" i="6"/>
  <c r="V175" i="6"/>
  <c r="W175" i="6"/>
  <c r="C175" i="7"/>
  <c r="E175" i="7"/>
  <c r="F175" i="7"/>
  <c r="E176" i="6"/>
  <c r="G176" i="6"/>
  <c r="U176" i="6"/>
  <c r="R176" i="6"/>
  <c r="V176" i="6"/>
  <c r="W176" i="6"/>
  <c r="C176" i="7"/>
  <c r="E176" i="7"/>
  <c r="F176" i="7"/>
  <c r="E177" i="6"/>
  <c r="G177" i="6"/>
  <c r="U177" i="6"/>
  <c r="R177" i="6"/>
  <c r="V177" i="6"/>
  <c r="W177" i="6"/>
  <c r="C177" i="7"/>
  <c r="E177" i="7"/>
  <c r="F177" i="7"/>
  <c r="E178" i="6"/>
  <c r="G178" i="6"/>
  <c r="U178" i="6"/>
  <c r="R178" i="6"/>
  <c r="V178" i="6"/>
  <c r="W178" i="6"/>
  <c r="C178" i="7"/>
  <c r="E178" i="7"/>
  <c r="F178" i="7"/>
  <c r="E179" i="6"/>
  <c r="G179" i="6"/>
  <c r="U179" i="6"/>
  <c r="R179" i="6"/>
  <c r="V179" i="6"/>
  <c r="W179" i="6"/>
  <c r="C179" i="7"/>
  <c r="E179" i="7"/>
  <c r="F179" i="7"/>
  <c r="E180" i="6"/>
  <c r="G180" i="6"/>
  <c r="U180" i="6"/>
  <c r="R180" i="6"/>
  <c r="V180" i="6"/>
  <c r="W180" i="6"/>
  <c r="C180" i="7"/>
  <c r="E180" i="7"/>
  <c r="F180" i="7"/>
  <c r="E181" i="6"/>
  <c r="G181" i="6"/>
  <c r="U181" i="6"/>
  <c r="R181" i="6"/>
  <c r="V181" i="6"/>
  <c r="W181" i="6"/>
  <c r="C181" i="7"/>
  <c r="E181" i="7"/>
  <c r="F181" i="7"/>
  <c r="E182" i="6"/>
  <c r="G182" i="6"/>
  <c r="U182" i="6"/>
  <c r="R182" i="6"/>
  <c r="V182" i="6"/>
  <c r="W182" i="6"/>
  <c r="C182" i="7"/>
  <c r="E182" i="7"/>
  <c r="F182" i="7"/>
  <c r="E183" i="6"/>
  <c r="G183" i="6"/>
  <c r="U183" i="6"/>
  <c r="R183" i="6"/>
  <c r="V183" i="6"/>
  <c r="W183" i="6"/>
  <c r="C183" i="7"/>
  <c r="E183" i="7"/>
  <c r="F183" i="7"/>
  <c r="E184" i="6"/>
  <c r="G184" i="6"/>
  <c r="U184" i="6"/>
  <c r="R184" i="6"/>
  <c r="V184" i="6"/>
  <c r="W184" i="6"/>
  <c r="C184" i="7"/>
  <c r="E184" i="7"/>
  <c r="F184" i="7"/>
  <c r="E185" i="6"/>
  <c r="G185" i="6"/>
  <c r="U185" i="6"/>
  <c r="R185" i="6"/>
  <c r="V185" i="6"/>
  <c r="W185" i="6"/>
  <c r="C185" i="7"/>
  <c r="E185" i="7"/>
  <c r="F185" i="7"/>
  <c r="E186" i="6"/>
  <c r="G186" i="6"/>
  <c r="U186" i="6"/>
  <c r="R186" i="6"/>
  <c r="V186" i="6"/>
  <c r="W186" i="6"/>
  <c r="C186" i="7"/>
  <c r="E186" i="7"/>
  <c r="F186" i="7"/>
  <c r="E187" i="6"/>
  <c r="G187" i="6"/>
  <c r="U187" i="6"/>
  <c r="R187" i="6"/>
  <c r="V187" i="6"/>
  <c r="W187" i="6"/>
  <c r="C187" i="7"/>
  <c r="E187" i="7"/>
  <c r="F187" i="7"/>
  <c r="E188" i="6"/>
  <c r="G188" i="6"/>
  <c r="U188" i="6"/>
  <c r="R188" i="6"/>
  <c r="V188" i="6"/>
  <c r="W188" i="6"/>
  <c r="C188" i="7"/>
  <c r="E188" i="7"/>
  <c r="F188" i="7"/>
  <c r="E189" i="6"/>
  <c r="G189" i="6"/>
  <c r="U189" i="6"/>
  <c r="R189" i="6"/>
  <c r="V189" i="6"/>
  <c r="W189" i="6"/>
  <c r="C189" i="7"/>
  <c r="E189" i="7"/>
  <c r="F189" i="7"/>
  <c r="E190" i="6"/>
  <c r="G190" i="6"/>
  <c r="U190" i="6"/>
  <c r="R190" i="6"/>
  <c r="V190" i="6"/>
  <c r="W190" i="6"/>
  <c r="C190" i="7"/>
  <c r="E190" i="7"/>
  <c r="F190" i="7"/>
  <c r="E191" i="6"/>
  <c r="G191" i="6"/>
  <c r="U191" i="6"/>
  <c r="R191" i="6"/>
  <c r="V191" i="6"/>
  <c r="W191" i="6"/>
  <c r="C191" i="7"/>
  <c r="E191" i="7"/>
  <c r="F191" i="7"/>
  <c r="E192" i="6"/>
  <c r="G192" i="6"/>
  <c r="U192" i="6"/>
  <c r="R192" i="6"/>
  <c r="V192" i="6"/>
  <c r="W192" i="6"/>
  <c r="C192" i="7"/>
  <c r="E192" i="7"/>
  <c r="F192" i="7"/>
  <c r="E193" i="6"/>
  <c r="G193" i="6"/>
  <c r="U193" i="6"/>
  <c r="R193" i="6"/>
  <c r="V193" i="6"/>
  <c r="W193" i="6"/>
  <c r="C193" i="7"/>
  <c r="E193" i="7"/>
  <c r="F193" i="7"/>
  <c r="E194" i="6"/>
  <c r="G194" i="6"/>
  <c r="U194" i="6"/>
  <c r="R194" i="6"/>
  <c r="V194" i="6"/>
  <c r="W194" i="6"/>
  <c r="C194" i="7"/>
  <c r="E194" i="7"/>
  <c r="F194" i="7"/>
  <c r="E195" i="6"/>
  <c r="G195" i="6"/>
  <c r="U195" i="6"/>
  <c r="R195" i="6"/>
  <c r="V195" i="6"/>
  <c r="W195" i="6"/>
  <c r="C195" i="7"/>
  <c r="E195" i="7"/>
  <c r="F195" i="7"/>
  <c r="E196" i="6"/>
  <c r="G196" i="6"/>
  <c r="U196" i="6"/>
  <c r="R196" i="6"/>
  <c r="V196" i="6"/>
  <c r="W196" i="6"/>
  <c r="C196" i="7"/>
  <c r="E196" i="7"/>
  <c r="F196" i="7"/>
  <c r="E197" i="6"/>
  <c r="G197" i="6"/>
  <c r="U197" i="6"/>
  <c r="R197" i="6"/>
  <c r="V197" i="6"/>
  <c r="W197" i="6"/>
  <c r="C197" i="7"/>
  <c r="E197" i="7"/>
  <c r="F197" i="7"/>
  <c r="E198" i="6"/>
  <c r="G198" i="6"/>
  <c r="U198" i="6"/>
  <c r="R198" i="6"/>
  <c r="V198" i="6"/>
  <c r="W198" i="6"/>
  <c r="C198" i="7"/>
  <c r="E198" i="7"/>
  <c r="F198" i="7"/>
  <c r="E199" i="6"/>
  <c r="G199" i="6"/>
  <c r="U199" i="6"/>
  <c r="R199" i="6"/>
  <c r="V199" i="6"/>
  <c r="W199" i="6"/>
  <c r="C199" i="7"/>
  <c r="E199" i="7"/>
  <c r="F199" i="7"/>
  <c r="E200" i="6"/>
  <c r="G200" i="6"/>
  <c r="U200" i="6"/>
  <c r="R200" i="6"/>
  <c r="V200" i="6"/>
  <c r="W200" i="6"/>
  <c r="C200" i="7"/>
  <c r="E200" i="7"/>
  <c r="F200" i="7"/>
  <c r="E201" i="6"/>
  <c r="G201" i="6"/>
  <c r="U201" i="6"/>
  <c r="R201" i="6"/>
  <c r="V201" i="6"/>
  <c r="W201" i="6"/>
  <c r="C201" i="7"/>
  <c r="E201" i="7"/>
  <c r="F201" i="7"/>
  <c r="E202" i="6"/>
  <c r="G202" i="6"/>
  <c r="U202" i="6"/>
  <c r="R202" i="6"/>
  <c r="V202" i="6"/>
  <c r="W202" i="6"/>
  <c r="C202" i="7"/>
  <c r="E202" i="7"/>
  <c r="F202" i="7"/>
  <c r="E203" i="6"/>
  <c r="G203" i="6"/>
  <c r="U203" i="6"/>
  <c r="R203" i="6"/>
  <c r="V203" i="6"/>
  <c r="W203" i="6"/>
  <c r="C203" i="7"/>
  <c r="E203" i="7"/>
  <c r="F203" i="7"/>
  <c r="E204" i="6"/>
  <c r="G204" i="6"/>
  <c r="U204" i="6"/>
  <c r="R204" i="6"/>
  <c r="V204" i="6"/>
  <c r="W204" i="6"/>
  <c r="C204" i="7"/>
  <c r="E204" i="7"/>
  <c r="F204" i="7"/>
  <c r="E205" i="6"/>
  <c r="G205" i="6"/>
  <c r="U205" i="6"/>
  <c r="R205" i="6"/>
  <c r="V205" i="6"/>
  <c r="W205" i="6"/>
  <c r="C205" i="7"/>
  <c r="E205" i="7"/>
  <c r="F205" i="7"/>
  <c r="E206" i="6"/>
  <c r="G206" i="6"/>
  <c r="U206" i="6"/>
  <c r="R206" i="6"/>
  <c r="V206" i="6"/>
  <c r="W206" i="6"/>
  <c r="C206" i="7"/>
  <c r="E206" i="7"/>
  <c r="F206" i="7"/>
  <c r="E207" i="6"/>
  <c r="G207" i="6"/>
  <c r="U207" i="6"/>
  <c r="R207" i="6"/>
  <c r="V207" i="6"/>
  <c r="W207" i="6"/>
  <c r="C207" i="7"/>
  <c r="E207" i="7"/>
  <c r="F207" i="7"/>
  <c r="E208" i="6"/>
  <c r="G208" i="6"/>
  <c r="U208" i="6"/>
  <c r="R208" i="6"/>
  <c r="V208" i="6"/>
  <c r="W208" i="6"/>
  <c r="C208" i="7"/>
  <c r="E208" i="7"/>
  <c r="F208" i="7"/>
  <c r="E209" i="6"/>
  <c r="G209" i="6"/>
  <c r="U209" i="6"/>
  <c r="R209" i="6"/>
  <c r="V209" i="6"/>
  <c r="W209" i="6"/>
  <c r="C209" i="7"/>
  <c r="E209" i="7"/>
  <c r="F209" i="7"/>
  <c r="E210" i="6"/>
  <c r="G210" i="6"/>
  <c r="U210" i="6"/>
  <c r="R210" i="6"/>
  <c r="V210" i="6"/>
  <c r="W210" i="6"/>
  <c r="C210" i="7"/>
  <c r="E210" i="7"/>
  <c r="F210" i="7"/>
  <c r="E211" i="6"/>
  <c r="G211" i="6"/>
  <c r="U211" i="6"/>
  <c r="R211" i="6"/>
  <c r="V211" i="6"/>
  <c r="W211" i="6"/>
  <c r="C211" i="7"/>
  <c r="E211" i="7"/>
  <c r="F211" i="7"/>
  <c r="E212" i="6"/>
  <c r="G212" i="6"/>
  <c r="U212" i="6"/>
  <c r="R212" i="6"/>
  <c r="V212" i="6"/>
  <c r="W212" i="6"/>
  <c r="C212" i="7"/>
  <c r="E212" i="7"/>
  <c r="F212" i="7"/>
  <c r="E213" i="6"/>
  <c r="G213" i="6"/>
  <c r="U213" i="6"/>
  <c r="R213" i="6"/>
  <c r="V213" i="6"/>
  <c r="W213" i="6"/>
  <c r="C213" i="7"/>
  <c r="E213" i="7"/>
  <c r="F213" i="7"/>
  <c r="E214" i="6"/>
  <c r="G214" i="6"/>
  <c r="U214" i="6"/>
  <c r="R214" i="6"/>
  <c r="V214" i="6"/>
  <c r="W214" i="6"/>
  <c r="C214" i="7"/>
  <c r="E214" i="7"/>
  <c r="F214" i="7"/>
  <c r="E215" i="6"/>
  <c r="G215" i="6"/>
  <c r="U215" i="6"/>
  <c r="R215" i="6"/>
  <c r="V215" i="6"/>
  <c r="W215" i="6"/>
  <c r="C215" i="7"/>
  <c r="E215" i="7"/>
  <c r="F215" i="7"/>
  <c r="E216" i="6"/>
  <c r="G216" i="6"/>
  <c r="U216" i="6"/>
  <c r="R216" i="6"/>
  <c r="V216" i="6"/>
  <c r="W216" i="6"/>
  <c r="C216" i="7"/>
  <c r="E216" i="7"/>
  <c r="F216" i="7"/>
  <c r="E217" i="6"/>
  <c r="G217" i="6"/>
  <c r="U217" i="6"/>
  <c r="R217" i="6"/>
  <c r="V217" i="6"/>
  <c r="W217" i="6"/>
  <c r="C217" i="7"/>
  <c r="E217" i="7"/>
  <c r="F217" i="7"/>
  <c r="E218" i="6"/>
  <c r="G218" i="6"/>
  <c r="U218" i="6"/>
  <c r="R218" i="6"/>
  <c r="V218" i="6"/>
  <c r="W218" i="6"/>
  <c r="C218" i="7"/>
  <c r="E218" i="7"/>
  <c r="F218" i="7"/>
  <c r="E219" i="6"/>
  <c r="G219" i="6"/>
  <c r="U219" i="6"/>
  <c r="R219" i="6"/>
  <c r="V219" i="6"/>
  <c r="W219" i="6"/>
  <c r="C219" i="7"/>
  <c r="E219" i="7"/>
  <c r="F219" i="7"/>
  <c r="E220" i="6"/>
  <c r="G220" i="6"/>
  <c r="U220" i="6"/>
  <c r="R220" i="6"/>
  <c r="V220" i="6"/>
  <c r="W220" i="6"/>
  <c r="C220" i="7"/>
  <c r="E220" i="7"/>
  <c r="F220" i="7"/>
  <c r="E221" i="6"/>
  <c r="G221" i="6"/>
  <c r="U221" i="6"/>
  <c r="R221" i="6"/>
  <c r="V221" i="6"/>
  <c r="W221" i="6"/>
  <c r="C221" i="7"/>
  <c r="E221" i="7"/>
  <c r="F221" i="7"/>
  <c r="E222" i="6"/>
  <c r="G222" i="6"/>
  <c r="U222" i="6"/>
  <c r="R222" i="6"/>
  <c r="V222" i="6"/>
  <c r="W222" i="6"/>
  <c r="C222" i="7"/>
  <c r="E222" i="7"/>
  <c r="F222" i="7"/>
  <c r="E223" i="6"/>
  <c r="G223" i="6"/>
  <c r="U223" i="6"/>
  <c r="R223" i="6"/>
  <c r="V223" i="6"/>
  <c r="W223" i="6"/>
  <c r="C223" i="7"/>
  <c r="E223" i="7"/>
  <c r="F223" i="7"/>
  <c r="E224" i="6"/>
  <c r="G224" i="6"/>
  <c r="U224" i="6"/>
  <c r="R224" i="6"/>
  <c r="V224" i="6"/>
  <c r="W224" i="6"/>
  <c r="C224" i="7"/>
  <c r="E224" i="7"/>
  <c r="F224" i="7"/>
  <c r="E225" i="6"/>
  <c r="G225" i="6"/>
  <c r="U225" i="6"/>
  <c r="R225" i="6"/>
  <c r="V225" i="6"/>
  <c r="W225" i="6"/>
  <c r="C225" i="7"/>
  <c r="E225" i="7"/>
  <c r="F225" i="7"/>
  <c r="E226" i="6"/>
  <c r="G226" i="6"/>
  <c r="U226" i="6"/>
  <c r="R226" i="6"/>
  <c r="V226" i="6"/>
  <c r="W226" i="6"/>
  <c r="C226" i="7"/>
  <c r="E226" i="7"/>
  <c r="F226" i="7"/>
  <c r="E227" i="6"/>
  <c r="G227" i="6"/>
  <c r="U227" i="6"/>
  <c r="R227" i="6"/>
  <c r="V227" i="6"/>
  <c r="W227" i="6"/>
  <c r="C227" i="7"/>
  <c r="E227" i="7"/>
  <c r="F227" i="7"/>
  <c r="E228" i="6"/>
  <c r="G228" i="6"/>
  <c r="U228" i="6"/>
  <c r="R228" i="6"/>
  <c r="V228" i="6"/>
  <c r="W228" i="6"/>
  <c r="C228" i="7"/>
  <c r="E228" i="7"/>
  <c r="F228" i="7"/>
  <c r="E229" i="6"/>
  <c r="G229" i="6"/>
  <c r="U229" i="6"/>
  <c r="R229" i="6"/>
  <c r="V229" i="6"/>
  <c r="W229" i="6"/>
  <c r="C229" i="7"/>
  <c r="E229" i="7"/>
  <c r="F229" i="7"/>
  <c r="E230" i="6"/>
  <c r="G230" i="6"/>
  <c r="U230" i="6"/>
  <c r="R230" i="6"/>
  <c r="V230" i="6"/>
  <c r="W230" i="6"/>
  <c r="C230" i="7"/>
  <c r="E230" i="7"/>
  <c r="F230" i="7"/>
  <c r="E231" i="6"/>
  <c r="G231" i="6"/>
  <c r="U231" i="6"/>
  <c r="R231" i="6"/>
  <c r="V231" i="6"/>
  <c r="W231" i="6"/>
  <c r="C231" i="7"/>
  <c r="E231" i="7"/>
  <c r="F231" i="7"/>
  <c r="E232" i="6"/>
  <c r="G232" i="6"/>
  <c r="U232" i="6"/>
  <c r="R232" i="6"/>
  <c r="V232" i="6"/>
  <c r="W232" i="6"/>
  <c r="C232" i="7"/>
  <c r="E232" i="7"/>
  <c r="F232" i="7"/>
  <c r="E233" i="6"/>
  <c r="G233" i="6"/>
  <c r="U233" i="6"/>
  <c r="R233" i="6"/>
  <c r="V233" i="6"/>
  <c r="W233" i="6"/>
  <c r="C233" i="7"/>
  <c r="E233" i="7"/>
  <c r="F233" i="7"/>
  <c r="E234" i="6"/>
  <c r="G234" i="6"/>
  <c r="U234" i="6"/>
  <c r="R234" i="6"/>
  <c r="V234" i="6"/>
  <c r="W234" i="6"/>
  <c r="C234" i="7"/>
  <c r="E234" i="7"/>
  <c r="F234" i="7"/>
  <c r="E235" i="6"/>
  <c r="G235" i="6"/>
  <c r="U235" i="6"/>
  <c r="R235" i="6"/>
  <c r="V235" i="6"/>
  <c r="W235" i="6"/>
  <c r="C235" i="7"/>
  <c r="E235" i="7"/>
  <c r="F235" i="7"/>
  <c r="E236" i="6"/>
  <c r="G236" i="6"/>
  <c r="U236" i="6"/>
  <c r="R236" i="6"/>
  <c r="V236" i="6"/>
  <c r="W236" i="6"/>
  <c r="C236" i="7"/>
  <c r="E236" i="7"/>
  <c r="F236" i="7"/>
  <c r="E237" i="6"/>
  <c r="G237" i="6"/>
  <c r="U237" i="6"/>
  <c r="R237" i="6"/>
  <c r="V237" i="6"/>
  <c r="W237" i="6"/>
  <c r="C237" i="7"/>
  <c r="E237" i="7"/>
  <c r="F237" i="7"/>
  <c r="E238" i="6"/>
  <c r="G238" i="6"/>
  <c r="U238" i="6"/>
  <c r="R238" i="6"/>
  <c r="V238" i="6"/>
  <c r="W238" i="6"/>
  <c r="C238" i="7"/>
  <c r="E238" i="7"/>
  <c r="F238" i="7"/>
  <c r="E239" i="6"/>
  <c r="G239" i="6"/>
  <c r="U239" i="6"/>
  <c r="R239" i="6"/>
  <c r="V239" i="6"/>
  <c r="W239" i="6"/>
  <c r="C239" i="7"/>
  <c r="E239" i="7"/>
  <c r="F239" i="7"/>
  <c r="E240" i="6"/>
  <c r="G240" i="6"/>
  <c r="U240" i="6"/>
  <c r="R240" i="6"/>
  <c r="V240" i="6"/>
  <c r="W240" i="6"/>
  <c r="C240" i="7"/>
  <c r="E240" i="7"/>
  <c r="F240" i="7"/>
  <c r="E241" i="6"/>
  <c r="G241" i="6"/>
  <c r="U241" i="6"/>
  <c r="R241" i="6"/>
  <c r="V241" i="6"/>
  <c r="W241" i="6"/>
  <c r="C241" i="7"/>
  <c r="E241" i="7"/>
  <c r="F241" i="7"/>
  <c r="E242" i="6"/>
  <c r="G242" i="6"/>
  <c r="U242" i="6"/>
  <c r="R242" i="6"/>
  <c r="V242" i="6"/>
  <c r="W242" i="6"/>
  <c r="C242" i="7"/>
  <c r="E242" i="7"/>
  <c r="F242" i="7"/>
  <c r="E243" i="6"/>
  <c r="G243" i="6"/>
  <c r="U243" i="6"/>
  <c r="R243" i="6"/>
  <c r="V243" i="6"/>
  <c r="W243" i="6"/>
  <c r="C243" i="7"/>
  <c r="E243" i="7"/>
  <c r="F243" i="7"/>
  <c r="F244" i="7"/>
  <c r="G244" i="7"/>
  <c r="H244" i="7"/>
  <c r="F12" i="6"/>
  <c r="AH12" i="3"/>
  <c r="F13" i="6"/>
  <c r="AH13" i="3"/>
  <c r="F14" i="6"/>
  <c r="AH14" i="3"/>
  <c r="F15" i="6"/>
  <c r="AH15" i="3"/>
  <c r="F16" i="6"/>
  <c r="AH16" i="3"/>
  <c r="F17" i="6"/>
  <c r="AH17" i="3"/>
  <c r="F18" i="6"/>
  <c r="AH18" i="3"/>
  <c r="F19" i="6"/>
  <c r="AH19" i="3"/>
  <c r="F20" i="6"/>
  <c r="AH20" i="3"/>
  <c r="F21" i="6"/>
  <c r="AH21" i="3"/>
  <c r="F22" i="6"/>
  <c r="AH22" i="3"/>
  <c r="F23" i="6"/>
  <c r="AH23" i="3"/>
  <c r="F24" i="6"/>
  <c r="AH24" i="3"/>
  <c r="F25" i="6"/>
  <c r="AH25" i="3"/>
  <c r="F26" i="6"/>
  <c r="AH26" i="3"/>
  <c r="F27" i="6"/>
  <c r="AH27" i="3"/>
  <c r="F28" i="6"/>
  <c r="AH28" i="3"/>
  <c r="F29" i="6"/>
  <c r="AH29" i="3"/>
  <c r="F30" i="6"/>
  <c r="AH30" i="3"/>
  <c r="F31" i="6"/>
  <c r="AH31" i="3"/>
  <c r="F32" i="6"/>
  <c r="AH32" i="3"/>
  <c r="F33" i="6"/>
  <c r="AH33" i="3"/>
  <c r="F34" i="6"/>
  <c r="AH34" i="3"/>
  <c r="F35" i="6"/>
  <c r="AH35" i="3"/>
  <c r="F36" i="6"/>
  <c r="AH36" i="3"/>
  <c r="F37" i="6"/>
  <c r="AH37" i="3"/>
  <c r="F38" i="6"/>
  <c r="AH38" i="3"/>
  <c r="F39" i="6"/>
  <c r="AH39" i="3"/>
  <c r="F40" i="6"/>
  <c r="AH40" i="3"/>
  <c r="F41" i="6"/>
  <c r="AH41" i="3"/>
  <c r="F42" i="6"/>
  <c r="AH42" i="3"/>
  <c r="F43" i="6"/>
  <c r="AH43" i="3"/>
  <c r="F44" i="6"/>
  <c r="AH44" i="3"/>
  <c r="F45" i="6"/>
  <c r="AH45" i="3"/>
  <c r="F46" i="6"/>
  <c r="AH46" i="3"/>
  <c r="F47" i="6"/>
  <c r="AH47" i="3"/>
  <c r="F48" i="6"/>
  <c r="AH48" i="3"/>
  <c r="F49" i="6"/>
  <c r="AH49" i="3"/>
  <c r="F50" i="6"/>
  <c r="AH50" i="3"/>
  <c r="F51" i="6"/>
  <c r="AH51" i="3"/>
  <c r="F52" i="6"/>
  <c r="AH52" i="3"/>
  <c r="F53" i="6"/>
  <c r="AH53" i="3"/>
  <c r="F54" i="6"/>
  <c r="AH54" i="3"/>
  <c r="F55" i="6"/>
  <c r="AH55" i="3"/>
  <c r="F56" i="6"/>
  <c r="AH56" i="3"/>
  <c r="F57" i="6"/>
  <c r="AH57" i="3"/>
  <c r="F58" i="6"/>
  <c r="AH58" i="3"/>
  <c r="F59" i="6"/>
  <c r="AH59" i="3"/>
  <c r="F60" i="6"/>
  <c r="AH60" i="3"/>
  <c r="F61" i="6"/>
  <c r="AH61" i="3"/>
  <c r="F62" i="6"/>
  <c r="AH62" i="3"/>
  <c r="F63" i="6"/>
  <c r="AH63" i="3"/>
  <c r="F64" i="6"/>
  <c r="AH64" i="3"/>
  <c r="F65" i="6"/>
  <c r="AH65" i="3"/>
  <c r="F66" i="6"/>
  <c r="AH66" i="3"/>
  <c r="F67" i="6"/>
  <c r="AH67" i="3"/>
  <c r="F68" i="6"/>
  <c r="AH68" i="3"/>
  <c r="F69" i="6"/>
  <c r="AH69" i="3"/>
  <c r="F70" i="6"/>
  <c r="AH70" i="3"/>
  <c r="F71" i="6"/>
  <c r="AH71" i="3"/>
  <c r="F72" i="6"/>
  <c r="AH72" i="3"/>
  <c r="F73" i="6"/>
  <c r="AH73" i="3"/>
  <c r="F74" i="6"/>
  <c r="AH74" i="3"/>
  <c r="F75" i="6"/>
  <c r="AH75" i="3"/>
  <c r="F76" i="6"/>
  <c r="AH76" i="3"/>
  <c r="F77" i="6"/>
  <c r="AH77" i="3"/>
  <c r="F78" i="6"/>
  <c r="AH78" i="3"/>
  <c r="F79" i="6"/>
  <c r="AH79" i="3"/>
  <c r="F80" i="6"/>
  <c r="AH80" i="3"/>
  <c r="F81" i="6"/>
  <c r="AH81" i="3"/>
  <c r="F82" i="6"/>
  <c r="AH82" i="3"/>
  <c r="F83" i="6"/>
  <c r="AH83" i="3"/>
  <c r="F84" i="6"/>
  <c r="AH84" i="3"/>
  <c r="F85" i="6"/>
  <c r="AH85" i="3"/>
  <c r="F86" i="6"/>
  <c r="AH86" i="3"/>
  <c r="F87" i="6"/>
  <c r="AH87" i="3"/>
  <c r="F88" i="6"/>
  <c r="AH88" i="3"/>
  <c r="F89" i="6"/>
  <c r="AH89" i="3"/>
  <c r="F90" i="6"/>
  <c r="AH90" i="3"/>
  <c r="F91" i="6"/>
  <c r="AH91" i="3"/>
  <c r="F92" i="6"/>
  <c r="AH92" i="3"/>
  <c r="F93" i="6"/>
  <c r="AH93" i="3"/>
  <c r="F94" i="6"/>
  <c r="AH94" i="3"/>
  <c r="F95" i="6"/>
  <c r="AH95" i="3"/>
  <c r="F96" i="6"/>
  <c r="AH96" i="3"/>
  <c r="F97" i="6"/>
  <c r="AH97" i="3"/>
  <c r="F98" i="6"/>
  <c r="AH98" i="3"/>
  <c r="F99" i="6"/>
  <c r="AH99" i="3"/>
  <c r="F100" i="6"/>
  <c r="AH100" i="3"/>
  <c r="F101" i="6"/>
  <c r="AH101" i="3"/>
  <c r="F102" i="6"/>
  <c r="AH102" i="3"/>
  <c r="F103" i="6"/>
  <c r="AH103" i="3"/>
  <c r="F104" i="6"/>
  <c r="AH104" i="3"/>
  <c r="F105" i="6"/>
  <c r="AH105" i="3"/>
  <c r="F106" i="6"/>
  <c r="AH106" i="3"/>
  <c r="F107" i="6"/>
  <c r="AH107" i="3"/>
  <c r="F108" i="6"/>
  <c r="AH108" i="3"/>
  <c r="F109" i="6"/>
  <c r="AH109" i="3"/>
  <c r="F110" i="6"/>
  <c r="AH110" i="3"/>
  <c r="F111" i="6"/>
  <c r="AH111" i="3"/>
  <c r="F112" i="6"/>
  <c r="AH112" i="3"/>
  <c r="F113" i="6"/>
  <c r="AH113" i="3"/>
  <c r="F114" i="6"/>
  <c r="AH114" i="3"/>
  <c r="F115" i="6"/>
  <c r="AH115" i="3"/>
  <c r="F116" i="6"/>
  <c r="AH116" i="3"/>
  <c r="F117" i="6"/>
  <c r="AH117" i="3"/>
  <c r="F118" i="6"/>
  <c r="AH118" i="3"/>
  <c r="F119" i="6"/>
  <c r="AH119" i="3"/>
  <c r="F120" i="6"/>
  <c r="AH120" i="3"/>
  <c r="F121" i="6"/>
  <c r="AH121" i="3"/>
  <c r="F122" i="6"/>
  <c r="AH122" i="3"/>
  <c r="F123" i="6"/>
  <c r="AH123" i="3"/>
  <c r="F124" i="6"/>
  <c r="AH124" i="3"/>
  <c r="F125" i="6"/>
  <c r="AH125" i="3"/>
  <c r="F126" i="6"/>
  <c r="AH126" i="3"/>
  <c r="F127" i="6"/>
  <c r="AH127" i="3"/>
  <c r="F128" i="6"/>
  <c r="AH128" i="3"/>
  <c r="F129" i="6"/>
  <c r="AH129" i="3"/>
  <c r="F130" i="6"/>
  <c r="AH130" i="3"/>
  <c r="F131" i="6"/>
  <c r="AH131" i="3"/>
  <c r="F132" i="6"/>
  <c r="AH132" i="3"/>
  <c r="F133" i="6"/>
  <c r="AH133" i="3"/>
  <c r="F134" i="6"/>
  <c r="AH134" i="3"/>
  <c r="F135" i="6"/>
  <c r="AH135" i="3"/>
  <c r="F136" i="6"/>
  <c r="AH136" i="3"/>
  <c r="F137" i="6"/>
  <c r="AH137" i="3"/>
  <c r="F138" i="6"/>
  <c r="AH138" i="3"/>
  <c r="F139" i="6"/>
  <c r="AH139" i="3"/>
  <c r="F140" i="6"/>
  <c r="AH140" i="3"/>
  <c r="F141" i="6"/>
  <c r="AH141" i="3"/>
  <c r="F142" i="6"/>
  <c r="AH142" i="3"/>
  <c r="F143" i="6"/>
  <c r="AH143" i="3"/>
  <c r="F144" i="6"/>
  <c r="AH144" i="3"/>
  <c r="F145" i="6"/>
  <c r="AH145" i="3"/>
  <c r="F146" i="6"/>
  <c r="AH146" i="3"/>
  <c r="F147" i="6"/>
  <c r="AH147" i="3"/>
  <c r="F148" i="6"/>
  <c r="AH148" i="3"/>
  <c r="F149" i="6"/>
  <c r="AH149" i="3"/>
  <c r="F150" i="6"/>
  <c r="AH150" i="3"/>
  <c r="F151" i="6"/>
  <c r="AH151" i="3"/>
  <c r="F152" i="6"/>
  <c r="AH152" i="3"/>
  <c r="F153" i="6"/>
  <c r="AH153" i="3"/>
  <c r="F154" i="6"/>
  <c r="AH154" i="3"/>
  <c r="F155" i="6"/>
  <c r="AH155" i="3"/>
  <c r="F156" i="6"/>
  <c r="AH156" i="3"/>
  <c r="F157" i="6"/>
  <c r="AH157" i="3"/>
  <c r="F158" i="6"/>
  <c r="AH158" i="3"/>
  <c r="F159" i="6"/>
  <c r="AH159" i="3"/>
  <c r="F160" i="6"/>
  <c r="AH160" i="3"/>
  <c r="F161" i="6"/>
  <c r="AH161" i="3"/>
  <c r="F162" i="6"/>
  <c r="AH162" i="3"/>
  <c r="F163" i="6"/>
  <c r="AH163" i="3"/>
  <c r="F164" i="6"/>
  <c r="AH164" i="3"/>
  <c r="F165" i="6"/>
  <c r="AH165" i="3"/>
  <c r="F166" i="6"/>
  <c r="AH166" i="3"/>
  <c r="F167" i="6"/>
  <c r="AH167" i="3"/>
  <c r="F168" i="6"/>
  <c r="AH168" i="3"/>
  <c r="F169" i="6"/>
  <c r="AH169" i="3"/>
  <c r="F170" i="6"/>
  <c r="AH170" i="3"/>
  <c r="F171" i="6"/>
  <c r="AH171" i="3"/>
  <c r="F172" i="6"/>
  <c r="AH172" i="3"/>
  <c r="F173" i="6"/>
  <c r="AH173" i="3"/>
  <c r="F174" i="6"/>
  <c r="AH174" i="3"/>
  <c r="F175" i="6"/>
  <c r="AH175" i="3"/>
  <c r="F176" i="6"/>
  <c r="AH176" i="3"/>
  <c r="F177" i="6"/>
  <c r="AH177" i="3"/>
  <c r="F178" i="6"/>
  <c r="AH178" i="3"/>
  <c r="F179" i="6"/>
  <c r="AH179" i="3"/>
  <c r="F180" i="6"/>
  <c r="AH180" i="3"/>
  <c r="F181" i="6"/>
  <c r="AH181" i="3"/>
  <c r="F182" i="6"/>
  <c r="AH182" i="3"/>
  <c r="F183" i="6"/>
  <c r="AH183" i="3"/>
  <c r="F184" i="6"/>
  <c r="AH184" i="3"/>
  <c r="F185" i="6"/>
  <c r="AH185" i="3"/>
  <c r="F186" i="6"/>
  <c r="AH186" i="3"/>
  <c r="F187" i="6"/>
  <c r="AH187" i="3"/>
  <c r="F188" i="6"/>
  <c r="AH188" i="3"/>
  <c r="F189" i="6"/>
  <c r="AH189" i="3"/>
  <c r="F190" i="6"/>
  <c r="AH190" i="3"/>
  <c r="F191" i="6"/>
  <c r="AH191" i="3"/>
  <c r="F192" i="6"/>
  <c r="AH192" i="3"/>
  <c r="F193" i="6"/>
  <c r="AH193" i="3"/>
  <c r="F194" i="6"/>
  <c r="AH194" i="3"/>
  <c r="F195" i="6"/>
  <c r="AH195" i="3"/>
  <c r="F196" i="6"/>
  <c r="AH196" i="3"/>
  <c r="F197" i="6"/>
  <c r="AH197" i="3"/>
  <c r="F198" i="6"/>
  <c r="AH198" i="3"/>
  <c r="F199" i="6"/>
  <c r="AH199" i="3"/>
  <c r="F200" i="6"/>
  <c r="AH200" i="3"/>
  <c r="F201" i="6"/>
  <c r="AH201" i="3"/>
  <c r="F202" i="6"/>
  <c r="AH202" i="3"/>
  <c r="F203" i="6"/>
  <c r="AH203" i="3"/>
  <c r="F204" i="6"/>
  <c r="AH204" i="3"/>
  <c r="F205" i="6"/>
  <c r="AH205" i="3"/>
  <c r="F206" i="6"/>
  <c r="AH206" i="3"/>
  <c r="F207" i="6"/>
  <c r="AH207" i="3"/>
  <c r="F208" i="6"/>
  <c r="AH208" i="3"/>
  <c r="F209" i="6"/>
  <c r="AH209" i="3"/>
  <c r="F210" i="6"/>
  <c r="AH210" i="3"/>
  <c r="F211" i="6"/>
  <c r="AH211" i="3"/>
  <c r="F212" i="6"/>
  <c r="AH212" i="3"/>
  <c r="F213" i="6"/>
  <c r="AH213" i="3"/>
  <c r="F214" i="6"/>
  <c r="AH214" i="3"/>
  <c r="F215" i="6"/>
  <c r="AH215" i="3"/>
  <c r="F216" i="6"/>
  <c r="AH216" i="3"/>
  <c r="F217" i="6"/>
  <c r="AH217" i="3"/>
  <c r="F218" i="6"/>
  <c r="AH218" i="3"/>
  <c r="F219" i="6"/>
  <c r="AH219" i="3"/>
  <c r="F220" i="6"/>
  <c r="AH220" i="3"/>
  <c r="F221" i="6"/>
  <c r="AH221" i="3"/>
  <c r="F222" i="6"/>
  <c r="AH222" i="3"/>
  <c r="F223" i="6"/>
  <c r="AH223" i="3"/>
  <c r="F224" i="6"/>
  <c r="AH224" i="3"/>
  <c r="F225" i="6"/>
  <c r="AH225" i="3"/>
  <c r="F226" i="6"/>
  <c r="AH226" i="3"/>
  <c r="F227" i="6"/>
  <c r="AH227" i="3"/>
  <c r="F228" i="6"/>
  <c r="AH228" i="3"/>
  <c r="F229" i="6"/>
  <c r="AH229" i="3"/>
  <c r="F230" i="6"/>
  <c r="AH230" i="3"/>
  <c r="F231" i="6"/>
  <c r="AH231" i="3"/>
  <c r="F232" i="6"/>
  <c r="AH232" i="3"/>
  <c r="F233" i="6"/>
  <c r="AH233" i="3"/>
  <c r="F234" i="6"/>
  <c r="AH234" i="3"/>
  <c r="F235" i="6"/>
  <c r="AH235" i="3"/>
  <c r="F236" i="6"/>
  <c r="AH236" i="3"/>
  <c r="F237" i="6"/>
  <c r="AH237" i="3"/>
  <c r="F238" i="6"/>
  <c r="AH238" i="3"/>
  <c r="F239" i="6"/>
  <c r="AH239" i="3"/>
  <c r="F240" i="6"/>
  <c r="AH240" i="3"/>
  <c r="F241" i="6"/>
  <c r="AH241" i="3"/>
  <c r="F242" i="6"/>
  <c r="AH242" i="3"/>
  <c r="F243" i="6"/>
  <c r="AH243" i="3"/>
  <c r="F244" i="6"/>
  <c r="AH244" i="3"/>
  <c r="AI244" i="3"/>
  <c r="J244" i="7"/>
  <c r="L244" i="7"/>
  <c r="C235" i="6"/>
  <c r="C236" i="6"/>
  <c r="C237" i="6"/>
  <c r="C238" i="6"/>
  <c r="C239" i="6"/>
  <c r="C240" i="6"/>
  <c r="C241" i="6"/>
  <c r="C242" i="6"/>
  <c r="C243" i="6"/>
  <c r="C244" i="6"/>
  <c r="C245" i="6"/>
  <c r="C234" i="6"/>
  <c r="C223" i="6"/>
  <c r="C224" i="6"/>
  <c r="C225" i="6"/>
  <c r="C226" i="6"/>
  <c r="C227" i="6"/>
  <c r="C228" i="6"/>
  <c r="C229" i="6"/>
  <c r="C230" i="6"/>
  <c r="C231" i="6"/>
  <c r="C232" i="6"/>
  <c r="C233" i="6"/>
  <c r="C222" i="6"/>
  <c r="C211" i="6"/>
  <c r="C212" i="6"/>
  <c r="C213" i="6"/>
  <c r="C214" i="6"/>
  <c r="C215" i="6"/>
  <c r="C216" i="6"/>
  <c r="C217" i="6"/>
  <c r="C218" i="6"/>
  <c r="C219" i="6"/>
  <c r="C220" i="6"/>
  <c r="C221" i="6"/>
  <c r="C210" i="6"/>
  <c r="C199" i="6"/>
  <c r="C200" i="6"/>
  <c r="C201" i="6"/>
  <c r="C202" i="6"/>
  <c r="C203" i="6"/>
  <c r="C204" i="6"/>
  <c r="C205" i="6"/>
  <c r="C206" i="6"/>
  <c r="C207" i="6"/>
  <c r="C208" i="6"/>
  <c r="C209" i="6"/>
  <c r="C198" i="6"/>
  <c r="C187" i="6"/>
  <c r="C188" i="6"/>
  <c r="C189" i="6"/>
  <c r="C190" i="6"/>
  <c r="C191" i="6"/>
  <c r="C192" i="6"/>
  <c r="C193" i="6"/>
  <c r="C194" i="6"/>
  <c r="C195" i="6"/>
  <c r="C196" i="6"/>
  <c r="C197" i="6"/>
  <c r="C186" i="6"/>
  <c r="C175" i="6"/>
  <c r="C176" i="6"/>
  <c r="C177" i="6"/>
  <c r="C178" i="6"/>
  <c r="C179" i="6"/>
  <c r="C180" i="6"/>
  <c r="C181" i="6"/>
  <c r="C182" i="6"/>
  <c r="C183" i="6"/>
  <c r="C184" i="6"/>
  <c r="C185" i="6"/>
  <c r="C174"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26" i="6"/>
  <c r="C115" i="6"/>
  <c r="C116" i="6"/>
  <c r="C117" i="6"/>
  <c r="C118" i="6"/>
  <c r="C119" i="6"/>
  <c r="C120" i="6"/>
  <c r="C121" i="6"/>
  <c r="C122" i="6"/>
  <c r="C123" i="6"/>
  <c r="C124" i="6"/>
  <c r="C125" i="6"/>
  <c r="C114"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66" i="6"/>
  <c r="C55" i="6"/>
  <c r="C56" i="6"/>
  <c r="C57" i="6"/>
  <c r="C58" i="6"/>
  <c r="C59" i="6"/>
  <c r="C60" i="6"/>
  <c r="C61" i="6"/>
  <c r="C62" i="6"/>
  <c r="C63" i="6"/>
  <c r="C64" i="6"/>
  <c r="C65" i="6"/>
  <c r="C54" i="6"/>
  <c r="C34" i="6"/>
  <c r="C35" i="6"/>
  <c r="C36" i="6"/>
  <c r="C37" i="6"/>
  <c r="C38" i="6"/>
  <c r="C39" i="6"/>
  <c r="C40" i="6"/>
  <c r="C41" i="6"/>
  <c r="C42" i="6"/>
  <c r="C43" i="6"/>
  <c r="C44" i="6"/>
  <c r="C45" i="6"/>
  <c r="C46" i="6"/>
  <c r="C47" i="6"/>
  <c r="C48" i="6"/>
  <c r="C49" i="6"/>
  <c r="C50" i="6"/>
  <c r="C51" i="6"/>
  <c r="C52" i="6"/>
  <c r="C53" i="6"/>
  <c r="F11" i="12"/>
  <c r="E11" i="12"/>
  <c r="D11" i="12"/>
  <c r="C11" i="12"/>
  <c r="D55" i="1"/>
  <c r="E18" i="1"/>
  <c r="B11" i="12"/>
  <c r="A11" i="12"/>
  <c r="C5" i="11"/>
  <c r="C7" i="8"/>
  <c r="C5" i="8"/>
  <c r="C6" i="8"/>
  <c r="C4" i="4"/>
  <c r="F11" i="4"/>
  <c r="F10" i="4"/>
  <c r="F7" i="4"/>
  <c r="C5" i="4"/>
  <c r="C257" i="3"/>
  <c r="AK5" i="3"/>
  <c r="AJ5" i="3"/>
  <c r="D5" i="11"/>
  <c r="E5" i="11"/>
  <c r="C5" i="7"/>
  <c r="G258" i="3"/>
  <c r="G255" i="3"/>
  <c r="H255" i="3"/>
  <c r="G252" i="3"/>
  <c r="H252" i="3"/>
  <c r="E256" i="3"/>
  <c r="G256" i="3"/>
  <c r="E254" i="3"/>
  <c r="G254" i="3"/>
  <c r="H254" i="3"/>
  <c r="F253" i="3"/>
  <c r="G253" i="3"/>
  <c r="H253" i="3"/>
  <c r="E253" i="3"/>
  <c r="E251" i="3"/>
  <c r="G251" i="3"/>
  <c r="H251" i="3"/>
  <c r="C258" i="3"/>
  <c r="C256" i="3"/>
  <c r="C255" i="3"/>
  <c r="C254" i="3"/>
  <c r="C253" i="3"/>
  <c r="C252" i="3"/>
  <c r="D258" i="3"/>
  <c r="C251" i="3"/>
  <c r="H258" i="3"/>
  <c r="U7" i="6"/>
  <c r="U8" i="6"/>
  <c r="U9" i="6"/>
  <c r="U10" i="6"/>
  <c r="U6"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T61" i="6"/>
  <c r="T62" i="6"/>
  <c r="T63" i="6"/>
  <c r="T64" i="6"/>
  <c r="T65" i="6"/>
  <c r="T66" i="6"/>
  <c r="T67" i="6"/>
  <c r="T68" i="6"/>
  <c r="T69" i="6"/>
  <c r="T70" i="6"/>
  <c r="T71" i="6"/>
  <c r="T72" i="6"/>
  <c r="T73" i="6"/>
  <c r="T74" i="6"/>
  <c r="T75" i="6"/>
  <c r="T76" i="6"/>
  <c r="T77" i="6"/>
  <c r="T78" i="6"/>
  <c r="T79" i="6"/>
  <c r="T80" i="6"/>
  <c r="T81" i="6"/>
  <c r="T82" i="6"/>
  <c r="T83" i="6"/>
  <c r="T84" i="6"/>
  <c r="T85" i="6"/>
  <c r="T86" i="6"/>
  <c r="T87" i="6"/>
  <c r="T88" i="6"/>
  <c r="T89" i="6"/>
  <c r="T90" i="6"/>
  <c r="T91" i="6"/>
  <c r="T92" i="6"/>
  <c r="T93" i="6"/>
  <c r="T94" i="6"/>
  <c r="T95" i="6"/>
  <c r="T96" i="6"/>
  <c r="T97" i="6"/>
  <c r="T98" i="6"/>
  <c r="T99" i="6"/>
  <c r="T100" i="6"/>
  <c r="T101" i="6"/>
  <c r="T102" i="6"/>
  <c r="T103" i="6"/>
  <c r="T104" i="6"/>
  <c r="T105" i="6"/>
  <c r="T106" i="6"/>
  <c r="T107" i="6"/>
  <c r="T108" i="6"/>
  <c r="T109" i="6"/>
  <c r="T110" i="6"/>
  <c r="T111" i="6"/>
  <c r="T112" i="6"/>
  <c r="T113" i="6"/>
  <c r="T114" i="6"/>
  <c r="T115" i="6"/>
  <c r="T116" i="6"/>
  <c r="T117" i="6"/>
  <c r="T118" i="6"/>
  <c r="T119" i="6"/>
  <c r="T120" i="6"/>
  <c r="T121" i="6"/>
  <c r="T122" i="6"/>
  <c r="T123" i="6"/>
  <c r="T124" i="6"/>
  <c r="T125" i="6"/>
  <c r="T126" i="6"/>
  <c r="T127" i="6"/>
  <c r="T128" i="6"/>
  <c r="T129" i="6"/>
  <c r="T130" i="6"/>
  <c r="T131" i="6"/>
  <c r="T132" i="6"/>
  <c r="T133" i="6"/>
  <c r="T134" i="6"/>
  <c r="T135" i="6"/>
  <c r="T136" i="6"/>
  <c r="T137" i="6"/>
  <c r="T138" i="6"/>
  <c r="T139" i="6"/>
  <c r="T140" i="6"/>
  <c r="T141" i="6"/>
  <c r="T142" i="6"/>
  <c r="T143" i="6"/>
  <c r="T144" i="6"/>
  <c r="T145" i="6"/>
  <c r="T146" i="6"/>
  <c r="T147" i="6"/>
  <c r="T148" i="6"/>
  <c r="T149" i="6"/>
  <c r="T150" i="6"/>
  <c r="T151" i="6"/>
  <c r="T152" i="6"/>
  <c r="T153" i="6"/>
  <c r="T154" i="6"/>
  <c r="T155" i="6"/>
  <c r="T156" i="6"/>
  <c r="T157" i="6"/>
  <c r="T158" i="6"/>
  <c r="T159" i="6"/>
  <c r="T160" i="6"/>
  <c r="T161" i="6"/>
  <c r="T162" i="6"/>
  <c r="T163" i="6"/>
  <c r="T164" i="6"/>
  <c r="T165" i="6"/>
  <c r="T166" i="6"/>
  <c r="T167" i="6"/>
  <c r="T168" i="6"/>
  <c r="T169" i="6"/>
  <c r="T170" i="6"/>
  <c r="T171" i="6"/>
  <c r="T172" i="6"/>
  <c r="T173" i="6"/>
  <c r="T174" i="6"/>
  <c r="T175" i="6"/>
  <c r="T176" i="6"/>
  <c r="T177" i="6"/>
  <c r="T178" i="6"/>
  <c r="T179" i="6"/>
  <c r="T180" i="6"/>
  <c r="T181" i="6"/>
  <c r="T182" i="6"/>
  <c r="T183" i="6"/>
  <c r="T184" i="6"/>
  <c r="T185" i="6"/>
  <c r="T186" i="6"/>
  <c r="T187" i="6"/>
  <c r="T188" i="6"/>
  <c r="T189" i="6"/>
  <c r="T190" i="6"/>
  <c r="T191" i="6"/>
  <c r="T192" i="6"/>
  <c r="T193" i="6"/>
  <c r="T194" i="6"/>
  <c r="T195" i="6"/>
  <c r="T196" i="6"/>
  <c r="T197" i="6"/>
  <c r="T198" i="6"/>
  <c r="T199" i="6"/>
  <c r="T200" i="6"/>
  <c r="T201" i="6"/>
  <c r="T202" i="6"/>
  <c r="T203" i="6"/>
  <c r="T204" i="6"/>
  <c r="T205" i="6"/>
  <c r="T206" i="6"/>
  <c r="T207" i="6"/>
  <c r="T208" i="6"/>
  <c r="T209" i="6"/>
  <c r="T210" i="6"/>
  <c r="T211" i="6"/>
  <c r="T212" i="6"/>
  <c r="T213" i="6"/>
  <c r="T214" i="6"/>
  <c r="T215" i="6"/>
  <c r="T216" i="6"/>
  <c r="T217" i="6"/>
  <c r="T218" i="6"/>
  <c r="T219" i="6"/>
  <c r="T220" i="6"/>
  <c r="T221" i="6"/>
  <c r="T222" i="6"/>
  <c r="T223" i="6"/>
  <c r="T224" i="6"/>
  <c r="T225" i="6"/>
  <c r="T226" i="6"/>
  <c r="T227" i="6"/>
  <c r="T228" i="6"/>
  <c r="T229" i="6"/>
  <c r="T230" i="6"/>
  <c r="T231" i="6"/>
  <c r="T232" i="6"/>
  <c r="T233" i="6"/>
  <c r="T234" i="6"/>
  <c r="T235" i="6"/>
  <c r="T236" i="6"/>
  <c r="T237" i="6"/>
  <c r="T238" i="6"/>
  <c r="T239" i="6"/>
  <c r="T240" i="6"/>
  <c r="T241" i="6"/>
  <c r="T242" i="6"/>
  <c r="T243" i="6"/>
  <c r="T244" i="6"/>
  <c r="T245" i="6"/>
  <c r="T7" i="6"/>
  <c r="T8" i="6"/>
  <c r="T9" i="6"/>
  <c r="T10" i="6"/>
  <c r="T6" i="6"/>
  <c r="S127" i="6"/>
  <c r="S128" i="6"/>
  <c r="S129" i="6"/>
  <c r="S130" i="6"/>
  <c r="S131" i="6"/>
  <c r="S132" i="6"/>
  <c r="S133" i="6"/>
  <c r="S134" i="6"/>
  <c r="S135" i="6"/>
  <c r="S136" i="6"/>
  <c r="S137" i="6"/>
  <c r="S138" i="6"/>
  <c r="S139" i="6"/>
  <c r="S140" i="6"/>
  <c r="S141" i="6"/>
  <c r="S142" i="6"/>
  <c r="S143" i="6"/>
  <c r="S144" i="6"/>
  <c r="S145" i="6"/>
  <c r="S146" i="6"/>
  <c r="S147" i="6"/>
  <c r="S148" i="6"/>
  <c r="S149" i="6"/>
  <c r="S150" i="6"/>
  <c r="S151" i="6"/>
  <c r="S152" i="6"/>
  <c r="S153" i="6"/>
  <c r="S154" i="6"/>
  <c r="S155" i="6"/>
  <c r="S156" i="6"/>
  <c r="S157" i="6"/>
  <c r="S158" i="6"/>
  <c r="S159" i="6"/>
  <c r="S160" i="6"/>
  <c r="S161" i="6"/>
  <c r="S162" i="6"/>
  <c r="S163" i="6"/>
  <c r="S164" i="6"/>
  <c r="S165" i="6"/>
  <c r="S166" i="6"/>
  <c r="S167" i="6"/>
  <c r="S168" i="6"/>
  <c r="S169" i="6"/>
  <c r="S170" i="6"/>
  <c r="S171" i="6"/>
  <c r="S172" i="6"/>
  <c r="S173" i="6"/>
  <c r="S174" i="6"/>
  <c r="S175" i="6"/>
  <c r="S176" i="6"/>
  <c r="S177" i="6"/>
  <c r="S178" i="6"/>
  <c r="S179" i="6"/>
  <c r="S180" i="6"/>
  <c r="S181" i="6"/>
  <c r="S182" i="6"/>
  <c r="S183" i="6"/>
  <c r="S184" i="6"/>
  <c r="S185" i="6"/>
  <c r="S186" i="6"/>
  <c r="S187" i="6"/>
  <c r="S188" i="6"/>
  <c r="S189" i="6"/>
  <c r="S190" i="6"/>
  <c r="S191" i="6"/>
  <c r="S192" i="6"/>
  <c r="S193" i="6"/>
  <c r="S194" i="6"/>
  <c r="S195" i="6"/>
  <c r="S196" i="6"/>
  <c r="S197" i="6"/>
  <c r="S198" i="6"/>
  <c r="S199" i="6"/>
  <c r="S200" i="6"/>
  <c r="S201" i="6"/>
  <c r="S202" i="6"/>
  <c r="S203" i="6"/>
  <c r="S204" i="6"/>
  <c r="S205" i="6"/>
  <c r="S206" i="6"/>
  <c r="S207" i="6"/>
  <c r="S208" i="6"/>
  <c r="S209" i="6"/>
  <c r="S210" i="6"/>
  <c r="S211" i="6"/>
  <c r="S212" i="6"/>
  <c r="S213" i="6"/>
  <c r="S214" i="6"/>
  <c r="S215" i="6"/>
  <c r="S216" i="6"/>
  <c r="S217" i="6"/>
  <c r="S218" i="6"/>
  <c r="S219" i="6"/>
  <c r="S220" i="6"/>
  <c r="S221" i="6"/>
  <c r="S222" i="6"/>
  <c r="S223" i="6"/>
  <c r="S224" i="6"/>
  <c r="S225" i="6"/>
  <c r="S226" i="6"/>
  <c r="S227" i="6"/>
  <c r="S228" i="6"/>
  <c r="S229" i="6"/>
  <c r="S230" i="6"/>
  <c r="S231" i="6"/>
  <c r="S232" i="6"/>
  <c r="S233" i="6"/>
  <c r="S234" i="6"/>
  <c r="S235" i="6"/>
  <c r="S236" i="6"/>
  <c r="S237" i="6"/>
  <c r="S238" i="6"/>
  <c r="S239" i="6"/>
  <c r="S240" i="6"/>
  <c r="S241" i="6"/>
  <c r="S242" i="6"/>
  <c r="S243" i="6"/>
  <c r="S244" i="6"/>
  <c r="S245" i="6"/>
  <c r="S126"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73" i="6"/>
  <c r="S74" i="6"/>
  <c r="S75" i="6"/>
  <c r="S76" i="6"/>
  <c r="S77" i="6"/>
  <c r="S78" i="6"/>
  <c r="S79" i="6"/>
  <c r="S80" i="6"/>
  <c r="S81" i="6"/>
  <c r="S82" i="6"/>
  <c r="S83" i="6"/>
  <c r="S84" i="6"/>
  <c r="S85" i="6"/>
  <c r="S86" i="6"/>
  <c r="S87" i="6"/>
  <c r="S88" i="6"/>
  <c r="S89" i="6"/>
  <c r="S90" i="6"/>
  <c r="S91" i="6"/>
  <c r="S92" i="6"/>
  <c r="S93" i="6"/>
  <c r="S94" i="6"/>
  <c r="S95" i="6"/>
  <c r="S96" i="6"/>
  <c r="S97" i="6"/>
  <c r="S98" i="6"/>
  <c r="S99" i="6"/>
  <c r="S100" i="6"/>
  <c r="S101" i="6"/>
  <c r="S102" i="6"/>
  <c r="S103" i="6"/>
  <c r="S104" i="6"/>
  <c r="S105" i="6"/>
  <c r="S106" i="6"/>
  <c r="S107" i="6"/>
  <c r="S108" i="6"/>
  <c r="S109" i="6"/>
  <c r="S110" i="6"/>
  <c r="S111" i="6"/>
  <c r="S112" i="6"/>
  <c r="S113" i="6"/>
  <c r="S114" i="6"/>
  <c r="S115" i="6"/>
  <c r="S116" i="6"/>
  <c r="S117" i="6"/>
  <c r="S118" i="6"/>
  <c r="S119" i="6"/>
  <c r="S120" i="6"/>
  <c r="S121" i="6"/>
  <c r="S122" i="6"/>
  <c r="S123" i="6"/>
  <c r="S124" i="6"/>
  <c r="S125" i="6"/>
  <c r="S10"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95" i="6"/>
  <c r="Q96" i="6"/>
  <c r="Q97" i="6"/>
  <c r="Q98" i="6"/>
  <c r="Q99" i="6"/>
  <c r="Q100"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8" i="6"/>
  <c r="Q129" i="6"/>
  <c r="Q130" i="6"/>
  <c r="Q131" i="6"/>
  <c r="Q132"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177" i="6"/>
  <c r="Q178" i="6"/>
  <c r="Q179" i="6"/>
  <c r="Q180" i="6"/>
  <c r="Q181" i="6"/>
  <c r="Q182" i="6"/>
  <c r="Q183" i="6"/>
  <c r="Q184" i="6"/>
  <c r="Q185" i="6"/>
  <c r="Q186" i="6"/>
  <c r="Q187" i="6"/>
  <c r="Q188" i="6"/>
  <c r="Q189" i="6"/>
  <c r="Q190" i="6"/>
  <c r="Q191" i="6"/>
  <c r="Q192" i="6"/>
  <c r="Q193" i="6"/>
  <c r="Q194" i="6"/>
  <c r="Q195" i="6"/>
  <c r="Q196"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37" i="6"/>
  <c r="Q238" i="6"/>
  <c r="Q239" i="6"/>
  <c r="Q240" i="6"/>
  <c r="Q241" i="6"/>
  <c r="Q242" i="6"/>
  <c r="Q243" i="6"/>
  <c r="Q244" i="6"/>
  <c r="Q245" i="6"/>
  <c r="Q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177" i="6"/>
  <c r="P178" i="6"/>
  <c r="P179" i="6"/>
  <c r="P180" i="6"/>
  <c r="P181" i="6"/>
  <c r="P182" i="6"/>
  <c r="P183" i="6"/>
  <c r="P184" i="6"/>
  <c r="P185" i="6"/>
  <c r="P186" i="6"/>
  <c r="P187" i="6"/>
  <c r="P188" i="6"/>
  <c r="P189" i="6"/>
  <c r="P190" i="6"/>
  <c r="P191" i="6"/>
  <c r="P192" i="6"/>
  <c r="P193" i="6"/>
  <c r="P194" i="6"/>
  <c r="P195" i="6"/>
  <c r="P196" i="6"/>
  <c r="P197" i="6"/>
  <c r="P198" i="6"/>
  <c r="P199" i="6"/>
  <c r="P200" i="6"/>
  <c r="P201" i="6"/>
  <c r="P202" i="6"/>
  <c r="P203" i="6"/>
  <c r="P204" i="6"/>
  <c r="P205" i="6"/>
  <c r="P206" i="6"/>
  <c r="P207" i="6"/>
  <c r="P208" i="6"/>
  <c r="P209" i="6"/>
  <c r="P210" i="6"/>
  <c r="P211" i="6"/>
  <c r="P212" i="6"/>
  <c r="P213" i="6"/>
  <c r="P214" i="6"/>
  <c r="P215" i="6"/>
  <c r="P216" i="6"/>
  <c r="P217" i="6"/>
  <c r="P218" i="6"/>
  <c r="P219" i="6"/>
  <c r="P220" i="6"/>
  <c r="P221" i="6"/>
  <c r="P222" i="6"/>
  <c r="P223" i="6"/>
  <c r="P224" i="6"/>
  <c r="P225" i="6"/>
  <c r="P226" i="6"/>
  <c r="P227" i="6"/>
  <c r="P228" i="6"/>
  <c r="P229" i="6"/>
  <c r="P230" i="6"/>
  <c r="P231" i="6"/>
  <c r="P232" i="6"/>
  <c r="P233" i="6"/>
  <c r="P234" i="6"/>
  <c r="P235" i="6"/>
  <c r="P236" i="6"/>
  <c r="P237" i="6"/>
  <c r="P238" i="6"/>
  <c r="P239" i="6"/>
  <c r="P240" i="6"/>
  <c r="P241" i="6"/>
  <c r="P242" i="6"/>
  <c r="P243" i="6"/>
  <c r="P244" i="6"/>
  <c r="P245" i="6"/>
  <c r="P6" i="6"/>
  <c r="O43" i="6"/>
  <c r="O107" i="6"/>
  <c r="O171" i="6"/>
  <c r="O235" i="6"/>
  <c r="N59" i="6"/>
  <c r="N123" i="6"/>
  <c r="N183" i="6"/>
  <c r="N200" i="6"/>
  <c r="N216" i="6"/>
  <c r="N232" i="6"/>
  <c r="N9" i="6"/>
  <c r="M15" i="6"/>
  <c r="M24" i="6"/>
  <c r="M31" i="6"/>
  <c r="M40" i="6"/>
  <c r="M47" i="6"/>
  <c r="M56" i="6"/>
  <c r="M63" i="6"/>
  <c r="M72" i="6"/>
  <c r="M79" i="6"/>
  <c r="M88" i="6"/>
  <c r="M95" i="6"/>
  <c r="M104" i="6"/>
  <c r="M111" i="6"/>
  <c r="M120" i="6"/>
  <c r="M127" i="6"/>
  <c r="M136" i="6"/>
  <c r="M143" i="6"/>
  <c r="M152" i="6"/>
  <c r="M159" i="6"/>
  <c r="M168" i="6"/>
  <c r="M175" i="6"/>
  <c r="M184" i="6"/>
  <c r="M191" i="6"/>
  <c r="M200" i="6"/>
  <c r="M207" i="6"/>
  <c r="M216" i="6"/>
  <c r="M223" i="6"/>
  <c r="M232" i="6"/>
  <c r="M239" i="6"/>
  <c r="M8" i="6"/>
  <c r="J19" i="6"/>
  <c r="J27" i="6"/>
  <c r="J35" i="6"/>
  <c r="J43" i="6"/>
  <c r="J51" i="6"/>
  <c r="J59" i="6"/>
  <c r="J67" i="6"/>
  <c r="J75" i="6"/>
  <c r="J83" i="6"/>
  <c r="J91" i="6"/>
  <c r="J99" i="6"/>
  <c r="J107" i="6"/>
  <c r="J115" i="6"/>
  <c r="J123" i="6"/>
  <c r="J131" i="6"/>
  <c r="J139" i="6"/>
  <c r="J147" i="6"/>
  <c r="J155" i="6"/>
  <c r="J163" i="6"/>
  <c r="J171" i="6"/>
  <c r="J179" i="6"/>
  <c r="J187" i="6"/>
  <c r="J195" i="6"/>
  <c r="J203" i="6"/>
  <c r="J211" i="6"/>
  <c r="J219" i="6"/>
  <c r="J227" i="6"/>
  <c r="J235" i="6"/>
  <c r="J243" i="6"/>
  <c r="J12" i="6"/>
  <c r="H18" i="6"/>
  <c r="H26" i="6"/>
  <c r="H34" i="6"/>
  <c r="H42" i="6"/>
  <c r="H47" i="6"/>
  <c r="H53" i="6"/>
  <c r="H58" i="6"/>
  <c r="H63" i="6"/>
  <c r="H69" i="6"/>
  <c r="H74" i="6"/>
  <c r="H79" i="6"/>
  <c r="H84" i="6"/>
  <c r="H88" i="6"/>
  <c r="H89" i="6"/>
  <c r="H92" i="6"/>
  <c r="H93" i="6"/>
  <c r="H96" i="6"/>
  <c r="H97" i="6"/>
  <c r="H100" i="6"/>
  <c r="H101" i="6"/>
  <c r="H104" i="6"/>
  <c r="H105" i="6"/>
  <c r="H108" i="6"/>
  <c r="H109" i="6"/>
  <c r="H112" i="6"/>
  <c r="H113" i="6"/>
  <c r="H116" i="6"/>
  <c r="H117" i="6"/>
  <c r="H120" i="6"/>
  <c r="H121" i="6"/>
  <c r="H124" i="6"/>
  <c r="H125" i="6"/>
  <c r="H128" i="6"/>
  <c r="H129" i="6"/>
  <c r="H132" i="6"/>
  <c r="H133" i="6"/>
  <c r="H136" i="6"/>
  <c r="H137" i="6"/>
  <c r="H140" i="6"/>
  <c r="H141" i="6"/>
  <c r="H144" i="6"/>
  <c r="H145" i="6"/>
  <c r="H148" i="6"/>
  <c r="H149" i="6"/>
  <c r="H152" i="6"/>
  <c r="H153" i="6"/>
  <c r="H156" i="6"/>
  <c r="H157" i="6"/>
  <c r="H160" i="6"/>
  <c r="H161" i="6"/>
  <c r="H164" i="6"/>
  <c r="H165" i="6"/>
  <c r="H168" i="6"/>
  <c r="H169" i="6"/>
  <c r="H172" i="6"/>
  <c r="H173" i="6"/>
  <c r="H176" i="6"/>
  <c r="H177" i="6"/>
  <c r="H180" i="6"/>
  <c r="H181" i="6"/>
  <c r="H184" i="6"/>
  <c r="H185" i="6"/>
  <c r="H188" i="6"/>
  <c r="H189" i="6"/>
  <c r="H192" i="6"/>
  <c r="H193" i="6"/>
  <c r="H196" i="6"/>
  <c r="H197" i="6"/>
  <c r="H200" i="6"/>
  <c r="H201" i="6"/>
  <c r="H204" i="6"/>
  <c r="H205" i="6"/>
  <c r="H208" i="6"/>
  <c r="H209" i="6"/>
  <c r="H212" i="6"/>
  <c r="H213" i="6"/>
  <c r="H216" i="6"/>
  <c r="H217" i="6"/>
  <c r="H220" i="6"/>
  <c r="H221" i="6"/>
  <c r="H224" i="6"/>
  <c r="H225" i="6"/>
  <c r="H228" i="6"/>
  <c r="H229" i="6"/>
  <c r="H232" i="6"/>
  <c r="H233" i="6"/>
  <c r="H236" i="6"/>
  <c r="H237" i="6"/>
  <c r="H240" i="6"/>
  <c r="H241" i="6"/>
  <c r="H244" i="6"/>
  <c r="H245" i="6"/>
  <c r="E81" i="1"/>
  <c r="E84" i="1"/>
  <c r="E88" i="1"/>
  <c r="O75" i="6"/>
  <c r="E87" i="1"/>
  <c r="N55" i="6"/>
  <c r="E86" i="1"/>
  <c r="E85" i="1"/>
  <c r="E83" i="1"/>
  <c r="J15" i="6"/>
  <c r="E82" i="1"/>
  <c r="H17" i="6"/>
  <c r="D60" i="1"/>
  <c r="D6" i="6"/>
  <c r="D7" i="6"/>
  <c r="D8" i="6"/>
  <c r="D9" i="6"/>
  <c r="D10" i="6"/>
  <c r="D5" i="6"/>
  <c r="AH10" i="3"/>
  <c r="L234" i="3"/>
  <c r="L222" i="3"/>
  <c r="L210" i="3"/>
  <c r="L198" i="3"/>
  <c r="L186" i="3"/>
  <c r="L174" i="3"/>
  <c r="L162" i="3"/>
  <c r="L150" i="3"/>
  <c r="L138" i="3"/>
  <c r="L126" i="3"/>
  <c r="X246" i="3"/>
  <c r="X355" i="3"/>
  <c r="L114" i="3"/>
  <c r="L102" i="3"/>
  <c r="L90" i="3"/>
  <c r="L78" i="3"/>
  <c r="L66" i="3"/>
  <c r="L54" i="3"/>
  <c r="L30" i="3"/>
  <c r="L42" i="3"/>
  <c r="L18" i="3"/>
  <c r="L5" i="3"/>
  <c r="J5" i="3"/>
  <c r="K12" i="3"/>
  <c r="H5" i="3"/>
  <c r="I22" i="3"/>
  <c r="F9" i="3"/>
  <c r="G59" i="3"/>
  <c r="F4" i="3"/>
  <c r="E5" i="3"/>
  <c r="E4" i="3"/>
  <c r="C5" i="3"/>
  <c r="D7" i="3"/>
  <c r="C4" i="3"/>
  <c r="AH11" i="3"/>
  <c r="AI11" i="3"/>
  <c r="AI10" i="3"/>
  <c r="G80" i="3"/>
  <c r="I121" i="3"/>
  <c r="I106" i="3"/>
  <c r="I93" i="3"/>
  <c r="I78" i="3"/>
  <c r="I57" i="3"/>
  <c r="I19" i="3"/>
  <c r="K32" i="3"/>
  <c r="P33" i="3"/>
  <c r="P35" i="3"/>
  <c r="P43" i="3"/>
  <c r="P51" i="3"/>
  <c r="P59" i="3"/>
  <c r="P67" i="3"/>
  <c r="P75" i="3"/>
  <c r="P83" i="3"/>
  <c r="P91" i="3"/>
  <c r="P99" i="3"/>
  <c r="P36" i="3"/>
  <c r="P44" i="3"/>
  <c r="P52" i="3"/>
  <c r="P60" i="3"/>
  <c r="P68" i="3"/>
  <c r="P76" i="3"/>
  <c r="P84" i="3"/>
  <c r="P92" i="3"/>
  <c r="P100" i="3"/>
  <c r="P39" i="3"/>
  <c r="P47" i="3"/>
  <c r="P55" i="3"/>
  <c r="P63" i="3"/>
  <c r="P71" i="3"/>
  <c r="P79" i="3"/>
  <c r="P32" i="3"/>
  <c r="P40" i="3"/>
  <c r="P48" i="3"/>
  <c r="P56" i="3"/>
  <c r="P64" i="3"/>
  <c r="P72" i="3"/>
  <c r="P80" i="3"/>
  <c r="P88" i="3"/>
  <c r="P96" i="3"/>
  <c r="P104" i="3"/>
  <c r="P112" i="3"/>
  <c r="P120" i="3"/>
  <c r="U93" i="3"/>
  <c r="U92" i="3"/>
  <c r="U100" i="3"/>
  <c r="U108" i="3"/>
  <c r="U96" i="3"/>
  <c r="U104" i="3"/>
  <c r="U103" i="3"/>
  <c r="U115" i="3"/>
  <c r="U123" i="3"/>
  <c r="U131" i="3"/>
  <c r="U139" i="3"/>
  <c r="U147" i="3"/>
  <c r="U155" i="3"/>
  <c r="U163" i="3"/>
  <c r="U171" i="3"/>
  <c r="U179" i="3"/>
  <c r="U187" i="3"/>
  <c r="U195" i="3"/>
  <c r="U203" i="3"/>
  <c r="U91" i="3"/>
  <c r="U107" i="3"/>
  <c r="U116" i="3"/>
  <c r="U124" i="3"/>
  <c r="U132" i="3"/>
  <c r="U140" i="3"/>
  <c r="U148" i="3"/>
  <c r="U156" i="3"/>
  <c r="U164" i="3"/>
  <c r="U172" i="3"/>
  <c r="U180" i="3"/>
  <c r="U188" i="3"/>
  <c r="U196" i="3"/>
  <c r="U204" i="3"/>
  <c r="U95" i="3"/>
  <c r="U111" i="3"/>
  <c r="U119" i="3"/>
  <c r="U127" i="3"/>
  <c r="U135" i="3"/>
  <c r="U143" i="3"/>
  <c r="U151" i="3"/>
  <c r="U159" i="3"/>
  <c r="U167" i="3"/>
  <c r="U175" i="3"/>
  <c r="U183" i="3"/>
  <c r="U191" i="3"/>
  <c r="U199" i="3"/>
  <c r="U207" i="3"/>
  <c r="U99" i="3"/>
  <c r="U112" i="3"/>
  <c r="U120" i="3"/>
  <c r="U128" i="3"/>
  <c r="U136" i="3"/>
  <c r="U144" i="3"/>
  <c r="U152" i="3"/>
  <c r="U160" i="3"/>
  <c r="U168" i="3"/>
  <c r="U176" i="3"/>
  <c r="U184" i="3"/>
  <c r="U192" i="3"/>
  <c r="U200" i="3"/>
  <c r="U208" i="3"/>
  <c r="Y237" i="3"/>
  <c r="Y178" i="3"/>
  <c r="AC224" i="3"/>
  <c r="O28" i="3"/>
  <c r="G54" i="3"/>
  <c r="I117" i="3"/>
  <c r="I103" i="3"/>
  <c r="I89" i="3"/>
  <c r="I74" i="3"/>
  <c r="I49" i="3"/>
  <c r="I11" i="3"/>
  <c r="K98" i="3"/>
  <c r="O88" i="3"/>
  <c r="O24" i="3"/>
  <c r="P147" i="3"/>
  <c r="P139" i="3"/>
  <c r="P131" i="3"/>
  <c r="P123" i="3"/>
  <c r="P111" i="3"/>
  <c r="P95" i="3"/>
  <c r="I85" i="3"/>
  <c r="I39" i="3"/>
  <c r="W124" i="3"/>
  <c r="W148" i="3"/>
  <c r="W116" i="3"/>
  <c r="O132" i="3"/>
  <c r="P144" i="3"/>
  <c r="P87" i="3"/>
  <c r="I114" i="3"/>
  <c r="I99" i="3"/>
  <c r="I71" i="3"/>
  <c r="K88" i="3"/>
  <c r="S80" i="3"/>
  <c r="S144" i="3"/>
  <c r="S84" i="3"/>
  <c r="S148" i="3"/>
  <c r="S88" i="3"/>
  <c r="S152" i="3"/>
  <c r="S92" i="3"/>
  <c r="S156" i="3"/>
  <c r="AA168" i="3"/>
  <c r="AA232" i="3"/>
  <c r="AA200" i="3"/>
  <c r="AA264" i="3"/>
  <c r="AA184" i="3"/>
  <c r="AA216" i="3"/>
  <c r="AA248" i="3"/>
  <c r="AA280" i="3"/>
  <c r="AE227" i="3"/>
  <c r="AE291" i="3"/>
  <c r="O116" i="3"/>
  <c r="O36" i="3"/>
  <c r="P136" i="3"/>
  <c r="P128" i="3"/>
  <c r="P119" i="3"/>
  <c r="P108" i="3"/>
  <c r="G86" i="3"/>
  <c r="I125" i="3"/>
  <c r="I110" i="3"/>
  <c r="I95" i="3"/>
  <c r="I82" i="3"/>
  <c r="I66" i="3"/>
  <c r="I29" i="3"/>
  <c r="K50" i="3"/>
  <c r="Q45" i="3"/>
  <c r="Q47" i="3"/>
  <c r="Q55" i="3"/>
  <c r="Q63" i="3"/>
  <c r="Q71" i="3"/>
  <c r="Q79" i="3"/>
  <c r="Q87" i="3"/>
  <c r="Q95" i="3"/>
  <c r="Q103" i="3"/>
  <c r="Q111" i="3"/>
  <c r="Q119" i="3"/>
  <c r="Q127" i="3"/>
  <c r="Q135" i="3"/>
  <c r="Q143" i="3"/>
  <c r="Q151" i="3"/>
  <c r="Q159" i="3"/>
  <c r="Q48" i="3"/>
  <c r="Q56" i="3"/>
  <c r="Q64" i="3"/>
  <c r="Q72" i="3"/>
  <c r="Q80" i="3"/>
  <c r="Q88" i="3"/>
  <c r="Q96" i="3"/>
  <c r="Q104" i="3"/>
  <c r="Q112" i="3"/>
  <c r="Q120" i="3"/>
  <c r="Q128" i="3"/>
  <c r="Q136" i="3"/>
  <c r="Q144" i="3"/>
  <c r="Q152" i="3"/>
  <c r="Q160" i="3"/>
  <c r="Q51" i="3"/>
  <c r="Q59" i="3"/>
  <c r="Q67" i="3"/>
  <c r="Q75" i="3"/>
  <c r="Q83" i="3"/>
  <c r="Q91" i="3"/>
  <c r="Q99" i="3"/>
  <c r="Q107" i="3"/>
  <c r="Q115" i="3"/>
  <c r="Q123" i="3"/>
  <c r="Q131" i="3"/>
  <c r="Q139" i="3"/>
  <c r="Q147" i="3"/>
  <c r="Q155" i="3"/>
  <c r="Q43" i="3"/>
  <c r="Q44" i="3"/>
  <c r="Q52" i="3"/>
  <c r="Q60" i="3"/>
  <c r="Q68" i="3"/>
  <c r="Q76" i="3"/>
  <c r="Q84" i="3"/>
  <c r="Q92" i="3"/>
  <c r="Q100" i="3"/>
  <c r="Q108" i="3"/>
  <c r="Q116" i="3"/>
  <c r="Q124" i="3"/>
  <c r="Q132" i="3"/>
  <c r="Q140" i="3"/>
  <c r="Q148" i="3"/>
  <c r="Q156" i="3"/>
  <c r="T81" i="3"/>
  <c r="T87" i="3"/>
  <c r="T95" i="3"/>
  <c r="T103" i="3"/>
  <c r="T111" i="3"/>
  <c r="T119" i="3"/>
  <c r="T127" i="3"/>
  <c r="T135" i="3"/>
  <c r="T143" i="3"/>
  <c r="T151" i="3"/>
  <c r="T159" i="3"/>
  <c r="T167" i="3"/>
  <c r="T175" i="3"/>
  <c r="T183" i="3"/>
  <c r="T191" i="3"/>
  <c r="T79" i="3"/>
  <c r="T80" i="3"/>
  <c r="T88" i="3"/>
  <c r="T96" i="3"/>
  <c r="T104" i="3"/>
  <c r="T112" i="3"/>
  <c r="T120" i="3"/>
  <c r="T128" i="3"/>
  <c r="T136" i="3"/>
  <c r="T144" i="3"/>
  <c r="T152" i="3"/>
  <c r="T160" i="3"/>
  <c r="T168" i="3"/>
  <c r="T176" i="3"/>
  <c r="T184" i="3"/>
  <c r="T192" i="3"/>
  <c r="T83" i="3"/>
  <c r="T91" i="3"/>
  <c r="T99" i="3"/>
  <c r="T107" i="3"/>
  <c r="T115" i="3"/>
  <c r="T123" i="3"/>
  <c r="T131" i="3"/>
  <c r="T139" i="3"/>
  <c r="T147" i="3"/>
  <c r="T155" i="3"/>
  <c r="T163" i="3"/>
  <c r="T171" i="3"/>
  <c r="T179" i="3"/>
  <c r="T187" i="3"/>
  <c r="T195" i="3"/>
  <c r="T84" i="3"/>
  <c r="T92" i="3"/>
  <c r="T100" i="3"/>
  <c r="T108" i="3"/>
  <c r="T116" i="3"/>
  <c r="T124" i="3"/>
  <c r="T132" i="3"/>
  <c r="T140" i="3"/>
  <c r="T148" i="3"/>
  <c r="T156" i="3"/>
  <c r="T164" i="3"/>
  <c r="T172" i="3"/>
  <c r="T180" i="3"/>
  <c r="T188" i="3"/>
  <c r="T196" i="3"/>
  <c r="X134" i="3"/>
  <c r="X150" i="3"/>
  <c r="X166" i="3"/>
  <c r="X182" i="3"/>
  <c r="X198" i="3"/>
  <c r="X214" i="3"/>
  <c r="X230" i="3"/>
  <c r="X127" i="3"/>
  <c r="X142" i="3"/>
  <c r="X158" i="3"/>
  <c r="X174" i="3"/>
  <c r="X190" i="3"/>
  <c r="X206" i="3"/>
  <c r="X222" i="3"/>
  <c r="X238" i="3"/>
  <c r="X135" i="3"/>
  <c r="X167" i="3"/>
  <c r="X199" i="3"/>
  <c r="X231" i="3"/>
  <c r="X143" i="3"/>
  <c r="X175" i="3"/>
  <c r="X207" i="3"/>
  <c r="X239" i="3"/>
  <c r="X151" i="3"/>
  <c r="X183" i="3"/>
  <c r="X215" i="3"/>
  <c r="X159" i="3"/>
  <c r="X191" i="3"/>
  <c r="X223" i="3"/>
  <c r="AB203" i="3"/>
  <c r="AB235" i="3"/>
  <c r="AB267" i="3"/>
  <c r="AB187" i="3"/>
  <c r="AB219" i="3"/>
  <c r="AB251" i="3"/>
  <c r="AB283" i="3"/>
  <c r="AB236" i="3"/>
  <c r="AB188" i="3"/>
  <c r="AB252" i="3"/>
  <c r="AB204" i="3"/>
  <c r="AB268" i="3"/>
  <c r="AB220" i="3"/>
  <c r="AB284" i="3"/>
  <c r="AF293" i="3"/>
  <c r="AF229" i="3"/>
  <c r="AF295" i="3"/>
  <c r="AF231" i="3"/>
  <c r="O128" i="3"/>
  <c r="O64" i="3"/>
  <c r="P31" i="3"/>
  <c r="P143" i="3"/>
  <c r="P135" i="3"/>
  <c r="P127" i="3"/>
  <c r="P116" i="3"/>
  <c r="P107" i="3"/>
  <c r="O108" i="3"/>
  <c r="P148" i="3"/>
  <c r="P140" i="3"/>
  <c r="P132" i="3"/>
  <c r="P124" i="3"/>
  <c r="P115" i="3"/>
  <c r="P103" i="3"/>
  <c r="N12" i="3"/>
  <c r="M12" i="3"/>
  <c r="N24" i="3"/>
  <c r="M24" i="3"/>
  <c r="N39" i="3"/>
  <c r="N51" i="3"/>
  <c r="N62" i="3"/>
  <c r="N76" i="3"/>
  <c r="N88" i="3"/>
  <c r="N102" i="3"/>
  <c r="N115" i="3"/>
  <c r="N16" i="3"/>
  <c r="M16" i="3"/>
  <c r="N30" i="3"/>
  <c r="N40" i="3"/>
  <c r="N54" i="3"/>
  <c r="N67" i="3"/>
  <c r="N80" i="3"/>
  <c r="N91" i="3"/>
  <c r="N104" i="3"/>
  <c r="N118" i="3"/>
  <c r="N32" i="3"/>
  <c r="N59" i="3"/>
  <c r="N82" i="3"/>
  <c r="N108" i="3"/>
  <c r="N11" i="3"/>
  <c r="M11" i="3"/>
  <c r="N34" i="3"/>
  <c r="N60" i="3"/>
  <c r="N87" i="3"/>
  <c r="N110" i="3"/>
  <c r="N19" i="3"/>
  <c r="N44" i="3"/>
  <c r="N70" i="3"/>
  <c r="N96" i="3"/>
  <c r="N119" i="3"/>
  <c r="N23" i="3"/>
  <c r="N48" i="3"/>
  <c r="N72" i="3"/>
  <c r="N98" i="3"/>
  <c r="N124" i="3"/>
  <c r="R57" i="3"/>
  <c r="R61" i="3"/>
  <c r="R65" i="3"/>
  <c r="R69" i="3"/>
  <c r="R73" i="3"/>
  <c r="R77" i="3"/>
  <c r="R81" i="3"/>
  <c r="R85" i="3"/>
  <c r="R89" i="3"/>
  <c r="R93" i="3"/>
  <c r="R97" i="3"/>
  <c r="R101" i="3"/>
  <c r="R105" i="3"/>
  <c r="R109" i="3"/>
  <c r="R113" i="3"/>
  <c r="R117" i="3"/>
  <c r="R121" i="3"/>
  <c r="R125" i="3"/>
  <c r="R129" i="3"/>
  <c r="R133" i="3"/>
  <c r="R137" i="3"/>
  <c r="R141" i="3"/>
  <c r="R145" i="3"/>
  <c r="R149" i="3"/>
  <c r="R153" i="3"/>
  <c r="R157" i="3"/>
  <c r="R161" i="3"/>
  <c r="R165" i="3"/>
  <c r="R169" i="3"/>
  <c r="R173" i="3"/>
  <c r="R58" i="3"/>
  <c r="R62" i="3"/>
  <c r="R66" i="3"/>
  <c r="R70" i="3"/>
  <c r="R74" i="3"/>
  <c r="R78" i="3"/>
  <c r="R82" i="3"/>
  <c r="R86" i="3"/>
  <c r="R90" i="3"/>
  <c r="R94" i="3"/>
  <c r="R98" i="3"/>
  <c r="R102" i="3"/>
  <c r="R106" i="3"/>
  <c r="R110" i="3"/>
  <c r="R114" i="3"/>
  <c r="R118" i="3"/>
  <c r="R122" i="3"/>
  <c r="R126" i="3"/>
  <c r="R130" i="3"/>
  <c r="R134" i="3"/>
  <c r="R138" i="3"/>
  <c r="R142" i="3"/>
  <c r="R146" i="3"/>
  <c r="R150" i="3"/>
  <c r="R154" i="3"/>
  <c r="R158" i="3"/>
  <c r="R162" i="3"/>
  <c r="R166" i="3"/>
  <c r="R170" i="3"/>
  <c r="R174" i="3"/>
  <c r="R63" i="3"/>
  <c r="R71" i="3"/>
  <c r="R79" i="3"/>
  <c r="R87" i="3"/>
  <c r="R95" i="3"/>
  <c r="R103" i="3"/>
  <c r="R111" i="3"/>
  <c r="R119" i="3"/>
  <c r="R127" i="3"/>
  <c r="R135" i="3"/>
  <c r="R143" i="3"/>
  <c r="R151" i="3"/>
  <c r="R159" i="3"/>
  <c r="R167" i="3"/>
  <c r="R55" i="3"/>
  <c r="R56" i="3"/>
  <c r="R64" i="3"/>
  <c r="R72" i="3"/>
  <c r="R80" i="3"/>
  <c r="R88" i="3"/>
  <c r="R96" i="3"/>
  <c r="R104" i="3"/>
  <c r="R112" i="3"/>
  <c r="R120" i="3"/>
  <c r="R128" i="3"/>
  <c r="R136" i="3"/>
  <c r="R144" i="3"/>
  <c r="R152" i="3"/>
  <c r="R160" i="3"/>
  <c r="R168" i="3"/>
  <c r="R59" i="3"/>
  <c r="R67" i="3"/>
  <c r="R75" i="3"/>
  <c r="R83" i="3"/>
  <c r="R91" i="3"/>
  <c r="R99" i="3"/>
  <c r="R107" i="3"/>
  <c r="R115" i="3"/>
  <c r="R123" i="3"/>
  <c r="R131" i="3"/>
  <c r="R139" i="3"/>
  <c r="R147" i="3"/>
  <c r="R155" i="3"/>
  <c r="R163" i="3"/>
  <c r="R171" i="3"/>
  <c r="R60" i="3"/>
  <c r="R68" i="3"/>
  <c r="R76" i="3"/>
  <c r="R84" i="3"/>
  <c r="R92" i="3"/>
  <c r="R100" i="3"/>
  <c r="R108" i="3"/>
  <c r="R116" i="3"/>
  <c r="R124" i="3"/>
  <c r="R132" i="3"/>
  <c r="R140" i="3"/>
  <c r="R148" i="3"/>
  <c r="R156" i="3"/>
  <c r="R164" i="3"/>
  <c r="R172" i="3"/>
  <c r="V105" i="3"/>
  <c r="V109" i="3"/>
  <c r="V113" i="3"/>
  <c r="V117" i="3"/>
  <c r="V121" i="3"/>
  <c r="V125" i="3"/>
  <c r="V129" i="3"/>
  <c r="V133" i="3"/>
  <c r="V137" i="3"/>
  <c r="V141" i="3"/>
  <c r="V106" i="3"/>
  <c r="V110" i="3"/>
  <c r="V114" i="3"/>
  <c r="V118" i="3"/>
  <c r="V122" i="3"/>
  <c r="V126" i="3"/>
  <c r="V130" i="3"/>
  <c r="V134" i="3"/>
  <c r="V138" i="3"/>
  <c r="V142" i="3"/>
  <c r="V107" i="3"/>
  <c r="V115" i="3"/>
  <c r="V123" i="3"/>
  <c r="V131" i="3"/>
  <c r="V139" i="3"/>
  <c r="V145" i="3"/>
  <c r="V149" i="3"/>
  <c r="V153" i="3"/>
  <c r="V157" i="3"/>
  <c r="V161" i="3"/>
  <c r="V165" i="3"/>
  <c r="V169" i="3"/>
  <c r="V173" i="3"/>
  <c r="V177" i="3"/>
  <c r="V181" i="3"/>
  <c r="V185" i="3"/>
  <c r="V189" i="3"/>
  <c r="V193" i="3"/>
  <c r="V197" i="3"/>
  <c r="V201" i="3"/>
  <c r="V205" i="3"/>
  <c r="V209" i="3"/>
  <c r="V213" i="3"/>
  <c r="V217" i="3"/>
  <c r="V221" i="3"/>
  <c r="V108" i="3"/>
  <c r="V116" i="3"/>
  <c r="V124" i="3"/>
  <c r="V132" i="3"/>
  <c r="V140" i="3"/>
  <c r="V146" i="3"/>
  <c r="V150" i="3"/>
  <c r="V154" i="3"/>
  <c r="V158" i="3"/>
  <c r="V162" i="3"/>
  <c r="V166" i="3"/>
  <c r="V170" i="3"/>
  <c r="V174" i="3"/>
  <c r="V178" i="3"/>
  <c r="V182" i="3"/>
  <c r="V186" i="3"/>
  <c r="V190" i="3"/>
  <c r="V194" i="3"/>
  <c r="V198" i="3"/>
  <c r="V202" i="3"/>
  <c r="V206" i="3"/>
  <c r="V210" i="3"/>
  <c r="V214" i="3"/>
  <c r="V218" i="3"/>
  <c r="V222" i="3"/>
  <c r="V111" i="3"/>
  <c r="V127" i="3"/>
  <c r="V143" i="3"/>
  <c r="V151" i="3"/>
  <c r="V159" i="3"/>
  <c r="V167" i="3"/>
  <c r="V175" i="3"/>
  <c r="V183" i="3"/>
  <c r="V191" i="3"/>
  <c r="V199" i="3"/>
  <c r="V207" i="3"/>
  <c r="V215" i="3"/>
  <c r="V103" i="3"/>
  <c r="V112" i="3"/>
  <c r="V128" i="3"/>
  <c r="V144" i="3"/>
  <c r="V152" i="3"/>
  <c r="V160" i="3"/>
  <c r="V168" i="3"/>
  <c r="V176" i="3"/>
  <c r="V184" i="3"/>
  <c r="V192" i="3"/>
  <c r="V200" i="3"/>
  <c r="V208" i="3"/>
  <c r="V216" i="3"/>
  <c r="V119" i="3"/>
  <c r="V135" i="3"/>
  <c r="V147" i="3"/>
  <c r="V155" i="3"/>
  <c r="V163" i="3"/>
  <c r="V171" i="3"/>
  <c r="V179" i="3"/>
  <c r="V187" i="3"/>
  <c r="V195" i="3"/>
  <c r="V203" i="3"/>
  <c r="V211" i="3"/>
  <c r="V219" i="3"/>
  <c r="V104" i="3"/>
  <c r="V120" i="3"/>
  <c r="V136" i="3"/>
  <c r="V148" i="3"/>
  <c r="V156" i="3"/>
  <c r="V164" i="3"/>
  <c r="V172" i="3"/>
  <c r="V180" i="3"/>
  <c r="V188" i="3"/>
  <c r="V196" i="3"/>
  <c r="V204" i="3"/>
  <c r="V212" i="3"/>
  <c r="V220" i="3"/>
  <c r="Z153" i="3"/>
  <c r="Z157" i="3"/>
  <c r="Z161" i="3"/>
  <c r="Z165" i="3"/>
  <c r="Z169" i="3"/>
  <c r="Z173" i="3"/>
  <c r="Z177" i="3"/>
  <c r="Z181" i="3"/>
  <c r="Z185" i="3"/>
  <c r="Z189" i="3"/>
  <c r="Z193" i="3"/>
  <c r="Z197" i="3"/>
  <c r="Z201" i="3"/>
  <c r="Z205" i="3"/>
  <c r="Z209" i="3"/>
  <c r="Z213" i="3"/>
  <c r="Z217" i="3"/>
  <c r="Z221" i="3"/>
  <c r="Z225" i="3"/>
  <c r="Z229" i="3"/>
  <c r="Z233" i="3"/>
  <c r="Z237" i="3"/>
  <c r="Z241" i="3"/>
  <c r="Z245" i="3"/>
  <c r="Z249" i="3"/>
  <c r="Z253" i="3"/>
  <c r="Z257" i="3"/>
  <c r="Z261" i="3"/>
  <c r="Z265" i="3"/>
  <c r="Z269" i="3"/>
  <c r="Z154" i="3"/>
  <c r="Z158" i="3"/>
  <c r="Z162" i="3"/>
  <c r="Z166" i="3"/>
  <c r="Z170" i="3"/>
  <c r="Z174" i="3"/>
  <c r="Z178" i="3"/>
  <c r="Z182" i="3"/>
  <c r="Z186" i="3"/>
  <c r="Z190" i="3"/>
  <c r="Z194" i="3"/>
  <c r="Z198" i="3"/>
  <c r="Z202" i="3"/>
  <c r="Z206" i="3"/>
  <c r="Z210" i="3"/>
  <c r="Z214" i="3"/>
  <c r="Z218" i="3"/>
  <c r="Z222" i="3"/>
  <c r="Z226" i="3"/>
  <c r="Z230" i="3"/>
  <c r="Z234" i="3"/>
  <c r="Z238" i="3"/>
  <c r="Z242" i="3"/>
  <c r="Z246" i="3"/>
  <c r="Z250" i="3"/>
  <c r="Z254" i="3"/>
  <c r="Z258" i="3"/>
  <c r="Z262" i="3"/>
  <c r="Z266" i="3"/>
  <c r="Z270" i="3"/>
  <c r="Z159" i="3"/>
  <c r="Z167" i="3"/>
  <c r="Z175" i="3"/>
  <c r="Z183" i="3"/>
  <c r="Z191" i="3"/>
  <c r="Z199" i="3"/>
  <c r="Z207" i="3"/>
  <c r="Z215" i="3"/>
  <c r="Z223" i="3"/>
  <c r="Z231" i="3"/>
  <c r="Z239" i="3"/>
  <c r="Z247" i="3"/>
  <c r="Z255" i="3"/>
  <c r="Z263" i="3"/>
  <c r="Z151" i="3"/>
  <c r="Z152" i="3"/>
  <c r="Z160" i="3"/>
  <c r="Z168" i="3"/>
  <c r="Z176" i="3"/>
  <c r="Z184" i="3"/>
  <c r="Z192" i="3"/>
  <c r="Z200" i="3"/>
  <c r="Z208" i="3"/>
  <c r="Z216" i="3"/>
  <c r="Z224" i="3"/>
  <c r="Z232" i="3"/>
  <c r="Z240" i="3"/>
  <c r="Z248" i="3"/>
  <c r="Z256" i="3"/>
  <c r="Z264" i="3"/>
  <c r="Z155" i="3"/>
  <c r="Z171" i="3"/>
  <c r="Z187" i="3"/>
  <c r="Z203" i="3"/>
  <c r="Z219" i="3"/>
  <c r="Z235" i="3"/>
  <c r="Z251" i="3"/>
  <c r="Z267" i="3"/>
  <c r="Z156" i="3"/>
  <c r="Z172" i="3"/>
  <c r="Z188" i="3"/>
  <c r="Z204" i="3"/>
  <c r="Z220" i="3"/>
  <c r="Z236" i="3"/>
  <c r="Z252" i="3"/>
  <c r="Z268" i="3"/>
  <c r="Z179" i="3"/>
  <c r="Z211" i="3"/>
  <c r="Z243" i="3"/>
  <c r="Z180" i="3"/>
  <c r="Z212" i="3"/>
  <c r="Z244" i="3"/>
  <c r="Z163" i="3"/>
  <c r="Z195" i="3"/>
  <c r="Z227" i="3"/>
  <c r="Z259" i="3"/>
  <c r="Z164" i="3"/>
  <c r="Z196" i="3"/>
  <c r="Z228" i="3"/>
  <c r="Z260" i="3"/>
  <c r="AD202" i="3"/>
  <c r="AD206" i="3"/>
  <c r="AD210" i="3"/>
  <c r="AD214" i="3"/>
  <c r="AD218" i="3"/>
  <c r="AD222" i="3"/>
  <c r="AD226" i="3"/>
  <c r="AD230" i="3"/>
  <c r="AD234" i="3"/>
  <c r="AD238" i="3"/>
  <c r="AD242" i="3"/>
  <c r="AD246" i="3"/>
  <c r="AD250" i="3"/>
  <c r="AD254" i="3"/>
  <c r="AD258" i="3"/>
  <c r="AD262" i="3"/>
  <c r="AD266" i="3"/>
  <c r="AD270" i="3"/>
  <c r="AD274" i="3"/>
  <c r="AD278" i="3"/>
  <c r="AD282" i="3"/>
  <c r="AD286" i="3"/>
  <c r="AD290" i="3"/>
  <c r="AD294" i="3"/>
  <c r="AD298" i="3"/>
  <c r="AD302" i="3"/>
  <c r="AD306" i="3"/>
  <c r="AD310" i="3"/>
  <c r="AD314" i="3"/>
  <c r="AD318" i="3"/>
  <c r="AD203" i="3"/>
  <c r="AD207" i="3"/>
  <c r="AD211" i="3"/>
  <c r="AD215" i="3"/>
  <c r="AD219" i="3"/>
  <c r="AD223" i="3"/>
  <c r="AD227" i="3"/>
  <c r="AD231" i="3"/>
  <c r="AD235" i="3"/>
  <c r="AD239" i="3"/>
  <c r="AD243" i="3"/>
  <c r="AD247" i="3"/>
  <c r="AD251" i="3"/>
  <c r="AD255" i="3"/>
  <c r="AD259" i="3"/>
  <c r="AD263" i="3"/>
  <c r="AD267" i="3"/>
  <c r="AD271" i="3"/>
  <c r="AD275" i="3"/>
  <c r="AD279" i="3"/>
  <c r="AD283" i="3"/>
  <c r="AD287" i="3"/>
  <c r="AD291" i="3"/>
  <c r="AD295" i="3"/>
  <c r="AD299" i="3"/>
  <c r="AD303" i="3"/>
  <c r="AD307" i="3"/>
  <c r="AD311" i="3"/>
  <c r="AD315" i="3"/>
  <c r="AD199" i="3"/>
  <c r="AD204" i="3"/>
  <c r="AD212" i="3"/>
  <c r="AD220" i="3"/>
  <c r="AD228" i="3"/>
  <c r="AD236" i="3"/>
  <c r="AD244" i="3"/>
  <c r="AD252" i="3"/>
  <c r="AD260" i="3"/>
  <c r="AD268" i="3"/>
  <c r="AD276" i="3"/>
  <c r="AD284" i="3"/>
  <c r="AD292" i="3"/>
  <c r="AD300" i="3"/>
  <c r="AD308" i="3"/>
  <c r="AD316" i="3"/>
  <c r="AD205" i="3"/>
  <c r="AD213" i="3"/>
  <c r="AD221" i="3"/>
  <c r="AD229" i="3"/>
  <c r="AD237" i="3"/>
  <c r="AD245" i="3"/>
  <c r="AD253" i="3"/>
  <c r="AD261" i="3"/>
  <c r="AD269" i="3"/>
  <c r="AD277" i="3"/>
  <c r="AD285" i="3"/>
  <c r="AD293" i="3"/>
  <c r="AD301" i="3"/>
  <c r="AD309" i="3"/>
  <c r="AD317" i="3"/>
  <c r="AD208" i="3"/>
  <c r="AD224" i="3"/>
  <c r="AD240" i="3"/>
  <c r="AD256" i="3"/>
  <c r="AD272" i="3"/>
  <c r="AD288" i="3"/>
  <c r="AD304" i="3"/>
  <c r="AD209" i="3"/>
  <c r="AD225" i="3"/>
  <c r="AD241" i="3"/>
  <c r="AD257" i="3"/>
  <c r="AD273" i="3"/>
  <c r="AD289" i="3"/>
  <c r="AD305" i="3"/>
  <c r="AD216" i="3"/>
  <c r="AD248" i="3"/>
  <c r="AD280" i="3"/>
  <c r="AD312" i="3"/>
  <c r="AD217" i="3"/>
  <c r="AD249" i="3"/>
  <c r="AD281" i="3"/>
  <c r="AD313" i="3"/>
  <c r="AD232" i="3"/>
  <c r="AD296" i="3"/>
  <c r="AD233" i="3"/>
  <c r="AD297" i="3"/>
  <c r="AD200" i="3"/>
  <c r="AD264" i="3"/>
  <c r="AD201" i="3"/>
  <c r="AD265" i="3"/>
  <c r="G78" i="3"/>
  <c r="G38" i="3"/>
  <c r="G84" i="3"/>
  <c r="G127" i="3"/>
  <c r="G49" i="3"/>
  <c r="G71" i="3"/>
  <c r="G92" i="3"/>
  <c r="G114" i="3"/>
  <c r="G126" i="3"/>
  <c r="G83" i="3"/>
  <c r="G35" i="3"/>
  <c r="I122" i="3"/>
  <c r="I115" i="3"/>
  <c r="I109" i="3"/>
  <c r="I101" i="3"/>
  <c r="I94" i="3"/>
  <c r="I87" i="3"/>
  <c r="I79" i="3"/>
  <c r="I73" i="3"/>
  <c r="I61" i="3"/>
  <c r="I41" i="3"/>
  <c r="O21" i="3"/>
  <c r="O29" i="3"/>
  <c r="O37" i="3"/>
  <c r="O45" i="3"/>
  <c r="M45" i="3"/>
  <c r="O53" i="3"/>
  <c r="O61" i="3"/>
  <c r="O69" i="3"/>
  <c r="O77" i="3"/>
  <c r="M77" i="3"/>
  <c r="O85" i="3"/>
  <c r="O93" i="3"/>
  <c r="O101" i="3"/>
  <c r="O109" i="3"/>
  <c r="M109" i="3"/>
  <c r="O117" i="3"/>
  <c r="O125" i="3"/>
  <c r="O133" i="3"/>
  <c r="O22" i="3"/>
  <c r="O30" i="3"/>
  <c r="O38" i="3"/>
  <c r="O46" i="3"/>
  <c r="O54" i="3"/>
  <c r="M54" i="3"/>
  <c r="O62" i="3"/>
  <c r="O70" i="3"/>
  <c r="M70" i="3"/>
  <c r="O78" i="3"/>
  <c r="O86" i="3"/>
  <c r="O94" i="3"/>
  <c r="O102" i="3"/>
  <c r="O110" i="3"/>
  <c r="O118" i="3"/>
  <c r="O126" i="3"/>
  <c r="O134" i="3"/>
  <c r="S69" i="3"/>
  <c r="S77" i="3"/>
  <c r="S85" i="3"/>
  <c r="S93" i="3"/>
  <c r="S101" i="3"/>
  <c r="S109" i="3"/>
  <c r="S117" i="3"/>
  <c r="S125" i="3"/>
  <c r="S133" i="3"/>
  <c r="S141" i="3"/>
  <c r="S149" i="3"/>
  <c r="S157" i="3"/>
  <c r="S165" i="3"/>
  <c r="S173" i="3"/>
  <c r="S181" i="3"/>
  <c r="S70" i="3"/>
  <c r="S78" i="3"/>
  <c r="S86" i="3"/>
  <c r="S94" i="3"/>
  <c r="S102" i="3"/>
  <c r="S110" i="3"/>
  <c r="S118" i="3"/>
  <c r="S126" i="3"/>
  <c r="S134" i="3"/>
  <c r="S142" i="3"/>
  <c r="S150" i="3"/>
  <c r="M150" i="3"/>
  <c r="S158" i="3"/>
  <c r="S166" i="3"/>
  <c r="S174" i="3"/>
  <c r="S182" i="3"/>
  <c r="W117" i="3"/>
  <c r="W125" i="3"/>
  <c r="W133" i="3"/>
  <c r="W141" i="3"/>
  <c r="W149" i="3"/>
  <c r="W157" i="3"/>
  <c r="W165" i="3"/>
  <c r="W173" i="3"/>
  <c r="W181" i="3"/>
  <c r="W189" i="3"/>
  <c r="W197" i="3"/>
  <c r="W205" i="3"/>
  <c r="W213" i="3"/>
  <c r="W221" i="3"/>
  <c r="W229" i="3"/>
  <c r="W118" i="3"/>
  <c r="W126" i="3"/>
  <c r="W134" i="3"/>
  <c r="W142" i="3"/>
  <c r="W150" i="3"/>
  <c r="W158" i="3"/>
  <c r="W166" i="3"/>
  <c r="W174" i="3"/>
  <c r="W182" i="3"/>
  <c r="W190" i="3"/>
  <c r="W198" i="3"/>
  <c r="W206" i="3"/>
  <c r="W214" i="3"/>
  <c r="W222" i="3"/>
  <c r="W230" i="3"/>
  <c r="W119" i="3"/>
  <c r="W135" i="3"/>
  <c r="W151" i="3"/>
  <c r="W167" i="3"/>
  <c r="W183" i="3"/>
  <c r="W199" i="3"/>
  <c r="W215" i="3"/>
  <c r="W231" i="3"/>
  <c r="W128" i="3"/>
  <c r="W144" i="3"/>
  <c r="W160" i="3"/>
  <c r="W176" i="3"/>
  <c r="W192" i="3"/>
  <c r="W208" i="3"/>
  <c r="W224" i="3"/>
  <c r="AA165" i="3"/>
  <c r="AA169" i="3"/>
  <c r="AA173" i="3"/>
  <c r="AA177" i="3"/>
  <c r="AA181" i="3"/>
  <c r="AA185" i="3"/>
  <c r="AA189" i="3"/>
  <c r="AA193" i="3"/>
  <c r="AA197" i="3"/>
  <c r="AA201" i="3"/>
  <c r="AA205" i="3"/>
  <c r="AA209" i="3"/>
  <c r="AA213" i="3"/>
  <c r="AA217" i="3"/>
  <c r="AA221" i="3"/>
  <c r="AA225" i="3"/>
  <c r="AA229" i="3"/>
  <c r="AA233" i="3"/>
  <c r="AA237" i="3"/>
  <c r="AA241" i="3"/>
  <c r="AA245" i="3"/>
  <c r="AA249" i="3"/>
  <c r="AA253" i="3"/>
  <c r="AA257" i="3"/>
  <c r="AA261" i="3"/>
  <c r="AA265" i="3"/>
  <c r="AA269" i="3"/>
  <c r="AA273" i="3"/>
  <c r="AA277" i="3"/>
  <c r="AA281" i="3"/>
  <c r="AA166" i="3"/>
  <c r="AA170" i="3"/>
  <c r="AA174" i="3"/>
  <c r="AA178" i="3"/>
  <c r="AA182" i="3"/>
  <c r="AA186" i="3"/>
  <c r="AA190" i="3"/>
  <c r="AA194" i="3"/>
  <c r="AA198" i="3"/>
  <c r="AA202" i="3"/>
  <c r="AA206" i="3"/>
  <c r="AA210" i="3"/>
  <c r="AA214" i="3"/>
  <c r="AA218" i="3"/>
  <c r="AA222" i="3"/>
  <c r="AA226" i="3"/>
  <c r="AA230" i="3"/>
  <c r="AA234" i="3"/>
  <c r="AA238" i="3"/>
  <c r="AA242" i="3"/>
  <c r="AA246" i="3"/>
  <c r="AA250" i="3"/>
  <c r="AA254" i="3"/>
  <c r="AA258" i="3"/>
  <c r="AA262" i="3"/>
  <c r="AA266" i="3"/>
  <c r="AA270" i="3"/>
  <c r="AA274" i="3"/>
  <c r="AA278" i="3"/>
  <c r="AA282" i="3"/>
  <c r="AA171" i="3"/>
  <c r="AA179" i="3"/>
  <c r="AA187" i="3"/>
  <c r="AA195" i="3"/>
  <c r="AA203" i="3"/>
  <c r="AA211" i="3"/>
  <c r="AA219" i="3"/>
  <c r="AA227" i="3"/>
  <c r="AA235" i="3"/>
  <c r="AA243" i="3"/>
  <c r="AA251" i="3"/>
  <c r="AA259" i="3"/>
  <c r="AA267" i="3"/>
  <c r="AA275" i="3"/>
  <c r="AA163" i="3"/>
  <c r="AA164" i="3"/>
  <c r="AA172" i="3"/>
  <c r="AA180" i="3"/>
  <c r="AA188" i="3"/>
  <c r="AA196" i="3"/>
  <c r="AA204" i="3"/>
  <c r="AA212" i="3"/>
  <c r="AA220" i="3"/>
  <c r="AA228" i="3"/>
  <c r="AA236" i="3"/>
  <c r="AA244" i="3"/>
  <c r="AA252" i="3"/>
  <c r="AA260" i="3"/>
  <c r="AA268" i="3"/>
  <c r="AA276" i="3"/>
  <c r="AA175" i="3"/>
  <c r="AA191" i="3"/>
  <c r="AA207" i="3"/>
  <c r="AA223" i="3"/>
  <c r="AA239" i="3"/>
  <c r="AA255" i="3"/>
  <c r="AA271" i="3"/>
  <c r="AA176" i="3"/>
  <c r="AA192" i="3"/>
  <c r="AA208" i="3"/>
  <c r="AA224" i="3"/>
  <c r="AA240" i="3"/>
  <c r="AA256" i="3"/>
  <c r="AA272" i="3"/>
  <c r="AE212" i="3"/>
  <c r="AE216" i="3"/>
  <c r="AE220" i="3"/>
  <c r="AE224" i="3"/>
  <c r="AE228" i="3"/>
  <c r="AE232" i="3"/>
  <c r="AE236" i="3"/>
  <c r="AE240" i="3"/>
  <c r="AE244" i="3"/>
  <c r="AE248" i="3"/>
  <c r="AE252" i="3"/>
  <c r="AE256" i="3"/>
  <c r="AE260" i="3"/>
  <c r="AE264" i="3"/>
  <c r="AE268" i="3"/>
  <c r="AE272" i="3"/>
  <c r="AE276" i="3"/>
  <c r="AE280" i="3"/>
  <c r="AE284" i="3"/>
  <c r="AE288" i="3"/>
  <c r="AE292" i="3"/>
  <c r="AE296" i="3"/>
  <c r="AE300" i="3"/>
  <c r="AE304" i="3"/>
  <c r="AE308" i="3"/>
  <c r="AE214" i="3"/>
  <c r="AE218" i="3"/>
  <c r="AE222" i="3"/>
  <c r="AE226" i="3"/>
  <c r="AE230" i="3"/>
  <c r="AE234" i="3"/>
  <c r="AE238" i="3"/>
  <c r="AE242" i="3"/>
  <c r="AE246" i="3"/>
  <c r="AE250" i="3"/>
  <c r="AE254" i="3"/>
  <c r="AE258" i="3"/>
  <c r="AE262" i="3"/>
  <c r="AE266" i="3"/>
  <c r="AE270" i="3"/>
  <c r="AE274" i="3"/>
  <c r="AE278" i="3"/>
  <c r="AE282" i="3"/>
  <c r="AE286" i="3"/>
  <c r="AE290" i="3"/>
  <c r="AE294" i="3"/>
  <c r="AE298" i="3"/>
  <c r="AE302" i="3"/>
  <c r="AE306" i="3"/>
  <c r="AE310" i="3"/>
  <c r="AE213" i="3"/>
  <c r="AE221" i="3"/>
  <c r="AE229" i="3"/>
  <c r="AE237" i="3"/>
  <c r="AE245" i="3"/>
  <c r="AE253" i="3"/>
  <c r="AE261" i="3"/>
  <c r="AE269" i="3"/>
  <c r="AE277" i="3"/>
  <c r="AE285" i="3"/>
  <c r="AE293" i="3"/>
  <c r="AE301" i="3"/>
  <c r="AE309" i="3"/>
  <c r="AE314" i="3"/>
  <c r="AE318" i="3"/>
  <c r="AE322" i="3"/>
  <c r="AE326" i="3"/>
  <c r="AE330" i="3"/>
  <c r="AE215" i="3"/>
  <c r="AE223" i="3"/>
  <c r="AE231" i="3"/>
  <c r="AE239" i="3"/>
  <c r="AE247" i="3"/>
  <c r="AE255" i="3"/>
  <c r="AE263" i="3"/>
  <c r="AE271" i="3"/>
  <c r="AE279" i="3"/>
  <c r="AE287" i="3"/>
  <c r="AE295" i="3"/>
  <c r="AE303" i="3"/>
  <c r="AE311" i="3"/>
  <c r="AE315" i="3"/>
  <c r="AE319" i="3"/>
  <c r="AE323" i="3"/>
  <c r="AE327" i="3"/>
  <c r="AE211" i="3"/>
  <c r="AE217" i="3"/>
  <c r="AE233" i="3"/>
  <c r="AE249" i="3"/>
  <c r="AE265" i="3"/>
  <c r="AE281" i="3"/>
  <c r="AE297" i="3"/>
  <c r="AE312" i="3"/>
  <c r="AE320" i="3"/>
  <c r="AE328" i="3"/>
  <c r="AE219" i="3"/>
  <c r="AE235" i="3"/>
  <c r="AE251" i="3"/>
  <c r="AE267" i="3"/>
  <c r="AE283" i="3"/>
  <c r="AE299" i="3"/>
  <c r="AE313" i="3"/>
  <c r="AE321" i="3"/>
  <c r="AE329" i="3"/>
  <c r="AE241" i="3"/>
  <c r="AE273" i="3"/>
  <c r="AE305" i="3"/>
  <c r="AE324" i="3"/>
  <c r="AE243" i="3"/>
  <c r="AE275" i="3"/>
  <c r="AE307" i="3"/>
  <c r="AE325" i="3"/>
  <c r="AE257" i="3"/>
  <c r="AE316" i="3"/>
  <c r="AE259" i="3"/>
  <c r="AE317" i="3"/>
  <c r="O135" i="3"/>
  <c r="O119" i="3"/>
  <c r="O103" i="3"/>
  <c r="O87" i="3"/>
  <c r="O71" i="3"/>
  <c r="O55" i="3"/>
  <c r="O39" i="3"/>
  <c r="O23" i="3"/>
  <c r="S175" i="3"/>
  <c r="S159" i="3"/>
  <c r="S143" i="3"/>
  <c r="S127" i="3"/>
  <c r="S111" i="3"/>
  <c r="S95" i="3"/>
  <c r="S79" i="3"/>
  <c r="W115" i="3"/>
  <c r="W203" i="3"/>
  <c r="W171" i="3"/>
  <c r="W139" i="3"/>
  <c r="AA263" i="3"/>
  <c r="AA231" i="3"/>
  <c r="AA199" i="3"/>
  <c r="AA167" i="3"/>
  <c r="AE225" i="3"/>
  <c r="I14" i="3"/>
  <c r="I25" i="3"/>
  <c r="I34" i="3"/>
  <c r="I43" i="3"/>
  <c r="I54" i="3"/>
  <c r="I62" i="3"/>
  <c r="I69" i="3"/>
  <c r="I7" i="3"/>
  <c r="I18" i="3"/>
  <c r="I27" i="3"/>
  <c r="I35" i="3"/>
  <c r="I46" i="3"/>
  <c r="I55" i="3"/>
  <c r="I63" i="3"/>
  <c r="I119" i="3"/>
  <c r="I111" i="3"/>
  <c r="I105" i="3"/>
  <c r="I98" i="3"/>
  <c r="I90" i="3"/>
  <c r="I83" i="3"/>
  <c r="I77" i="3"/>
  <c r="I67" i="3"/>
  <c r="I50" i="3"/>
  <c r="I33" i="3"/>
  <c r="I13" i="3"/>
  <c r="O19" i="3"/>
  <c r="O123" i="3"/>
  <c r="O107" i="3"/>
  <c r="O91" i="3"/>
  <c r="O75" i="3"/>
  <c r="O59" i="3"/>
  <c r="O43" i="3"/>
  <c r="O27" i="3"/>
  <c r="S179" i="3"/>
  <c r="S163" i="3"/>
  <c r="S147" i="3"/>
  <c r="S131" i="3"/>
  <c r="S115" i="3"/>
  <c r="S99" i="3"/>
  <c r="S83" i="3"/>
  <c r="W227" i="3"/>
  <c r="W195" i="3"/>
  <c r="W163" i="3"/>
  <c r="W131" i="3"/>
  <c r="AA279" i="3"/>
  <c r="AA247" i="3"/>
  <c r="AA215" i="3"/>
  <c r="AA183" i="3"/>
  <c r="AE289" i="3"/>
  <c r="K121" i="3"/>
  <c r="K70" i="3"/>
  <c r="K22" i="3"/>
  <c r="X128" i="3"/>
  <c r="X132" i="3"/>
  <c r="X136" i="3"/>
  <c r="X140" i="3"/>
  <c r="X144" i="3"/>
  <c r="X148" i="3"/>
  <c r="X152" i="3"/>
  <c r="X156" i="3"/>
  <c r="X160" i="3"/>
  <c r="X164" i="3"/>
  <c r="X168" i="3"/>
  <c r="X172" i="3"/>
  <c r="X176" i="3"/>
  <c r="X180" i="3"/>
  <c r="X184" i="3"/>
  <c r="X188" i="3"/>
  <c r="X192" i="3"/>
  <c r="X196" i="3"/>
  <c r="X200" i="3"/>
  <c r="X204" i="3"/>
  <c r="X208" i="3"/>
  <c r="X212" i="3"/>
  <c r="X216" i="3"/>
  <c r="X220" i="3"/>
  <c r="X224" i="3"/>
  <c r="X228" i="3"/>
  <c r="X232" i="3"/>
  <c r="X236" i="3"/>
  <c r="X240" i="3"/>
  <c r="X244" i="3"/>
  <c r="X129" i="3"/>
  <c r="X133" i="3"/>
  <c r="X137" i="3"/>
  <c r="X141" i="3"/>
  <c r="X145" i="3"/>
  <c r="X149" i="3"/>
  <c r="X153" i="3"/>
  <c r="X157" i="3"/>
  <c r="X161" i="3"/>
  <c r="X165" i="3"/>
  <c r="X169" i="3"/>
  <c r="X173" i="3"/>
  <c r="X177" i="3"/>
  <c r="X181" i="3"/>
  <c r="X185" i="3"/>
  <c r="X189" i="3"/>
  <c r="X193" i="3"/>
  <c r="X197" i="3"/>
  <c r="X201" i="3"/>
  <c r="X205" i="3"/>
  <c r="X209" i="3"/>
  <c r="X213" i="3"/>
  <c r="X217" i="3"/>
  <c r="X221" i="3"/>
  <c r="X225" i="3"/>
  <c r="X229" i="3"/>
  <c r="X233" i="3"/>
  <c r="X237" i="3"/>
  <c r="X241" i="3"/>
  <c r="X245" i="3"/>
  <c r="AB177" i="3"/>
  <c r="AB181" i="3"/>
  <c r="AB185" i="3"/>
  <c r="AB189" i="3"/>
  <c r="AB193" i="3"/>
  <c r="AB197" i="3"/>
  <c r="AB201" i="3"/>
  <c r="AB205" i="3"/>
  <c r="AB209" i="3"/>
  <c r="AB213" i="3"/>
  <c r="AB217" i="3"/>
  <c r="AB221" i="3"/>
  <c r="AB225" i="3"/>
  <c r="AB229" i="3"/>
  <c r="AB233" i="3"/>
  <c r="AB237" i="3"/>
  <c r="AB241" i="3"/>
  <c r="AB245" i="3"/>
  <c r="AB249" i="3"/>
  <c r="AB253" i="3"/>
  <c r="AB257" i="3"/>
  <c r="AB261" i="3"/>
  <c r="AB265" i="3"/>
  <c r="AB269" i="3"/>
  <c r="AB273" i="3"/>
  <c r="AB277" i="3"/>
  <c r="AB281" i="3"/>
  <c r="AB285" i="3"/>
  <c r="AB289" i="3"/>
  <c r="AB293" i="3"/>
  <c r="AB178" i="3"/>
  <c r="AB182" i="3"/>
  <c r="AB186" i="3"/>
  <c r="AB190" i="3"/>
  <c r="AB194" i="3"/>
  <c r="AB198" i="3"/>
  <c r="AB202" i="3"/>
  <c r="AB206" i="3"/>
  <c r="AB210" i="3"/>
  <c r="AB214" i="3"/>
  <c r="AB218" i="3"/>
  <c r="AB222" i="3"/>
  <c r="AB226" i="3"/>
  <c r="AB230" i="3"/>
  <c r="AB234" i="3"/>
  <c r="AB238" i="3"/>
  <c r="AB242" i="3"/>
  <c r="AB246" i="3"/>
  <c r="AB250" i="3"/>
  <c r="AB254" i="3"/>
  <c r="AB258" i="3"/>
  <c r="AB262" i="3"/>
  <c r="AB266" i="3"/>
  <c r="AB270" i="3"/>
  <c r="AB274" i="3"/>
  <c r="AB278" i="3"/>
  <c r="AB282" i="3"/>
  <c r="AB286" i="3"/>
  <c r="AB290" i="3"/>
  <c r="AB294" i="3"/>
  <c r="AB183" i="3"/>
  <c r="AB191" i="3"/>
  <c r="AB199" i="3"/>
  <c r="AB207" i="3"/>
  <c r="AB215" i="3"/>
  <c r="AB223" i="3"/>
  <c r="AB231" i="3"/>
  <c r="AB239" i="3"/>
  <c r="AB247" i="3"/>
  <c r="AB255" i="3"/>
  <c r="AB263" i="3"/>
  <c r="AB271" i="3"/>
  <c r="AB279" i="3"/>
  <c r="AB287" i="3"/>
  <c r="AB175" i="3"/>
  <c r="AB176" i="3"/>
  <c r="AB184" i="3"/>
  <c r="AB192" i="3"/>
  <c r="AB200" i="3"/>
  <c r="AB208" i="3"/>
  <c r="AB216" i="3"/>
  <c r="AB224" i="3"/>
  <c r="AB232" i="3"/>
  <c r="AB240" i="3"/>
  <c r="AB248" i="3"/>
  <c r="AB256" i="3"/>
  <c r="AB264" i="3"/>
  <c r="AB272" i="3"/>
  <c r="AB280" i="3"/>
  <c r="AB288" i="3"/>
  <c r="AF224" i="3"/>
  <c r="AF228" i="3"/>
  <c r="AF232" i="3"/>
  <c r="AF236" i="3"/>
  <c r="AF240" i="3"/>
  <c r="AF244" i="3"/>
  <c r="AF248" i="3"/>
  <c r="AF252" i="3"/>
  <c r="AF256" i="3"/>
  <c r="AF260" i="3"/>
  <c r="AF264" i="3"/>
  <c r="AF268" i="3"/>
  <c r="AF272" i="3"/>
  <c r="AF276" i="3"/>
  <c r="AF280" i="3"/>
  <c r="AF284" i="3"/>
  <c r="AF288" i="3"/>
  <c r="AF292" i="3"/>
  <c r="AF296" i="3"/>
  <c r="AF300" i="3"/>
  <c r="AF304" i="3"/>
  <c r="AF308" i="3"/>
  <c r="AF312" i="3"/>
  <c r="AF316" i="3"/>
  <c r="AF320" i="3"/>
  <c r="AF324" i="3"/>
  <c r="AF328" i="3"/>
  <c r="AF332" i="3"/>
  <c r="AF336" i="3"/>
  <c r="AF340" i="3"/>
  <c r="AF226" i="3"/>
  <c r="AF230" i="3"/>
  <c r="AF234" i="3"/>
  <c r="AF238" i="3"/>
  <c r="AF242" i="3"/>
  <c r="AF246" i="3"/>
  <c r="AF250" i="3"/>
  <c r="AF254" i="3"/>
  <c r="AF258" i="3"/>
  <c r="AF262" i="3"/>
  <c r="AF266" i="3"/>
  <c r="AF270" i="3"/>
  <c r="AF274" i="3"/>
  <c r="AF278" i="3"/>
  <c r="AF282" i="3"/>
  <c r="AF286" i="3"/>
  <c r="AF290" i="3"/>
  <c r="AF294" i="3"/>
  <c r="AF298" i="3"/>
  <c r="AF302" i="3"/>
  <c r="AF306" i="3"/>
  <c r="AF310" i="3"/>
  <c r="AF314" i="3"/>
  <c r="AF318" i="3"/>
  <c r="AF322" i="3"/>
  <c r="AF326" i="3"/>
  <c r="AF330" i="3"/>
  <c r="AF334" i="3"/>
  <c r="AF338" i="3"/>
  <c r="AF342" i="3"/>
  <c r="AF225" i="3"/>
  <c r="AF233" i="3"/>
  <c r="AF241" i="3"/>
  <c r="AF249" i="3"/>
  <c r="AF257" i="3"/>
  <c r="AF265" i="3"/>
  <c r="AF273" i="3"/>
  <c r="AF281" i="3"/>
  <c r="AF289" i="3"/>
  <c r="AF297" i="3"/>
  <c r="AF305" i="3"/>
  <c r="AF313" i="3"/>
  <c r="AF321" i="3"/>
  <c r="AF329" i="3"/>
  <c r="AF337" i="3"/>
  <c r="AF227" i="3"/>
  <c r="AF235" i="3"/>
  <c r="AF243" i="3"/>
  <c r="AF251" i="3"/>
  <c r="AF259" i="3"/>
  <c r="AF267" i="3"/>
  <c r="AF275" i="3"/>
  <c r="AF283" i="3"/>
  <c r="AF291" i="3"/>
  <c r="AF299" i="3"/>
  <c r="AF307" i="3"/>
  <c r="AF315" i="3"/>
  <c r="AF323" i="3"/>
  <c r="AF331" i="3"/>
  <c r="AF339" i="3"/>
  <c r="AF237" i="3"/>
  <c r="AF253" i="3"/>
  <c r="AF269" i="3"/>
  <c r="AF285" i="3"/>
  <c r="AF301" i="3"/>
  <c r="AF317" i="3"/>
  <c r="AF333" i="3"/>
  <c r="AF239" i="3"/>
  <c r="AF255" i="3"/>
  <c r="AF271" i="3"/>
  <c r="AF287" i="3"/>
  <c r="AF303" i="3"/>
  <c r="AF319" i="3"/>
  <c r="AF335" i="3"/>
  <c r="AF245" i="3"/>
  <c r="AF277" i="3"/>
  <c r="AF309" i="3"/>
  <c r="AF341" i="3"/>
  <c r="AF247" i="3"/>
  <c r="AF279" i="3"/>
  <c r="AF311" i="3"/>
  <c r="AF223" i="3"/>
  <c r="P150" i="3"/>
  <c r="P146" i="3"/>
  <c r="P142" i="3"/>
  <c r="P138" i="3"/>
  <c r="P134" i="3"/>
  <c r="P130" i="3"/>
  <c r="P126" i="3"/>
  <c r="P122" i="3"/>
  <c r="P118" i="3"/>
  <c r="P114" i="3"/>
  <c r="P110" i="3"/>
  <c r="P106" i="3"/>
  <c r="P102" i="3"/>
  <c r="P98" i="3"/>
  <c r="P94" i="3"/>
  <c r="P90" i="3"/>
  <c r="P86" i="3"/>
  <c r="P82" i="3"/>
  <c r="P78" i="3"/>
  <c r="P74" i="3"/>
  <c r="P70" i="3"/>
  <c r="P66" i="3"/>
  <c r="P62" i="3"/>
  <c r="P58" i="3"/>
  <c r="P54" i="3"/>
  <c r="P50" i="3"/>
  <c r="P46" i="3"/>
  <c r="P42" i="3"/>
  <c r="P38" i="3"/>
  <c r="P34" i="3"/>
  <c r="Q162" i="3"/>
  <c r="Q158" i="3"/>
  <c r="Q154" i="3"/>
  <c r="Q150" i="3"/>
  <c r="Q146" i="3"/>
  <c r="Q142" i="3"/>
  <c r="Q138" i="3"/>
  <c r="Q134" i="3"/>
  <c r="Q130" i="3"/>
  <c r="Q126" i="3"/>
  <c r="Q122" i="3"/>
  <c r="Q118" i="3"/>
  <c r="Q114" i="3"/>
  <c r="Q110" i="3"/>
  <c r="Q106" i="3"/>
  <c r="Q102" i="3"/>
  <c r="Q98" i="3"/>
  <c r="Q94" i="3"/>
  <c r="Q90" i="3"/>
  <c r="Q86" i="3"/>
  <c r="Q82" i="3"/>
  <c r="Q78" i="3"/>
  <c r="Q74" i="3"/>
  <c r="Q70" i="3"/>
  <c r="Q66" i="3"/>
  <c r="Q62" i="3"/>
  <c r="Q58" i="3"/>
  <c r="Q54" i="3"/>
  <c r="Q50" i="3"/>
  <c r="Q46" i="3"/>
  <c r="T198" i="3"/>
  <c r="T194" i="3"/>
  <c r="T190" i="3"/>
  <c r="T186" i="3"/>
  <c r="T182" i="3"/>
  <c r="T178" i="3"/>
  <c r="T174" i="3"/>
  <c r="T170" i="3"/>
  <c r="T166" i="3"/>
  <c r="T162" i="3"/>
  <c r="T158" i="3"/>
  <c r="T154" i="3"/>
  <c r="T150" i="3"/>
  <c r="T146" i="3"/>
  <c r="T142" i="3"/>
  <c r="T138" i="3"/>
  <c r="T134" i="3"/>
  <c r="T130" i="3"/>
  <c r="T126" i="3"/>
  <c r="T122" i="3"/>
  <c r="T118" i="3"/>
  <c r="T114" i="3"/>
  <c r="T110" i="3"/>
  <c r="T106" i="3"/>
  <c r="T102" i="3"/>
  <c r="T98" i="3"/>
  <c r="T94" i="3"/>
  <c r="T90" i="3"/>
  <c r="T86" i="3"/>
  <c r="T82" i="3"/>
  <c r="U210" i="3"/>
  <c r="U206" i="3"/>
  <c r="U202" i="3"/>
  <c r="U198" i="3"/>
  <c r="U194" i="3"/>
  <c r="U190" i="3"/>
  <c r="U186" i="3"/>
  <c r="U182" i="3"/>
  <c r="U178" i="3"/>
  <c r="U174" i="3"/>
  <c r="U170" i="3"/>
  <c r="U166" i="3"/>
  <c r="U162" i="3"/>
  <c r="U158" i="3"/>
  <c r="U154" i="3"/>
  <c r="U150" i="3"/>
  <c r="U146" i="3"/>
  <c r="U142" i="3"/>
  <c r="U138" i="3"/>
  <c r="U134" i="3"/>
  <c r="U130" i="3"/>
  <c r="U126" i="3"/>
  <c r="U122" i="3"/>
  <c r="U118" i="3"/>
  <c r="U114" i="3"/>
  <c r="U110" i="3"/>
  <c r="U106" i="3"/>
  <c r="U102" i="3"/>
  <c r="U98" i="3"/>
  <c r="U94" i="3"/>
  <c r="X243" i="3"/>
  <c r="X235" i="3"/>
  <c r="X227" i="3"/>
  <c r="X219" i="3"/>
  <c r="X211" i="3"/>
  <c r="X203" i="3"/>
  <c r="X195" i="3"/>
  <c r="X187" i="3"/>
  <c r="X179" i="3"/>
  <c r="X171" i="3"/>
  <c r="X163" i="3"/>
  <c r="X155" i="3"/>
  <c r="X147" i="3"/>
  <c r="X139" i="3"/>
  <c r="X131" i="3"/>
  <c r="Y194" i="3"/>
  <c r="AB292" i="3"/>
  <c r="AB276" i="3"/>
  <c r="AB260" i="3"/>
  <c r="AB244" i="3"/>
  <c r="AB228" i="3"/>
  <c r="AB212" i="3"/>
  <c r="AB196" i="3"/>
  <c r="AB180" i="3"/>
  <c r="AC232" i="3"/>
  <c r="AF327" i="3"/>
  <c r="AF263" i="3"/>
  <c r="AF355" i="3"/>
  <c r="K107" i="3"/>
  <c r="K60" i="3"/>
  <c r="Y155" i="3"/>
  <c r="Y248" i="3"/>
  <c r="Y160" i="3"/>
  <c r="Y141" i="3"/>
  <c r="Y195" i="3"/>
  <c r="Y227" i="3"/>
  <c r="Y150" i="3"/>
  <c r="Y200" i="3"/>
  <c r="Y232" i="3"/>
  <c r="AC206" i="3"/>
  <c r="AC207" i="3"/>
  <c r="AC225" i="3"/>
  <c r="AC257" i="3"/>
  <c r="AC289" i="3"/>
  <c r="AC217" i="3"/>
  <c r="AC250" i="3"/>
  <c r="AC282" i="3"/>
  <c r="AC204" i="3"/>
  <c r="AC275" i="3"/>
  <c r="AC228" i="3"/>
  <c r="AC292" i="3"/>
  <c r="AG260" i="3"/>
  <c r="AG292" i="3"/>
  <c r="AG324" i="3"/>
  <c r="AG238" i="3"/>
  <c r="AG270" i="3"/>
  <c r="AG302" i="3"/>
  <c r="AG334" i="3"/>
  <c r="AG253" i="3"/>
  <c r="AG317" i="3"/>
  <c r="AG263" i="3"/>
  <c r="AG327" i="3"/>
  <c r="AG305" i="3"/>
  <c r="AG307" i="3"/>
  <c r="AG251" i="3"/>
  <c r="P149" i="3"/>
  <c r="P145" i="3"/>
  <c r="P141" i="3"/>
  <c r="M141" i="3"/>
  <c r="P137" i="3"/>
  <c r="P133" i="3"/>
  <c r="P129" i="3"/>
  <c r="P125" i="3"/>
  <c r="P121" i="3"/>
  <c r="P117" i="3"/>
  <c r="M117" i="3"/>
  <c r="P113" i="3"/>
  <c r="P109" i="3"/>
  <c r="P105" i="3"/>
  <c r="P101" i="3"/>
  <c r="P97" i="3"/>
  <c r="P93" i="3"/>
  <c r="M93" i="3"/>
  <c r="P89" i="3"/>
  <c r="P85" i="3"/>
  <c r="M85" i="3"/>
  <c r="P81" i="3"/>
  <c r="P77" i="3"/>
  <c r="P73" i="3"/>
  <c r="P69" i="3"/>
  <c r="P65" i="3"/>
  <c r="P61" i="3"/>
  <c r="P57" i="3"/>
  <c r="P53" i="3"/>
  <c r="P49" i="3"/>
  <c r="P45" i="3"/>
  <c r="P41" i="3"/>
  <c r="P37" i="3"/>
  <c r="Q161" i="3"/>
  <c r="Q157" i="3"/>
  <c r="Q153" i="3"/>
  <c r="Q149" i="3"/>
  <c r="Q145" i="3"/>
  <c r="Q141" i="3"/>
  <c r="Q137" i="3"/>
  <c r="Q133" i="3"/>
  <c r="Q129" i="3"/>
  <c r="Q125" i="3"/>
  <c r="Q121" i="3"/>
  <c r="Q117" i="3"/>
  <c r="Q113" i="3"/>
  <c r="Q109" i="3"/>
  <c r="Q105" i="3"/>
  <c r="Q101" i="3"/>
  <c r="Q97" i="3"/>
  <c r="Q93" i="3"/>
  <c r="Q89" i="3"/>
  <c r="Q85" i="3"/>
  <c r="Q81" i="3"/>
  <c r="Q77" i="3"/>
  <c r="Q73" i="3"/>
  <c r="Q69" i="3"/>
  <c r="Q65" i="3"/>
  <c r="Q61" i="3"/>
  <c r="Q57" i="3"/>
  <c r="Q53" i="3"/>
  <c r="Q49" i="3"/>
  <c r="T197" i="3"/>
  <c r="T193" i="3"/>
  <c r="T189" i="3"/>
  <c r="T185" i="3"/>
  <c r="T181" i="3"/>
  <c r="T177" i="3"/>
  <c r="T173" i="3"/>
  <c r="T169" i="3"/>
  <c r="T165" i="3"/>
  <c r="T161" i="3"/>
  <c r="T157" i="3"/>
  <c r="T153" i="3"/>
  <c r="T149" i="3"/>
  <c r="T145" i="3"/>
  <c r="T141" i="3"/>
  <c r="T137" i="3"/>
  <c r="T133" i="3"/>
  <c r="T129" i="3"/>
  <c r="T125" i="3"/>
  <c r="T121" i="3"/>
  <c r="T117" i="3"/>
  <c r="T113" i="3"/>
  <c r="T109" i="3"/>
  <c r="T105" i="3"/>
  <c r="T101" i="3"/>
  <c r="T97" i="3"/>
  <c r="T93" i="3"/>
  <c r="T89" i="3"/>
  <c r="T85" i="3"/>
  <c r="U209" i="3"/>
  <c r="U205" i="3"/>
  <c r="U201" i="3"/>
  <c r="U197" i="3"/>
  <c r="U193" i="3"/>
  <c r="U189" i="3"/>
  <c r="U185" i="3"/>
  <c r="U181" i="3"/>
  <c r="U177" i="3"/>
  <c r="U173" i="3"/>
  <c r="U169" i="3"/>
  <c r="U165" i="3"/>
  <c r="U161" i="3"/>
  <c r="U157" i="3"/>
  <c r="U153" i="3"/>
  <c r="U149" i="3"/>
  <c r="U145" i="3"/>
  <c r="U141" i="3"/>
  <c r="U137" i="3"/>
  <c r="U133" i="3"/>
  <c r="U129" i="3"/>
  <c r="U125" i="3"/>
  <c r="U121" i="3"/>
  <c r="U117" i="3"/>
  <c r="U113" i="3"/>
  <c r="U109" i="3"/>
  <c r="U105" i="3"/>
  <c r="U101" i="3"/>
  <c r="U97" i="3"/>
  <c r="X242" i="3"/>
  <c r="X234" i="3"/>
  <c r="X226" i="3"/>
  <c r="X218" i="3"/>
  <c r="X210" i="3"/>
  <c r="X202" i="3"/>
  <c r="X194" i="3"/>
  <c r="X186" i="3"/>
  <c r="X178" i="3"/>
  <c r="X170" i="3"/>
  <c r="X162" i="3"/>
  <c r="X154" i="3"/>
  <c r="X146" i="3"/>
  <c r="X138" i="3"/>
  <c r="X130" i="3"/>
  <c r="Y185" i="3"/>
  <c r="AB291" i="3"/>
  <c r="AB275" i="3"/>
  <c r="AB259" i="3"/>
  <c r="AB355" i="3"/>
  <c r="AB243" i="3"/>
  <c r="AB227" i="3"/>
  <c r="AB211" i="3"/>
  <c r="AB195" i="3"/>
  <c r="AB179" i="3"/>
  <c r="AC231" i="3"/>
  <c r="AF325" i="3"/>
  <c r="AF261" i="3"/>
  <c r="K9" i="3"/>
  <c r="K13" i="3"/>
  <c r="K17" i="3"/>
  <c r="K21" i="3"/>
  <c r="K25" i="3"/>
  <c r="K29" i="3"/>
  <c r="K33" i="3"/>
  <c r="K37" i="3"/>
  <c r="K41" i="3"/>
  <c r="K45" i="3"/>
  <c r="K49" i="3"/>
  <c r="K53" i="3"/>
  <c r="K57" i="3"/>
  <c r="K61" i="3"/>
  <c r="K65" i="3"/>
  <c r="K69" i="3"/>
  <c r="K73" i="3"/>
  <c r="K77" i="3"/>
  <c r="K81" i="3"/>
  <c r="K85" i="3"/>
  <c r="K89" i="3"/>
  <c r="K93" i="3"/>
  <c r="K97" i="3"/>
  <c r="K101" i="3"/>
  <c r="K105" i="3"/>
  <c r="K10" i="3"/>
  <c r="K15" i="3"/>
  <c r="K20" i="3"/>
  <c r="K26" i="3"/>
  <c r="K31" i="3"/>
  <c r="K36" i="3"/>
  <c r="K42" i="3"/>
  <c r="K47" i="3"/>
  <c r="K52" i="3"/>
  <c r="K58" i="3"/>
  <c r="K63" i="3"/>
  <c r="K68" i="3"/>
  <c r="K74" i="3"/>
  <c r="K79" i="3"/>
  <c r="K84" i="3"/>
  <c r="K90" i="3"/>
  <c r="K95" i="3"/>
  <c r="K100" i="3"/>
  <c r="K106" i="3"/>
  <c r="K110" i="3"/>
  <c r="K114" i="3"/>
  <c r="K118" i="3"/>
  <c r="K122" i="3"/>
  <c r="K6" i="3"/>
  <c r="K8" i="3"/>
  <c r="K16" i="3"/>
  <c r="K23" i="3"/>
  <c r="K30" i="3"/>
  <c r="K38" i="3"/>
  <c r="K44" i="3"/>
  <c r="K51" i="3"/>
  <c r="K59" i="3"/>
  <c r="K66" i="3"/>
  <c r="K72" i="3"/>
  <c r="K80" i="3"/>
  <c r="K87" i="3"/>
  <c r="K94" i="3"/>
  <c r="K102" i="3"/>
  <c r="K108" i="3"/>
  <c r="K113" i="3"/>
  <c r="K119" i="3"/>
  <c r="K124" i="3"/>
  <c r="K14" i="3"/>
  <c r="K24" i="3"/>
  <c r="K34" i="3"/>
  <c r="K43" i="3"/>
  <c r="K54" i="3"/>
  <c r="K62" i="3"/>
  <c r="K71" i="3"/>
  <c r="K82" i="3"/>
  <c r="K91" i="3"/>
  <c r="K99" i="3"/>
  <c r="K109" i="3"/>
  <c r="K116" i="3"/>
  <c r="K123" i="3"/>
  <c r="K7" i="3"/>
  <c r="K18" i="3"/>
  <c r="K27" i="3"/>
  <c r="K35" i="3"/>
  <c r="K46" i="3"/>
  <c r="K55" i="3"/>
  <c r="K64" i="3"/>
  <c r="K75" i="3"/>
  <c r="K83" i="3"/>
  <c r="K92" i="3"/>
  <c r="K103" i="3"/>
  <c r="K111" i="3"/>
  <c r="K117" i="3"/>
  <c r="K125" i="3"/>
  <c r="K11" i="3"/>
  <c r="K19" i="3"/>
  <c r="K28" i="3"/>
  <c r="K39" i="3"/>
  <c r="K48" i="3"/>
  <c r="K56" i="3"/>
  <c r="K67" i="3"/>
  <c r="K76" i="3"/>
  <c r="K86" i="3"/>
  <c r="K96" i="3"/>
  <c r="K104" i="3"/>
  <c r="K112" i="3"/>
  <c r="K120" i="3"/>
  <c r="K115" i="3"/>
  <c r="K78" i="3"/>
  <c r="K40" i="3"/>
  <c r="G12" i="3"/>
  <c r="G28" i="3"/>
  <c r="G44" i="3"/>
  <c r="G125" i="3"/>
  <c r="G109" i="3"/>
  <c r="G97" i="3"/>
  <c r="G89" i="3"/>
  <c r="G81" i="3"/>
  <c r="G73" i="3"/>
  <c r="G65" i="3"/>
  <c r="G57" i="3"/>
  <c r="G47" i="3"/>
  <c r="G37" i="3"/>
  <c r="G26" i="3"/>
  <c r="G15" i="3"/>
  <c r="I8" i="3"/>
  <c r="I12" i="3"/>
  <c r="I16" i="3"/>
  <c r="I20" i="3"/>
  <c r="I24" i="3"/>
  <c r="I28" i="3"/>
  <c r="I32" i="3"/>
  <c r="I36" i="3"/>
  <c r="I40" i="3"/>
  <c r="I44" i="3"/>
  <c r="I48" i="3"/>
  <c r="I52" i="3"/>
  <c r="I56" i="3"/>
  <c r="I60" i="3"/>
  <c r="I64" i="3"/>
  <c r="I68" i="3"/>
  <c r="I72" i="3"/>
  <c r="I76" i="3"/>
  <c r="I80" i="3"/>
  <c r="I84" i="3"/>
  <c r="I88" i="3"/>
  <c r="I92" i="3"/>
  <c r="I96" i="3"/>
  <c r="I100" i="3"/>
  <c r="I104" i="3"/>
  <c r="I108" i="3"/>
  <c r="I112" i="3"/>
  <c r="I116" i="3"/>
  <c r="I120" i="3"/>
  <c r="I124" i="3"/>
  <c r="I6" i="3"/>
  <c r="I10" i="3"/>
  <c r="I15" i="3"/>
  <c r="I21" i="3"/>
  <c r="I26" i="3"/>
  <c r="I31" i="3"/>
  <c r="I37" i="3"/>
  <c r="I42" i="3"/>
  <c r="I47" i="3"/>
  <c r="I53" i="3"/>
  <c r="I58" i="3"/>
  <c r="I123" i="3"/>
  <c r="I118" i="3"/>
  <c r="I113" i="3"/>
  <c r="I107" i="3"/>
  <c r="I102" i="3"/>
  <c r="I97" i="3"/>
  <c r="I91" i="3"/>
  <c r="I86" i="3"/>
  <c r="I81" i="3"/>
  <c r="I75" i="3"/>
  <c r="I70" i="3"/>
  <c r="I65" i="3"/>
  <c r="I59" i="3"/>
  <c r="I51" i="3"/>
  <c r="I45" i="3"/>
  <c r="I38" i="3"/>
  <c r="I30" i="3"/>
  <c r="I23" i="3"/>
  <c r="I17" i="3"/>
  <c r="I9" i="3"/>
  <c r="N9" i="3"/>
  <c r="M9" i="3"/>
  <c r="N13" i="3"/>
  <c r="M13" i="3"/>
  <c r="N17" i="3"/>
  <c r="M17" i="3"/>
  <c r="N21" i="3"/>
  <c r="M21" i="3"/>
  <c r="N25" i="3"/>
  <c r="N29" i="3"/>
  <c r="M29" i="3"/>
  <c r="N33" i="3"/>
  <c r="N37" i="3"/>
  <c r="M37" i="3"/>
  <c r="N41" i="3"/>
  <c r="N45" i="3"/>
  <c r="N49" i="3"/>
  <c r="N53" i="3"/>
  <c r="M53" i="3"/>
  <c r="N57" i="3"/>
  <c r="N61" i="3"/>
  <c r="N65" i="3"/>
  <c r="N69" i="3"/>
  <c r="M69" i="3"/>
  <c r="N73" i="3"/>
  <c r="N77" i="3"/>
  <c r="N81" i="3"/>
  <c r="N85" i="3"/>
  <c r="N89" i="3"/>
  <c r="N93" i="3"/>
  <c r="N97" i="3"/>
  <c r="N101" i="3"/>
  <c r="M101" i="3"/>
  <c r="N105" i="3"/>
  <c r="N109" i="3"/>
  <c r="N113" i="3"/>
  <c r="N117" i="3"/>
  <c r="N121" i="3"/>
  <c r="N125" i="3"/>
  <c r="N10" i="3"/>
  <c r="M10" i="3"/>
  <c r="N15" i="3"/>
  <c r="M15" i="3"/>
  <c r="N20" i="3"/>
  <c r="N26" i="3"/>
  <c r="N31" i="3"/>
  <c r="N36" i="3"/>
  <c r="M36" i="3"/>
  <c r="N42" i="3"/>
  <c r="N47" i="3"/>
  <c r="N52" i="3"/>
  <c r="N58" i="3"/>
  <c r="N63" i="3"/>
  <c r="N68" i="3"/>
  <c r="N74" i="3"/>
  <c r="N79" i="3"/>
  <c r="N84" i="3"/>
  <c r="N90" i="3"/>
  <c r="N95" i="3"/>
  <c r="N100" i="3"/>
  <c r="N106" i="3"/>
  <c r="N111" i="3"/>
  <c r="N116" i="3"/>
  <c r="N122" i="3"/>
  <c r="N7" i="3"/>
  <c r="M7" i="3"/>
  <c r="N14" i="3"/>
  <c r="M14" i="3"/>
  <c r="N22" i="3"/>
  <c r="M22" i="3"/>
  <c r="N28" i="3"/>
  <c r="M28" i="3"/>
  <c r="N35" i="3"/>
  <c r="N43" i="3"/>
  <c r="M43" i="3"/>
  <c r="N50" i="3"/>
  <c r="N56" i="3"/>
  <c r="N64" i="3"/>
  <c r="M64" i="3"/>
  <c r="N71" i="3"/>
  <c r="N78" i="3"/>
  <c r="M78" i="3"/>
  <c r="N86" i="3"/>
  <c r="M86" i="3"/>
  <c r="N92" i="3"/>
  <c r="N99" i="3"/>
  <c r="N107" i="3"/>
  <c r="N114" i="3"/>
  <c r="N120" i="3"/>
  <c r="N6" i="3"/>
  <c r="M6" i="3"/>
  <c r="N123" i="3"/>
  <c r="N112" i="3"/>
  <c r="N103" i="3"/>
  <c r="N94" i="3"/>
  <c r="N83" i="3"/>
  <c r="N75" i="3"/>
  <c r="N66" i="3"/>
  <c r="N55" i="3"/>
  <c r="M55" i="3"/>
  <c r="N46" i="3"/>
  <c r="M46" i="3"/>
  <c r="N38" i="3"/>
  <c r="M38" i="3"/>
  <c r="N27" i="3"/>
  <c r="M27" i="3"/>
  <c r="N18" i="3"/>
  <c r="M18" i="3"/>
  <c r="N8" i="3"/>
  <c r="M8" i="3"/>
  <c r="D241" i="3"/>
  <c r="D225" i="3"/>
  <c r="D201" i="3"/>
  <c r="D185" i="3"/>
  <c r="D177" i="3"/>
  <c r="D153" i="3"/>
  <c r="D137" i="3"/>
  <c r="D121" i="3"/>
  <c r="D105" i="3"/>
  <c r="D89" i="3"/>
  <c r="D73" i="3"/>
  <c r="D57" i="3"/>
  <c r="D41" i="3"/>
  <c r="D25" i="3"/>
  <c r="D17" i="3"/>
  <c r="D9" i="3"/>
  <c r="D245" i="3"/>
  <c r="D237" i="3"/>
  <c r="D229" i="3"/>
  <c r="D221" i="3"/>
  <c r="D213" i="3"/>
  <c r="D205" i="3"/>
  <c r="D197" i="3"/>
  <c r="D189" i="3"/>
  <c r="D181" i="3"/>
  <c r="D173" i="3"/>
  <c r="D165" i="3"/>
  <c r="D157" i="3"/>
  <c r="D149" i="3"/>
  <c r="D141" i="3"/>
  <c r="D133" i="3"/>
  <c r="D125" i="3"/>
  <c r="D117" i="3"/>
  <c r="D109" i="3"/>
  <c r="D101" i="3"/>
  <c r="D93" i="3"/>
  <c r="D85" i="3"/>
  <c r="D77" i="3"/>
  <c r="D69" i="3"/>
  <c r="D61" i="3"/>
  <c r="D53" i="3"/>
  <c r="D45" i="3"/>
  <c r="D37" i="3"/>
  <c r="AJ37" i="3"/>
  <c r="D29" i="3"/>
  <c r="D21" i="3"/>
  <c r="D13" i="3"/>
  <c r="D233" i="3"/>
  <c r="D209" i="3"/>
  <c r="D161" i="3"/>
  <c r="D242" i="3"/>
  <c r="D234" i="3"/>
  <c r="D226" i="3"/>
  <c r="D218" i="3"/>
  <c r="D210" i="3"/>
  <c r="D202" i="3"/>
  <c r="D194" i="3"/>
  <c r="D186" i="3"/>
  <c r="D178" i="3"/>
  <c r="D170" i="3"/>
  <c r="D162" i="3"/>
  <c r="D154" i="3"/>
  <c r="D146" i="3"/>
  <c r="D138" i="3"/>
  <c r="D130" i="3"/>
  <c r="D122" i="3"/>
  <c r="D114" i="3"/>
  <c r="D106" i="3"/>
  <c r="D98" i="3"/>
  <c r="D90" i="3"/>
  <c r="D82" i="3"/>
  <c r="D74" i="3"/>
  <c r="D66" i="3"/>
  <c r="D58" i="3"/>
  <c r="D50" i="3"/>
  <c r="D42" i="3"/>
  <c r="D34" i="3"/>
  <c r="D26" i="3"/>
  <c r="D18" i="3"/>
  <c r="D10" i="3"/>
  <c r="D217" i="3"/>
  <c r="D193" i="3"/>
  <c r="D169" i="3"/>
  <c r="D145" i="3"/>
  <c r="D129" i="3"/>
  <c r="D113" i="3"/>
  <c r="D97" i="3"/>
  <c r="D81" i="3"/>
  <c r="D65" i="3"/>
  <c r="D49" i="3"/>
  <c r="D33" i="3"/>
  <c r="D6" i="3"/>
  <c r="D238" i="3"/>
  <c r="D230" i="3"/>
  <c r="D222" i="3"/>
  <c r="D214" i="3"/>
  <c r="D206" i="3"/>
  <c r="D198" i="3"/>
  <c r="D190" i="3"/>
  <c r="D182" i="3"/>
  <c r="D174" i="3"/>
  <c r="D166" i="3"/>
  <c r="D158" i="3"/>
  <c r="D150" i="3"/>
  <c r="D142" i="3"/>
  <c r="D134" i="3"/>
  <c r="AJ134" i="3"/>
  <c r="D126" i="3"/>
  <c r="D118" i="3"/>
  <c r="D110" i="3"/>
  <c r="D102" i="3"/>
  <c r="D94" i="3"/>
  <c r="D86" i="3"/>
  <c r="D78" i="3"/>
  <c r="D70" i="3"/>
  <c r="D62" i="3"/>
  <c r="D54" i="3"/>
  <c r="D46" i="3"/>
  <c r="D38" i="3"/>
  <c r="D30" i="3"/>
  <c r="D22" i="3"/>
  <c r="D14" i="3"/>
  <c r="D244" i="3"/>
  <c r="D240" i="3"/>
  <c r="D236" i="3"/>
  <c r="D232" i="3"/>
  <c r="D228" i="3"/>
  <c r="D224" i="3"/>
  <c r="D220" i="3"/>
  <c r="D216" i="3"/>
  <c r="D212" i="3"/>
  <c r="D208" i="3"/>
  <c r="D204" i="3"/>
  <c r="D200" i="3"/>
  <c r="D196" i="3"/>
  <c r="D192" i="3"/>
  <c r="D188" i="3"/>
  <c r="D184" i="3"/>
  <c r="D180" i="3"/>
  <c r="D176" i="3"/>
  <c r="D172" i="3"/>
  <c r="D168" i="3"/>
  <c r="D164" i="3"/>
  <c r="D160" i="3"/>
  <c r="D156" i="3"/>
  <c r="D152" i="3"/>
  <c r="D148" i="3"/>
  <c r="D144" i="3"/>
  <c r="D140" i="3"/>
  <c r="D136" i="3"/>
  <c r="D132" i="3"/>
  <c r="D128" i="3"/>
  <c r="D124" i="3"/>
  <c r="D120" i="3"/>
  <c r="D116" i="3"/>
  <c r="D112" i="3"/>
  <c r="D108" i="3"/>
  <c r="D104" i="3"/>
  <c r="D100" i="3"/>
  <c r="D96" i="3"/>
  <c r="D92" i="3"/>
  <c r="D88" i="3"/>
  <c r="D84" i="3"/>
  <c r="D80" i="3"/>
  <c r="D76" i="3"/>
  <c r="D72" i="3"/>
  <c r="D68" i="3"/>
  <c r="D64" i="3"/>
  <c r="D60" i="3"/>
  <c r="D56" i="3"/>
  <c r="D52" i="3"/>
  <c r="D48" i="3"/>
  <c r="D44" i="3"/>
  <c r="D40" i="3"/>
  <c r="D36" i="3"/>
  <c r="D32" i="3"/>
  <c r="D28" i="3"/>
  <c r="D24" i="3"/>
  <c r="D20" i="3"/>
  <c r="D16" i="3"/>
  <c r="D12" i="3"/>
  <c r="D8" i="3"/>
  <c r="D243" i="3"/>
  <c r="D239" i="3"/>
  <c r="D235" i="3"/>
  <c r="D231" i="3"/>
  <c r="D227" i="3"/>
  <c r="D223" i="3"/>
  <c r="D219" i="3"/>
  <c r="D215" i="3"/>
  <c r="D211" i="3"/>
  <c r="D207" i="3"/>
  <c r="D203" i="3"/>
  <c r="D199" i="3"/>
  <c r="D195" i="3"/>
  <c r="D191" i="3"/>
  <c r="D187" i="3"/>
  <c r="D183" i="3"/>
  <c r="D179" i="3"/>
  <c r="D175" i="3"/>
  <c r="D171" i="3"/>
  <c r="D167" i="3"/>
  <c r="D163" i="3"/>
  <c r="D159" i="3"/>
  <c r="D155" i="3"/>
  <c r="D151" i="3"/>
  <c r="D147" i="3"/>
  <c r="D143" i="3"/>
  <c r="D139" i="3"/>
  <c r="D135" i="3"/>
  <c r="D131" i="3"/>
  <c r="D127" i="3"/>
  <c r="D123" i="3"/>
  <c r="D119" i="3"/>
  <c r="D115" i="3"/>
  <c r="D111" i="3"/>
  <c r="D107" i="3"/>
  <c r="D103" i="3"/>
  <c r="D99" i="3"/>
  <c r="D95" i="3"/>
  <c r="D91" i="3"/>
  <c r="D87" i="3"/>
  <c r="D83" i="3"/>
  <c r="D79" i="3"/>
  <c r="D75" i="3"/>
  <c r="D71" i="3"/>
  <c r="D67" i="3"/>
  <c r="D63" i="3"/>
  <c r="D59" i="3"/>
  <c r="D55" i="3"/>
  <c r="D51" i="3"/>
  <c r="D47" i="3"/>
  <c r="D43" i="3"/>
  <c r="D39" i="3"/>
  <c r="D35" i="3"/>
  <c r="D31" i="3"/>
  <c r="D27" i="3"/>
  <c r="D23" i="3"/>
  <c r="D19" i="3"/>
  <c r="D15" i="3"/>
  <c r="D11" i="3"/>
  <c r="M94" i="3"/>
  <c r="AD355" i="3"/>
  <c r="AA355" i="3"/>
  <c r="AE355" i="3"/>
  <c r="Z355" i="3"/>
  <c r="M125" i="3"/>
  <c r="M61" i="3"/>
  <c r="M126" i="3"/>
  <c r="M133" i="3"/>
  <c r="M23" i="3"/>
  <c r="M62" i="3"/>
  <c r="M19" i="3"/>
  <c r="M59" i="3"/>
  <c r="M102" i="3"/>
  <c r="M134" i="3"/>
  <c r="M110" i="3"/>
  <c r="M30" i="3"/>
  <c r="M88" i="3"/>
  <c r="M39" i="3"/>
  <c r="M118" i="3"/>
  <c r="C73" i="1"/>
  <c r="D73" i="1"/>
  <c r="D74" i="1"/>
  <c r="D75" i="1"/>
  <c r="D76" i="1"/>
  <c r="D77" i="1"/>
  <c r="M173" i="3"/>
  <c r="AJ173" i="3"/>
  <c r="M149" i="3"/>
  <c r="AJ149" i="3"/>
  <c r="M227" i="3"/>
  <c r="AJ227" i="3"/>
  <c r="M119" i="3"/>
  <c r="M122" i="3"/>
  <c r="M65" i="3"/>
  <c r="AJ65" i="3"/>
  <c r="AJ83" i="3"/>
  <c r="AJ20" i="3"/>
  <c r="AJ228" i="3"/>
  <c r="K138" i="11"/>
  <c r="I138" i="7"/>
  <c r="Y249" i="3"/>
  <c r="Y221" i="3"/>
  <c r="Y197" i="3"/>
  <c r="M197" i="3"/>
  <c r="AJ197" i="3"/>
  <c r="Y250" i="3"/>
  <c r="Y198" i="3"/>
  <c r="M198" i="3"/>
  <c r="AJ198" i="3"/>
  <c r="Y238" i="3"/>
  <c r="Y234" i="3"/>
  <c r="Y202" i="3"/>
  <c r="Y154" i="3"/>
  <c r="Y251" i="3"/>
  <c r="Y151" i="3"/>
  <c r="Y167" i="3"/>
  <c r="Y183" i="3"/>
  <c r="Y140" i="3"/>
  <c r="Y156" i="3"/>
  <c r="Y172" i="3"/>
  <c r="Y253" i="3"/>
  <c r="Y165" i="3"/>
  <c r="M165" i="3"/>
  <c r="AJ165" i="3"/>
  <c r="Y191" i="3"/>
  <c r="Y207" i="3"/>
  <c r="Y223" i="3"/>
  <c r="Y239" i="3"/>
  <c r="Y142" i="3"/>
  <c r="M142" i="3"/>
  <c r="Y174" i="3"/>
  <c r="M174" i="3"/>
  <c r="AJ174" i="3"/>
  <c r="Y196" i="3"/>
  <c r="Y212" i="3"/>
  <c r="Y228" i="3"/>
  <c r="Y244" i="3"/>
  <c r="M244" i="3"/>
  <c r="Y241" i="3"/>
  <c r="Y209" i="3"/>
  <c r="Y169" i="3"/>
  <c r="Y189" i="3"/>
  <c r="M189" i="3"/>
  <c r="AJ189" i="3"/>
  <c r="Y145" i="3"/>
  <c r="Y229" i="3"/>
  <c r="Y222" i="3"/>
  <c r="Y162" i="3"/>
  <c r="Y214" i="3"/>
  <c r="Y218" i="3"/>
  <c r="Y186" i="3"/>
  <c r="Y143" i="3"/>
  <c r="Y159" i="3"/>
  <c r="Y175" i="3"/>
  <c r="Y252" i="3"/>
  <c r="Y148" i="3"/>
  <c r="M148" i="3"/>
  <c r="AJ148" i="3"/>
  <c r="Y164" i="3"/>
  <c r="Y180" i="3"/>
  <c r="Y149" i="3"/>
  <c r="Y181" i="3"/>
  <c r="M181" i="3"/>
  <c r="AJ181" i="3"/>
  <c r="Y199" i="3"/>
  <c r="Y215" i="3"/>
  <c r="Y231" i="3"/>
  <c r="M231" i="3"/>
  <c r="AJ231" i="3"/>
  <c r="Y246" i="3"/>
  <c r="Y158" i="3"/>
  <c r="M158" i="3"/>
  <c r="Y188" i="3"/>
  <c r="Y204" i="3"/>
  <c r="Y220" i="3"/>
  <c r="Y236" i="3"/>
  <c r="Y225" i="3"/>
  <c r="Y193" i="3"/>
  <c r="Y257" i="3"/>
  <c r="Y258" i="3"/>
  <c r="Y205" i="3"/>
  <c r="M205" i="3"/>
  <c r="AJ205" i="3"/>
  <c r="Y177" i="3"/>
  <c r="Y245" i="3"/>
  <c r="Y146" i="3"/>
  <c r="Y206" i="3"/>
  <c r="M206" i="3"/>
  <c r="Y139" i="3"/>
  <c r="I186" i="7"/>
  <c r="K186" i="11"/>
  <c r="AC213" i="3"/>
  <c r="AC303" i="3"/>
  <c r="AC240" i="3"/>
  <c r="AC272" i="3"/>
  <c r="AC248" i="3"/>
  <c r="AC202" i="3"/>
  <c r="AC218" i="3"/>
  <c r="AC203" i="3"/>
  <c r="AC192" i="3"/>
  <c r="AC221" i="3"/>
  <c r="AC237" i="3"/>
  <c r="M237" i="3"/>
  <c r="AJ237" i="3"/>
  <c r="AC253" i="3"/>
  <c r="AC269" i="3"/>
  <c r="AC285" i="3"/>
  <c r="AC301" i="3"/>
  <c r="AC209" i="3"/>
  <c r="AC230" i="3"/>
  <c r="AC246" i="3"/>
  <c r="AC262" i="3"/>
  <c r="AC278" i="3"/>
  <c r="AC294" i="3"/>
  <c r="AC188" i="3"/>
  <c r="AC235" i="3"/>
  <c r="AC267" i="3"/>
  <c r="AC299" i="3"/>
  <c r="AC220" i="3"/>
  <c r="AC252" i="3"/>
  <c r="AC284" i="3"/>
  <c r="AC279" i="3"/>
  <c r="AC212" i="3"/>
  <c r="AC239" i="3"/>
  <c r="AC255" i="3"/>
  <c r="AC256" i="3"/>
  <c r="AC288" i="3"/>
  <c r="AC280" i="3"/>
  <c r="AC194" i="3"/>
  <c r="AC210" i="3"/>
  <c r="AC195" i="3"/>
  <c r="M195" i="3"/>
  <c r="AJ195" i="3"/>
  <c r="AC211" i="3"/>
  <c r="AC208" i="3"/>
  <c r="AC229" i="3"/>
  <c r="AC245" i="3"/>
  <c r="AC261" i="3"/>
  <c r="AC277" i="3"/>
  <c r="AC293" i="3"/>
  <c r="AC193" i="3"/>
  <c r="AC222" i="3"/>
  <c r="AC238" i="3"/>
  <c r="AC254" i="3"/>
  <c r="AC270" i="3"/>
  <c r="AC286" i="3"/>
  <c r="AC302" i="3"/>
  <c r="AC219" i="3"/>
  <c r="AC251" i="3"/>
  <c r="AC283" i="3"/>
  <c r="AC189" i="3"/>
  <c r="AC236" i="3"/>
  <c r="AC268" i="3"/>
  <c r="AC300" i="3"/>
  <c r="AC247" i="3"/>
  <c r="AC271" i="3"/>
  <c r="AC287" i="3"/>
  <c r="AC197" i="3"/>
  <c r="K234" i="11"/>
  <c r="I234" i="7"/>
  <c r="AG299" i="3"/>
  <c r="AG331" i="3"/>
  <c r="AG240" i="3"/>
  <c r="AG256" i="3"/>
  <c r="AG272" i="3"/>
  <c r="AG288" i="3"/>
  <c r="AG304" i="3"/>
  <c r="AG320" i="3"/>
  <c r="AG336" i="3"/>
  <c r="AG352" i="3"/>
  <c r="AG250" i="3"/>
  <c r="AG266" i="3"/>
  <c r="AG282" i="3"/>
  <c r="AG298" i="3"/>
  <c r="AG314" i="3"/>
  <c r="AG330" i="3"/>
  <c r="AG346" i="3"/>
  <c r="AG245" i="3"/>
  <c r="AG277" i="3"/>
  <c r="AG309" i="3"/>
  <c r="AG341" i="3"/>
  <c r="AG255" i="3"/>
  <c r="AG287" i="3"/>
  <c r="AG319" i="3"/>
  <c r="AG351" i="3"/>
  <c r="AG289" i="3"/>
  <c r="AG353" i="3"/>
  <c r="AG291" i="3"/>
  <c r="AG235" i="3"/>
  <c r="AG345" i="3"/>
  <c r="AG347" i="3"/>
  <c r="AG265" i="3"/>
  <c r="AG267" i="3"/>
  <c r="AG248" i="3"/>
  <c r="AG264" i="3"/>
  <c r="AG280" i="3"/>
  <c r="AG296" i="3"/>
  <c r="AG312" i="3"/>
  <c r="AG328" i="3"/>
  <c r="AG344" i="3"/>
  <c r="AG242" i="3"/>
  <c r="AG258" i="3"/>
  <c r="AG274" i="3"/>
  <c r="AG290" i="3"/>
  <c r="AG306" i="3"/>
  <c r="AG322" i="3"/>
  <c r="AG338" i="3"/>
  <c r="AG354" i="3"/>
  <c r="AG261" i="3"/>
  <c r="AG293" i="3"/>
  <c r="AG325" i="3"/>
  <c r="AG239" i="3"/>
  <c r="AG271" i="3"/>
  <c r="AG303" i="3"/>
  <c r="AG335" i="3"/>
  <c r="AG257" i="3"/>
  <c r="AG321" i="3"/>
  <c r="AG259" i="3"/>
  <c r="AG323" i="3"/>
  <c r="AG281" i="3"/>
  <c r="AG283" i="3"/>
  <c r="AG297" i="3"/>
  <c r="AJ71" i="3"/>
  <c r="AJ135" i="3"/>
  <c r="AJ8" i="3"/>
  <c r="AJ24" i="3"/>
  <c r="AJ88" i="3"/>
  <c r="AJ152" i="3"/>
  <c r="AJ78" i="3"/>
  <c r="AJ142" i="3"/>
  <c r="AJ206" i="3"/>
  <c r="AJ209" i="3"/>
  <c r="AJ125" i="3"/>
  <c r="AJ9" i="3"/>
  <c r="G31" i="3"/>
  <c r="AJ31" i="3"/>
  <c r="G53" i="3"/>
  <c r="G69" i="3"/>
  <c r="G85" i="3"/>
  <c r="G101" i="3"/>
  <c r="AJ101" i="3"/>
  <c r="G52" i="3"/>
  <c r="G20" i="3"/>
  <c r="AG329" i="3"/>
  <c r="AC263" i="3"/>
  <c r="Y201" i="3"/>
  <c r="AG313" i="3"/>
  <c r="AG275" i="3"/>
  <c r="AG273" i="3"/>
  <c r="AG311" i="3"/>
  <c r="AG247" i="3"/>
  <c r="AG301" i="3"/>
  <c r="AG237" i="3"/>
  <c r="AG326" i="3"/>
  <c r="AG294" i="3"/>
  <c r="AG262" i="3"/>
  <c r="AG348" i="3"/>
  <c r="AG316" i="3"/>
  <c r="AG284" i="3"/>
  <c r="AG252" i="3"/>
  <c r="AC276" i="3"/>
  <c r="AC205" i="3"/>
  <c r="AC259" i="3"/>
  <c r="AC306" i="3"/>
  <c r="AC274" i="3"/>
  <c r="AC242" i="3"/>
  <c r="AC201" i="3"/>
  <c r="AC281" i="3"/>
  <c r="AC249" i="3"/>
  <c r="AC216" i="3"/>
  <c r="AC199" i="3"/>
  <c r="AC198" i="3"/>
  <c r="Y224" i="3"/>
  <c r="M224" i="3"/>
  <c r="AJ224" i="3"/>
  <c r="Y192" i="3"/>
  <c r="M192" i="3"/>
  <c r="Y254" i="3"/>
  <c r="Y219" i="3"/>
  <c r="Y187" i="3"/>
  <c r="Y184" i="3"/>
  <c r="Y152" i="3"/>
  <c r="Y179" i="3"/>
  <c r="Y147" i="3"/>
  <c r="AC264" i="3"/>
  <c r="Y210" i="3"/>
  <c r="G62" i="3"/>
  <c r="G124" i="3"/>
  <c r="G82" i="3"/>
  <c r="G34" i="3"/>
  <c r="AJ34" i="3"/>
  <c r="G63" i="3"/>
  <c r="G120" i="3"/>
  <c r="AC304" i="3"/>
  <c r="Y230" i="3"/>
  <c r="M230" i="3"/>
  <c r="Y161" i="3"/>
  <c r="K18" i="11"/>
  <c r="I18" i="7"/>
  <c r="O92" i="3"/>
  <c r="M92" i="3"/>
  <c r="O104" i="3"/>
  <c r="O40" i="3"/>
  <c r="M40" i="3"/>
  <c r="O52" i="3"/>
  <c r="M52" i="3"/>
  <c r="O80" i="3"/>
  <c r="M80" i="3"/>
  <c r="O25" i="3"/>
  <c r="M25" i="3"/>
  <c r="AJ25" i="3"/>
  <c r="O41" i="3"/>
  <c r="M41" i="3"/>
  <c r="O57" i="3"/>
  <c r="M57" i="3"/>
  <c r="AJ57" i="3"/>
  <c r="O73" i="3"/>
  <c r="O89" i="3"/>
  <c r="M89" i="3"/>
  <c r="AJ89" i="3"/>
  <c r="O105" i="3"/>
  <c r="M105" i="3"/>
  <c r="AJ105" i="3"/>
  <c r="O121" i="3"/>
  <c r="M121" i="3"/>
  <c r="O137" i="3"/>
  <c r="O34" i="3"/>
  <c r="M34" i="3"/>
  <c r="O50" i="3"/>
  <c r="M50" i="3"/>
  <c r="AJ50" i="3"/>
  <c r="O66" i="3"/>
  <c r="M66" i="3"/>
  <c r="O82" i="3"/>
  <c r="O98" i="3"/>
  <c r="O114" i="3"/>
  <c r="M114" i="3"/>
  <c r="O130" i="3"/>
  <c r="O111" i="3"/>
  <c r="M111" i="3"/>
  <c r="O79" i="3"/>
  <c r="M79" i="3"/>
  <c r="O47" i="3"/>
  <c r="M47" i="3"/>
  <c r="AJ47" i="3"/>
  <c r="O115" i="3"/>
  <c r="M115" i="3"/>
  <c r="O83" i="3"/>
  <c r="M83" i="3"/>
  <c r="O51" i="3"/>
  <c r="M51" i="3"/>
  <c r="O44" i="3"/>
  <c r="M44" i="3"/>
  <c r="AJ44" i="3"/>
  <c r="O136" i="3"/>
  <c r="O72" i="3"/>
  <c r="O68" i="3"/>
  <c r="O100" i="3"/>
  <c r="M100" i="3"/>
  <c r="O20" i="3"/>
  <c r="M20" i="3"/>
  <c r="O112" i="3"/>
  <c r="M112" i="3"/>
  <c r="O48" i="3"/>
  <c r="M48" i="3"/>
  <c r="O76" i="3"/>
  <c r="M76" i="3"/>
  <c r="AJ76" i="3"/>
  <c r="O33" i="3"/>
  <c r="M33" i="3"/>
  <c r="O49" i="3"/>
  <c r="M49" i="3"/>
  <c r="AJ49" i="3"/>
  <c r="O65" i="3"/>
  <c r="O81" i="3"/>
  <c r="M81" i="3"/>
  <c r="AJ81" i="3"/>
  <c r="O97" i="3"/>
  <c r="O113" i="3"/>
  <c r="M113" i="3"/>
  <c r="O129" i="3"/>
  <c r="O26" i="3"/>
  <c r="M26" i="3"/>
  <c r="AJ26" i="3"/>
  <c r="O42" i="3"/>
  <c r="M42" i="3"/>
  <c r="O58" i="3"/>
  <c r="M58" i="3"/>
  <c r="O74" i="3"/>
  <c r="O90" i="3"/>
  <c r="M90" i="3"/>
  <c r="O106" i="3"/>
  <c r="O122" i="3"/>
  <c r="O138" i="3"/>
  <c r="O127" i="3"/>
  <c r="M127" i="3"/>
  <c r="O95" i="3"/>
  <c r="M95" i="3"/>
  <c r="O63" i="3"/>
  <c r="M63" i="3"/>
  <c r="O31" i="3"/>
  <c r="M31" i="3"/>
  <c r="O131" i="3"/>
  <c r="M131" i="3"/>
  <c r="AJ131" i="3"/>
  <c r="O99" i="3"/>
  <c r="M99" i="3"/>
  <c r="O67" i="3"/>
  <c r="M67" i="3"/>
  <c r="O35" i="3"/>
  <c r="M35" i="3"/>
  <c r="AJ35" i="3"/>
  <c r="O124" i="3"/>
  <c r="O120" i="3"/>
  <c r="O56" i="3"/>
  <c r="M56" i="3"/>
  <c r="O84" i="3"/>
  <c r="M84" i="3"/>
  <c r="O96" i="3"/>
  <c r="M96" i="3"/>
  <c r="AJ96" i="3"/>
  <c r="O32" i="3"/>
  <c r="M32" i="3"/>
  <c r="O60" i="3"/>
  <c r="M60" i="3"/>
  <c r="K66" i="11"/>
  <c r="I66" i="7"/>
  <c r="S128" i="3"/>
  <c r="M128" i="3"/>
  <c r="S68" i="3"/>
  <c r="S132" i="3"/>
  <c r="S72" i="3"/>
  <c r="S136" i="3"/>
  <c r="S76" i="3"/>
  <c r="S140" i="3"/>
  <c r="S73" i="3"/>
  <c r="S89" i="3"/>
  <c r="S105" i="3"/>
  <c r="S121" i="3"/>
  <c r="S137" i="3"/>
  <c r="S153" i="3"/>
  <c r="S169" i="3"/>
  <c r="S185" i="3"/>
  <c r="S82" i="3"/>
  <c r="S98" i="3"/>
  <c r="S114" i="3"/>
  <c r="S130" i="3"/>
  <c r="S146" i="3"/>
  <c r="S162" i="3"/>
  <c r="S178" i="3"/>
  <c r="S183" i="3"/>
  <c r="M183" i="3"/>
  <c r="AJ183" i="3"/>
  <c r="S151" i="3"/>
  <c r="M151" i="3"/>
  <c r="AJ151" i="3"/>
  <c r="S119" i="3"/>
  <c r="S87" i="3"/>
  <c r="M87" i="3"/>
  <c r="S67" i="3"/>
  <c r="S155" i="3"/>
  <c r="M155" i="3"/>
  <c r="AJ155" i="3"/>
  <c r="S123" i="3"/>
  <c r="M123" i="3"/>
  <c r="AJ123" i="3"/>
  <c r="S91" i="3"/>
  <c r="M91" i="3"/>
  <c r="S96" i="3"/>
  <c r="S160" i="3"/>
  <c r="M160" i="3"/>
  <c r="AJ160" i="3"/>
  <c r="S100" i="3"/>
  <c r="S164" i="3"/>
  <c r="M164" i="3"/>
  <c r="S104" i="3"/>
  <c r="S168" i="3"/>
  <c r="M168" i="3"/>
  <c r="AJ168" i="3"/>
  <c r="S108" i="3"/>
  <c r="M108" i="3"/>
  <c r="S172" i="3"/>
  <c r="S81" i="3"/>
  <c r="S97" i="3"/>
  <c r="S113" i="3"/>
  <c r="S129" i="3"/>
  <c r="S145" i="3"/>
  <c r="S161" i="3"/>
  <c r="S177" i="3"/>
  <c r="S74" i="3"/>
  <c r="S90" i="3"/>
  <c r="S106" i="3"/>
  <c r="S122" i="3"/>
  <c r="S138" i="3"/>
  <c r="S154" i="3"/>
  <c r="S170" i="3"/>
  <c r="S186" i="3"/>
  <c r="S167" i="3"/>
  <c r="S135" i="3"/>
  <c r="M135" i="3"/>
  <c r="S103" i="3"/>
  <c r="M103" i="3"/>
  <c r="S71" i="3"/>
  <c r="M71" i="3"/>
  <c r="S171" i="3"/>
  <c r="S139" i="3"/>
  <c r="M139" i="3"/>
  <c r="S107" i="3"/>
  <c r="M107" i="3"/>
  <c r="AJ107" i="3"/>
  <c r="S75" i="3"/>
  <c r="M75" i="3"/>
  <c r="S112" i="3"/>
  <c r="S176" i="3"/>
  <c r="S116" i="3"/>
  <c r="M116" i="3"/>
  <c r="S180" i="3"/>
  <c r="S120" i="3"/>
  <c r="S184" i="3"/>
  <c r="S124" i="3"/>
  <c r="K114" i="11"/>
  <c r="I114" i="7"/>
  <c r="W204" i="3"/>
  <c r="M204" i="3"/>
  <c r="W220" i="3"/>
  <c r="M220" i="3"/>
  <c r="W228" i="3"/>
  <c r="M228" i="3"/>
  <c r="W196" i="3"/>
  <c r="W121" i="3"/>
  <c r="W137" i="3"/>
  <c r="W153" i="3"/>
  <c r="W169" i="3"/>
  <c r="W185" i="3"/>
  <c r="W201" i="3"/>
  <c r="M201" i="3"/>
  <c r="AJ201" i="3"/>
  <c r="W217" i="3"/>
  <c r="W233" i="3"/>
  <c r="W130" i="3"/>
  <c r="W146" i="3"/>
  <c r="W162" i="3"/>
  <c r="W178" i="3"/>
  <c r="W194" i="3"/>
  <c r="M194" i="3"/>
  <c r="AJ194" i="3"/>
  <c r="W210" i="3"/>
  <c r="M210" i="3"/>
  <c r="AJ210" i="3"/>
  <c r="W226" i="3"/>
  <c r="W127" i="3"/>
  <c r="W159" i="3"/>
  <c r="M159" i="3"/>
  <c r="W191" i="3"/>
  <c r="M191" i="3"/>
  <c r="W223" i="3"/>
  <c r="W136" i="3"/>
  <c r="W168" i="3"/>
  <c r="W200" i="3"/>
  <c r="W232" i="3"/>
  <c r="M232" i="3"/>
  <c r="AJ232" i="3"/>
  <c r="W219" i="3"/>
  <c r="M219" i="3"/>
  <c r="W155" i="3"/>
  <c r="W211" i="3"/>
  <c r="M211" i="3"/>
  <c r="AJ211" i="3"/>
  <c r="W147" i="3"/>
  <c r="W140" i="3"/>
  <c r="W156" i="3"/>
  <c r="M156" i="3"/>
  <c r="W212" i="3"/>
  <c r="M212" i="3"/>
  <c r="AJ212" i="3"/>
  <c r="W180" i="3"/>
  <c r="W129" i="3"/>
  <c r="W145" i="3"/>
  <c r="W161" i="3"/>
  <c r="W177" i="3"/>
  <c r="W193" i="3"/>
  <c r="M193" i="3"/>
  <c r="W209" i="3"/>
  <c r="M209" i="3"/>
  <c r="W225" i="3"/>
  <c r="M225" i="3"/>
  <c r="W122" i="3"/>
  <c r="W138" i="3"/>
  <c r="W154" i="3"/>
  <c r="W170" i="3"/>
  <c r="W186" i="3"/>
  <c r="W202" i="3"/>
  <c r="W218" i="3"/>
  <c r="W234" i="3"/>
  <c r="W143" i="3"/>
  <c r="W175" i="3"/>
  <c r="M175" i="3"/>
  <c r="AJ175" i="3"/>
  <c r="W207" i="3"/>
  <c r="W120" i="3"/>
  <c r="W152" i="3"/>
  <c r="M152" i="3"/>
  <c r="W184" i="3"/>
  <c r="W216" i="3"/>
  <c r="W187" i="3"/>
  <c r="M187" i="3"/>
  <c r="AJ187" i="3"/>
  <c r="W123" i="3"/>
  <c r="W179" i="3"/>
  <c r="M179" i="3"/>
  <c r="W172" i="3"/>
  <c r="W188" i="3"/>
  <c r="M188" i="3"/>
  <c r="AJ188" i="3"/>
  <c r="W164" i="3"/>
  <c r="W132" i="3"/>
  <c r="AJ67" i="3"/>
  <c r="AJ179" i="3"/>
  <c r="AJ52" i="3"/>
  <c r="AJ244" i="3"/>
  <c r="D134" i="11"/>
  <c r="D134" i="7"/>
  <c r="AJ230" i="3"/>
  <c r="AJ193" i="3"/>
  <c r="AJ53" i="3"/>
  <c r="AJ85" i="3"/>
  <c r="AJ59" i="3"/>
  <c r="AJ139" i="3"/>
  <c r="AJ28" i="3"/>
  <c r="AJ92" i="3"/>
  <c r="AJ156" i="3"/>
  <c r="AJ54" i="3"/>
  <c r="AJ118" i="3"/>
  <c r="AJ6" i="3"/>
  <c r="AJ69" i="3"/>
  <c r="AJ133" i="3"/>
  <c r="AC295" i="3"/>
  <c r="AG249" i="3"/>
  <c r="AG295" i="3"/>
  <c r="AG350" i="3"/>
  <c r="AG254" i="3"/>
  <c r="AG308" i="3"/>
  <c r="AG276" i="3"/>
  <c r="AC187" i="3"/>
  <c r="AC298" i="3"/>
  <c r="AC234" i="3"/>
  <c r="AC273" i="3"/>
  <c r="AC191" i="3"/>
  <c r="Y216" i="3"/>
  <c r="Y243" i="3"/>
  <c r="Y173" i="3"/>
  <c r="Y176" i="3"/>
  <c r="Y144" i="3"/>
  <c r="M144" i="3"/>
  <c r="Y255" i="3"/>
  <c r="AC296" i="3"/>
  <c r="Y226" i="3"/>
  <c r="AC223" i="3"/>
  <c r="Y190" i="3"/>
  <c r="K9" i="11"/>
  <c r="I9" i="7"/>
  <c r="G102" i="3"/>
  <c r="AJ102" i="3"/>
  <c r="G123" i="3"/>
  <c r="G70" i="3"/>
  <c r="AJ70" i="3"/>
  <c r="G75" i="3"/>
  <c r="G107" i="3"/>
  <c r="G11" i="3"/>
  <c r="G88" i="3"/>
  <c r="G43" i="3"/>
  <c r="G30" i="3"/>
  <c r="AJ30" i="3"/>
  <c r="G58" i="3"/>
  <c r="G79" i="3"/>
  <c r="G100" i="3"/>
  <c r="AJ100" i="3"/>
  <c r="G122" i="3"/>
  <c r="AJ122" i="3"/>
  <c r="G27" i="3"/>
  <c r="AJ27" i="3"/>
  <c r="G55" i="3"/>
  <c r="AJ55" i="3"/>
  <c r="G76" i="3"/>
  <c r="G98" i="3"/>
  <c r="G119" i="3"/>
  <c r="AJ119" i="3"/>
  <c r="G115" i="3"/>
  <c r="AJ115" i="3"/>
  <c r="G72" i="3"/>
  <c r="G22" i="3"/>
  <c r="AJ22" i="3"/>
  <c r="G16" i="3"/>
  <c r="G32" i="3"/>
  <c r="G48" i="3"/>
  <c r="G121" i="3"/>
  <c r="AJ121" i="3"/>
  <c r="G105" i="3"/>
  <c r="G14" i="3"/>
  <c r="AJ14" i="3"/>
  <c r="G91" i="3"/>
  <c r="AJ91" i="3"/>
  <c r="G33" i="3"/>
  <c r="AJ33" i="3"/>
  <c r="G118" i="3"/>
  <c r="G25" i="3"/>
  <c r="G64" i="3"/>
  <c r="G110" i="3"/>
  <c r="AJ110" i="3"/>
  <c r="G67" i="3"/>
  <c r="G17" i="3"/>
  <c r="AJ17" i="3"/>
  <c r="G45" i="3"/>
  <c r="G68" i="3"/>
  <c r="G90" i="3"/>
  <c r="AJ90" i="3"/>
  <c r="G111" i="3"/>
  <c r="AJ111" i="3"/>
  <c r="G13" i="3"/>
  <c r="G41" i="3"/>
  <c r="AJ41" i="3"/>
  <c r="G66" i="3"/>
  <c r="AJ66" i="3"/>
  <c r="G87" i="3"/>
  <c r="AJ87" i="3"/>
  <c r="G108" i="3"/>
  <c r="G10" i="3"/>
  <c r="AJ10" i="3"/>
  <c r="G94" i="3"/>
  <c r="G50" i="3"/>
  <c r="G24" i="3"/>
  <c r="G40" i="3"/>
  <c r="AJ40" i="3"/>
  <c r="G129" i="3"/>
  <c r="G113" i="3"/>
  <c r="AJ113" i="3"/>
  <c r="G46" i="3"/>
  <c r="AJ46" i="3"/>
  <c r="G112" i="3"/>
  <c r="AJ112" i="3"/>
  <c r="G96" i="3"/>
  <c r="G128" i="3"/>
  <c r="AJ128" i="3"/>
  <c r="G39" i="3"/>
  <c r="AJ39" i="3"/>
  <c r="G99" i="3"/>
  <c r="AJ99" i="3"/>
  <c r="G56" i="3"/>
  <c r="AJ56" i="3"/>
  <c r="G23" i="3"/>
  <c r="AJ23" i="3"/>
  <c r="G51" i="3"/>
  <c r="G74" i="3"/>
  <c r="G95" i="3"/>
  <c r="G116" i="3"/>
  <c r="G19" i="3"/>
  <c r="AJ19" i="3"/>
  <c r="AJ51" i="3"/>
  <c r="AJ84" i="3"/>
  <c r="AJ164" i="3"/>
  <c r="AJ38" i="3"/>
  <c r="AJ58" i="3"/>
  <c r="AJ11" i="3"/>
  <c r="AJ43" i="3"/>
  <c r="AJ75" i="3"/>
  <c r="AJ219" i="3"/>
  <c r="AJ12" i="3"/>
  <c r="AJ108" i="3"/>
  <c r="AJ204" i="3"/>
  <c r="AJ220" i="3"/>
  <c r="AJ86" i="3"/>
  <c r="AJ150" i="3"/>
  <c r="D37" i="11"/>
  <c r="D37" i="7"/>
  <c r="Y217" i="3"/>
  <c r="AG243" i="3"/>
  <c r="AG241" i="3"/>
  <c r="AG349" i="3"/>
  <c r="AG285" i="3"/>
  <c r="AG318" i="3"/>
  <c r="AG286" i="3"/>
  <c r="AG340" i="3"/>
  <c r="AG244" i="3"/>
  <c r="AC260" i="3"/>
  <c r="AC243" i="3"/>
  <c r="AC266" i="3"/>
  <c r="AC305" i="3"/>
  <c r="AC241" i="3"/>
  <c r="AC200" i="3"/>
  <c r="AC190" i="3"/>
  <c r="Y182" i="3"/>
  <c r="M182" i="3"/>
  <c r="AJ182" i="3"/>
  <c r="Y211" i="3"/>
  <c r="Y171" i="3"/>
  <c r="AJ15" i="3"/>
  <c r="AJ63" i="3"/>
  <c r="AJ79" i="3"/>
  <c r="AJ95" i="3"/>
  <c r="AJ127" i="3"/>
  <c r="AJ159" i="3"/>
  <c r="AJ191" i="3"/>
  <c r="AJ16" i="3"/>
  <c r="AJ32" i="3"/>
  <c r="AJ48" i="3"/>
  <c r="AJ64" i="3"/>
  <c r="AJ80" i="3"/>
  <c r="AJ144" i="3"/>
  <c r="AJ192" i="3"/>
  <c r="AJ62" i="3"/>
  <c r="AJ94" i="3"/>
  <c r="AJ126" i="3"/>
  <c r="AJ158" i="3"/>
  <c r="AJ114" i="3"/>
  <c r="AJ242" i="3"/>
  <c r="AJ13" i="3"/>
  <c r="AJ45" i="3"/>
  <c r="AJ109" i="3"/>
  <c r="AJ141" i="3"/>
  <c r="AJ225" i="3"/>
  <c r="G21" i="3"/>
  <c r="AJ21" i="3"/>
  <c r="G42" i="3"/>
  <c r="AJ42" i="3"/>
  <c r="G61" i="3"/>
  <c r="AJ61" i="3"/>
  <c r="G77" i="3"/>
  <c r="AJ77" i="3"/>
  <c r="G93" i="3"/>
  <c r="AJ93" i="3"/>
  <c r="G117" i="3"/>
  <c r="AJ117" i="3"/>
  <c r="G36" i="3"/>
  <c r="AJ36" i="3"/>
  <c r="Y153" i="3"/>
  <c r="Y233" i="3"/>
  <c r="AG315" i="3"/>
  <c r="AG339" i="3"/>
  <c r="AG337" i="3"/>
  <c r="AG343" i="3"/>
  <c r="AG279" i="3"/>
  <c r="AG333" i="3"/>
  <c r="AG269" i="3"/>
  <c r="AG342" i="3"/>
  <c r="AG310" i="3"/>
  <c r="AG278" i="3"/>
  <c r="AG246" i="3"/>
  <c r="AG355" i="3"/>
  <c r="AG332" i="3"/>
  <c r="AG300" i="3"/>
  <c r="AG268" i="3"/>
  <c r="AG236" i="3"/>
  <c r="AC244" i="3"/>
  <c r="AC291" i="3"/>
  <c r="AC227" i="3"/>
  <c r="AC290" i="3"/>
  <c r="AC258" i="3"/>
  <c r="AC226" i="3"/>
  <c r="AC297" i="3"/>
  <c r="AC265" i="3"/>
  <c r="AC233" i="3"/>
  <c r="AC215" i="3"/>
  <c r="AC214" i="3"/>
  <c r="Y240" i="3"/>
  <c r="M240" i="3"/>
  <c r="AJ240" i="3"/>
  <c r="Y208" i="3"/>
  <c r="M208" i="3"/>
  <c r="AJ208" i="3"/>
  <c r="Y166" i="3"/>
  <c r="M166" i="3"/>
  <c r="AJ166" i="3"/>
  <c r="Y235" i="3"/>
  <c r="Y203" i="3"/>
  <c r="M203" i="3"/>
  <c r="AJ203" i="3"/>
  <c r="Y157" i="3"/>
  <c r="M157" i="3"/>
  <c r="AJ157" i="3"/>
  <c r="Y168" i="3"/>
  <c r="Y256" i="3"/>
  <c r="Y163" i="3"/>
  <c r="M163" i="3"/>
  <c r="AJ163" i="3"/>
  <c r="Y247" i="3"/>
  <c r="Y170" i="3"/>
  <c r="Y242" i="3"/>
  <c r="M242" i="3"/>
  <c r="G104" i="3"/>
  <c r="G103" i="3"/>
  <c r="AJ103" i="3"/>
  <c r="G60" i="3"/>
  <c r="AJ60" i="3"/>
  <c r="G106" i="3"/>
  <c r="G29" i="3"/>
  <c r="AJ29" i="3"/>
  <c r="AC196" i="3"/>
  <c r="Y213" i="3"/>
  <c r="M213" i="3"/>
  <c r="AJ213" i="3"/>
  <c r="G18" i="3"/>
  <c r="AJ18" i="3"/>
  <c r="L11" i="11"/>
  <c r="J11" i="7"/>
  <c r="J10" i="7"/>
  <c r="L10" i="11"/>
  <c r="AJ7" i="3"/>
  <c r="K30" i="11"/>
  <c r="I30" i="7"/>
  <c r="K90" i="11"/>
  <c r="I90" i="7"/>
  <c r="K162" i="11"/>
  <c r="I162" i="7"/>
  <c r="K210" i="11"/>
  <c r="I210" i="7"/>
  <c r="L11" i="6"/>
  <c r="L13" i="6"/>
  <c r="L17" i="6"/>
  <c r="L21" i="6"/>
  <c r="L25" i="6"/>
  <c r="L29" i="6"/>
  <c r="L33" i="6"/>
  <c r="L37" i="6"/>
  <c r="L41" i="6"/>
  <c r="L45" i="6"/>
  <c r="L49" i="6"/>
  <c r="L53" i="6"/>
  <c r="L57" i="6"/>
  <c r="L61" i="6"/>
  <c r="L65" i="6"/>
  <c r="L69" i="6"/>
  <c r="L14" i="6"/>
  <c r="L18" i="6"/>
  <c r="L22" i="6"/>
  <c r="L26" i="6"/>
  <c r="L30" i="6"/>
  <c r="L34" i="6"/>
  <c r="L38" i="6"/>
  <c r="L42" i="6"/>
  <c r="L46" i="6"/>
  <c r="L50" i="6"/>
  <c r="L54" i="6"/>
  <c r="L58" i="6"/>
  <c r="L62" i="6"/>
  <c r="L66" i="6"/>
  <c r="L70" i="6"/>
  <c r="L74" i="6"/>
  <c r="L78" i="6"/>
  <c r="L82" i="6"/>
  <c r="L86" i="6"/>
  <c r="L90" i="6"/>
  <c r="L94" i="6"/>
  <c r="L98" i="6"/>
  <c r="L102" i="6"/>
  <c r="L106" i="6"/>
  <c r="L110" i="6"/>
  <c r="L114" i="6"/>
  <c r="L118" i="6"/>
  <c r="L122" i="6"/>
  <c r="L126" i="6"/>
  <c r="L130" i="6"/>
  <c r="L134" i="6"/>
  <c r="L138" i="6"/>
  <c r="L142" i="6"/>
  <c r="L146" i="6"/>
  <c r="L150" i="6"/>
  <c r="L154" i="6"/>
  <c r="L158" i="6"/>
  <c r="L162" i="6"/>
  <c r="L166" i="6"/>
  <c r="L170" i="6"/>
  <c r="L174" i="6"/>
  <c r="L178" i="6"/>
  <c r="L182" i="6"/>
  <c r="L186" i="6"/>
  <c r="L190" i="6"/>
  <c r="L194" i="6"/>
  <c r="L198" i="6"/>
  <c r="L202" i="6"/>
  <c r="L206" i="6"/>
  <c r="L210" i="6"/>
  <c r="L214" i="6"/>
  <c r="L19" i="6"/>
  <c r="L27" i="6"/>
  <c r="L35" i="6"/>
  <c r="L43" i="6"/>
  <c r="L51" i="6"/>
  <c r="L59" i="6"/>
  <c r="L67" i="6"/>
  <c r="L73" i="6"/>
  <c r="L79" i="6"/>
  <c r="L84" i="6"/>
  <c r="L89" i="6"/>
  <c r="L95" i="6"/>
  <c r="L100" i="6"/>
  <c r="L105" i="6"/>
  <c r="L111" i="6"/>
  <c r="L116" i="6"/>
  <c r="L121" i="6"/>
  <c r="L127" i="6"/>
  <c r="L132" i="6"/>
  <c r="L137" i="6"/>
  <c r="L143" i="6"/>
  <c r="L148" i="6"/>
  <c r="L153" i="6"/>
  <c r="L159" i="6"/>
  <c r="L164" i="6"/>
  <c r="L169" i="6"/>
  <c r="L175" i="6"/>
  <c r="L180" i="6"/>
  <c r="L185" i="6"/>
  <c r="L191" i="6"/>
  <c r="L196" i="6"/>
  <c r="L201" i="6"/>
  <c r="L207" i="6"/>
  <c r="L212" i="6"/>
  <c r="L217" i="6"/>
  <c r="L221" i="6"/>
  <c r="L225" i="6"/>
  <c r="L229" i="6"/>
  <c r="L233" i="6"/>
  <c r="L237" i="6"/>
  <c r="L241" i="6"/>
  <c r="L245" i="6"/>
  <c r="L20" i="6"/>
  <c r="L28" i="6"/>
  <c r="L36" i="6"/>
  <c r="L44" i="6"/>
  <c r="L52" i="6"/>
  <c r="L60" i="6"/>
  <c r="L68" i="6"/>
  <c r="L75" i="6"/>
  <c r="L80" i="6"/>
  <c r="L85" i="6"/>
  <c r="L91" i="6"/>
  <c r="L96" i="6"/>
  <c r="L101" i="6"/>
  <c r="L107" i="6"/>
  <c r="L112" i="6"/>
  <c r="L117" i="6"/>
  <c r="L123" i="6"/>
  <c r="L128" i="6"/>
  <c r="L133" i="6"/>
  <c r="L139" i="6"/>
  <c r="L144" i="6"/>
  <c r="L149" i="6"/>
  <c r="L155" i="6"/>
  <c r="L160" i="6"/>
  <c r="L165" i="6"/>
  <c r="L171" i="6"/>
  <c r="L176" i="6"/>
  <c r="L181" i="6"/>
  <c r="L187" i="6"/>
  <c r="L192" i="6"/>
  <c r="L197" i="6"/>
  <c r="L203" i="6"/>
  <c r="L208" i="6"/>
  <c r="L213" i="6"/>
  <c r="L218" i="6"/>
  <c r="L222" i="6"/>
  <c r="L226" i="6"/>
  <c r="L230" i="6"/>
  <c r="L234" i="6"/>
  <c r="L238" i="6"/>
  <c r="L242" i="6"/>
  <c r="L12" i="6"/>
  <c r="L244" i="6"/>
  <c r="L236" i="6"/>
  <c r="L228" i="6"/>
  <c r="L220" i="6"/>
  <c r="L211" i="6"/>
  <c r="L200" i="6"/>
  <c r="L189" i="6"/>
  <c r="L179" i="6"/>
  <c r="L168" i="6"/>
  <c r="L157" i="6"/>
  <c r="L147" i="6"/>
  <c r="L136" i="6"/>
  <c r="L125" i="6"/>
  <c r="L115" i="6"/>
  <c r="L104" i="6"/>
  <c r="L93" i="6"/>
  <c r="L83" i="6"/>
  <c r="L72" i="6"/>
  <c r="L56" i="6"/>
  <c r="L40" i="6"/>
  <c r="L24" i="6"/>
  <c r="K5" i="11"/>
  <c r="I5" i="7"/>
  <c r="K54" i="11"/>
  <c r="I54" i="7"/>
  <c r="I102" i="7"/>
  <c r="K102" i="11"/>
  <c r="K126" i="11"/>
  <c r="I126" i="7"/>
  <c r="I174" i="7"/>
  <c r="K174" i="11"/>
  <c r="K222" i="11"/>
  <c r="I222" i="7"/>
  <c r="M13" i="6"/>
  <c r="M17" i="6"/>
  <c r="M21" i="6"/>
  <c r="M25" i="6"/>
  <c r="M29" i="6"/>
  <c r="M33" i="6"/>
  <c r="M37" i="6"/>
  <c r="M41" i="6"/>
  <c r="M45" i="6"/>
  <c r="M49" i="6"/>
  <c r="M53" i="6"/>
  <c r="M57" i="6"/>
  <c r="M61" i="6"/>
  <c r="M65" i="6"/>
  <c r="M69" i="6"/>
  <c r="M73" i="6"/>
  <c r="M77" i="6"/>
  <c r="M81" i="6"/>
  <c r="M85" i="6"/>
  <c r="M89" i="6"/>
  <c r="M93" i="6"/>
  <c r="M97" i="6"/>
  <c r="M101" i="6"/>
  <c r="M105" i="6"/>
  <c r="M109" i="6"/>
  <c r="M113" i="6"/>
  <c r="M117" i="6"/>
  <c r="M121" i="6"/>
  <c r="M125" i="6"/>
  <c r="M129" i="6"/>
  <c r="M133" i="6"/>
  <c r="M137" i="6"/>
  <c r="M141" i="6"/>
  <c r="M145" i="6"/>
  <c r="M149" i="6"/>
  <c r="M153" i="6"/>
  <c r="M157" i="6"/>
  <c r="M161" i="6"/>
  <c r="M165" i="6"/>
  <c r="M169" i="6"/>
  <c r="M173" i="6"/>
  <c r="M177" i="6"/>
  <c r="M181" i="6"/>
  <c r="M185" i="6"/>
  <c r="M189" i="6"/>
  <c r="M193" i="6"/>
  <c r="M197" i="6"/>
  <c r="M201" i="6"/>
  <c r="M205" i="6"/>
  <c r="M209" i="6"/>
  <c r="M213" i="6"/>
  <c r="M217" i="6"/>
  <c r="M221" i="6"/>
  <c r="M225" i="6"/>
  <c r="M229" i="6"/>
  <c r="M233" i="6"/>
  <c r="M237" i="6"/>
  <c r="M241" i="6"/>
  <c r="M245" i="6"/>
  <c r="M9" i="6"/>
  <c r="M14" i="6"/>
  <c r="M18" i="6"/>
  <c r="M22" i="6"/>
  <c r="M26" i="6"/>
  <c r="M30" i="6"/>
  <c r="M34" i="6"/>
  <c r="M38" i="6"/>
  <c r="M42" i="6"/>
  <c r="M46" i="6"/>
  <c r="M50" i="6"/>
  <c r="M54" i="6"/>
  <c r="M58" i="6"/>
  <c r="M62" i="6"/>
  <c r="M66" i="6"/>
  <c r="M70" i="6"/>
  <c r="M74" i="6"/>
  <c r="M78" i="6"/>
  <c r="M82" i="6"/>
  <c r="M86" i="6"/>
  <c r="M90" i="6"/>
  <c r="M94" i="6"/>
  <c r="M98" i="6"/>
  <c r="M102" i="6"/>
  <c r="M106" i="6"/>
  <c r="M110" i="6"/>
  <c r="M114" i="6"/>
  <c r="M118" i="6"/>
  <c r="M122" i="6"/>
  <c r="M126" i="6"/>
  <c r="M130" i="6"/>
  <c r="M134" i="6"/>
  <c r="M138" i="6"/>
  <c r="M142" i="6"/>
  <c r="M146" i="6"/>
  <c r="M150" i="6"/>
  <c r="M154" i="6"/>
  <c r="M158" i="6"/>
  <c r="M162" i="6"/>
  <c r="M166" i="6"/>
  <c r="M170" i="6"/>
  <c r="M174" i="6"/>
  <c r="M178" i="6"/>
  <c r="M182" i="6"/>
  <c r="M186" i="6"/>
  <c r="M190" i="6"/>
  <c r="M194" i="6"/>
  <c r="M198" i="6"/>
  <c r="M202" i="6"/>
  <c r="M206" i="6"/>
  <c r="M210" i="6"/>
  <c r="M214" i="6"/>
  <c r="M218" i="6"/>
  <c r="M222" i="6"/>
  <c r="M226" i="6"/>
  <c r="M230" i="6"/>
  <c r="M234" i="6"/>
  <c r="M238" i="6"/>
  <c r="M242" i="6"/>
  <c r="M6" i="6"/>
  <c r="M10" i="6"/>
  <c r="M19" i="6"/>
  <c r="M27" i="6"/>
  <c r="M35" i="6"/>
  <c r="M43" i="6"/>
  <c r="M51" i="6"/>
  <c r="M59" i="6"/>
  <c r="M67" i="6"/>
  <c r="M75" i="6"/>
  <c r="M83" i="6"/>
  <c r="M91" i="6"/>
  <c r="M99" i="6"/>
  <c r="M107" i="6"/>
  <c r="M115" i="6"/>
  <c r="M123" i="6"/>
  <c r="M131" i="6"/>
  <c r="M139" i="6"/>
  <c r="M147" i="6"/>
  <c r="M155" i="6"/>
  <c r="M163" i="6"/>
  <c r="M171" i="6"/>
  <c r="M179" i="6"/>
  <c r="M187" i="6"/>
  <c r="M195" i="6"/>
  <c r="M203" i="6"/>
  <c r="M211" i="6"/>
  <c r="M219" i="6"/>
  <c r="M227" i="6"/>
  <c r="M235" i="6"/>
  <c r="M243" i="6"/>
  <c r="M11" i="6"/>
  <c r="M20" i="6"/>
  <c r="M28" i="6"/>
  <c r="M36" i="6"/>
  <c r="M44" i="6"/>
  <c r="M52" i="6"/>
  <c r="M60" i="6"/>
  <c r="M68" i="6"/>
  <c r="M76" i="6"/>
  <c r="M84" i="6"/>
  <c r="M92" i="6"/>
  <c r="M100" i="6"/>
  <c r="M108" i="6"/>
  <c r="M116" i="6"/>
  <c r="M124" i="6"/>
  <c r="M132" i="6"/>
  <c r="M140" i="6"/>
  <c r="M148" i="6"/>
  <c r="M156" i="6"/>
  <c r="M164" i="6"/>
  <c r="M172" i="6"/>
  <c r="M180" i="6"/>
  <c r="M188" i="6"/>
  <c r="M196" i="6"/>
  <c r="M204" i="6"/>
  <c r="M212" i="6"/>
  <c r="M220" i="6"/>
  <c r="M228" i="6"/>
  <c r="M236" i="6"/>
  <c r="M244" i="6"/>
  <c r="M12" i="6"/>
  <c r="H243" i="6"/>
  <c r="H239" i="6"/>
  <c r="H235" i="6"/>
  <c r="H231" i="6"/>
  <c r="H227" i="6"/>
  <c r="H223" i="6"/>
  <c r="H219" i="6"/>
  <c r="H215" i="6"/>
  <c r="H211" i="6"/>
  <c r="H207" i="6"/>
  <c r="H203" i="6"/>
  <c r="H199" i="6"/>
  <c r="H195" i="6"/>
  <c r="H191" i="6"/>
  <c r="H187" i="6"/>
  <c r="H183" i="6"/>
  <c r="H179" i="6"/>
  <c r="H175" i="6"/>
  <c r="H171" i="6"/>
  <c r="H167" i="6"/>
  <c r="H163" i="6"/>
  <c r="H159" i="6"/>
  <c r="H155" i="6"/>
  <c r="H151" i="6"/>
  <c r="H147" i="6"/>
  <c r="H143" i="6"/>
  <c r="H139" i="6"/>
  <c r="H135" i="6"/>
  <c r="H131" i="6"/>
  <c r="H127" i="6"/>
  <c r="H123" i="6"/>
  <c r="H119" i="6"/>
  <c r="H115" i="6"/>
  <c r="H111" i="6"/>
  <c r="H107" i="6"/>
  <c r="H103" i="6"/>
  <c r="H99" i="6"/>
  <c r="H95" i="6"/>
  <c r="H91" i="6"/>
  <c r="H87" i="6"/>
  <c r="H83" i="6"/>
  <c r="H78" i="6"/>
  <c r="H73" i="6"/>
  <c r="H67" i="6"/>
  <c r="H62" i="6"/>
  <c r="H57" i="6"/>
  <c r="H51" i="6"/>
  <c r="H46" i="6"/>
  <c r="H41" i="6"/>
  <c r="H33" i="6"/>
  <c r="H25" i="6"/>
  <c r="J11" i="6"/>
  <c r="J242" i="6"/>
  <c r="J234" i="6"/>
  <c r="J226" i="6"/>
  <c r="J218" i="6"/>
  <c r="J210" i="6"/>
  <c r="J202" i="6"/>
  <c r="J194" i="6"/>
  <c r="J186" i="6"/>
  <c r="J178" i="6"/>
  <c r="J170" i="6"/>
  <c r="J162" i="6"/>
  <c r="J154" i="6"/>
  <c r="J146" i="6"/>
  <c r="J138" i="6"/>
  <c r="J130" i="6"/>
  <c r="J122" i="6"/>
  <c r="J114" i="6"/>
  <c r="J106" i="6"/>
  <c r="J98" i="6"/>
  <c r="J90" i="6"/>
  <c r="J82" i="6"/>
  <c r="J74" i="6"/>
  <c r="J66" i="6"/>
  <c r="J58" i="6"/>
  <c r="J50" i="6"/>
  <c r="J42" i="6"/>
  <c r="J34" i="6"/>
  <c r="J26" i="6"/>
  <c r="J18" i="6"/>
  <c r="L243" i="6"/>
  <c r="L235" i="6"/>
  <c r="L227" i="6"/>
  <c r="L219" i="6"/>
  <c r="L209" i="6"/>
  <c r="L199" i="6"/>
  <c r="L188" i="6"/>
  <c r="L177" i="6"/>
  <c r="L167" i="6"/>
  <c r="L156" i="6"/>
  <c r="L145" i="6"/>
  <c r="L135" i="6"/>
  <c r="L124" i="6"/>
  <c r="L113" i="6"/>
  <c r="L103" i="6"/>
  <c r="L92" i="6"/>
  <c r="L81" i="6"/>
  <c r="L71" i="6"/>
  <c r="L55" i="6"/>
  <c r="L39" i="6"/>
  <c r="L23" i="6"/>
  <c r="M7" i="6"/>
  <c r="M231" i="6"/>
  <c r="M215" i="6"/>
  <c r="M199" i="6"/>
  <c r="M183" i="6"/>
  <c r="M167" i="6"/>
  <c r="M151" i="6"/>
  <c r="M135" i="6"/>
  <c r="M119" i="6"/>
  <c r="M103" i="6"/>
  <c r="M87" i="6"/>
  <c r="M71" i="6"/>
  <c r="M55" i="6"/>
  <c r="M39" i="6"/>
  <c r="M23" i="6"/>
  <c r="N8" i="6"/>
  <c r="N231" i="6"/>
  <c r="N215" i="6"/>
  <c r="N199" i="6"/>
  <c r="N181" i="6"/>
  <c r="N119" i="6"/>
  <c r="O231" i="6"/>
  <c r="O167" i="6"/>
  <c r="O103" i="6"/>
  <c r="O39" i="6"/>
  <c r="H15" i="6"/>
  <c r="H19" i="6"/>
  <c r="H23" i="6"/>
  <c r="H27" i="6"/>
  <c r="H31" i="6"/>
  <c r="H35" i="6"/>
  <c r="H39" i="6"/>
  <c r="H16" i="6"/>
  <c r="H20" i="6"/>
  <c r="H24" i="6"/>
  <c r="H28" i="6"/>
  <c r="H32" i="6"/>
  <c r="H36" i="6"/>
  <c r="H40" i="6"/>
  <c r="H44" i="6"/>
  <c r="H48" i="6"/>
  <c r="H52" i="6"/>
  <c r="H56" i="6"/>
  <c r="H60" i="6"/>
  <c r="H64" i="6"/>
  <c r="H68" i="6"/>
  <c r="H72" i="6"/>
  <c r="H76" i="6"/>
  <c r="H80" i="6"/>
  <c r="H11" i="6"/>
  <c r="N16" i="6"/>
  <c r="N20" i="6"/>
  <c r="N24" i="6"/>
  <c r="N28" i="6"/>
  <c r="N32" i="6"/>
  <c r="N36" i="6"/>
  <c r="N40" i="6"/>
  <c r="N44" i="6"/>
  <c r="N48" i="6"/>
  <c r="N52" i="6"/>
  <c r="N56" i="6"/>
  <c r="N60" i="6"/>
  <c r="N64" i="6"/>
  <c r="N68" i="6"/>
  <c r="N72" i="6"/>
  <c r="N76" i="6"/>
  <c r="N80" i="6"/>
  <c r="N84" i="6"/>
  <c r="N88" i="6"/>
  <c r="N92" i="6"/>
  <c r="N96" i="6"/>
  <c r="N100" i="6"/>
  <c r="N104" i="6"/>
  <c r="N108" i="6"/>
  <c r="N112" i="6"/>
  <c r="N116" i="6"/>
  <c r="N120" i="6"/>
  <c r="N124" i="6"/>
  <c r="N128" i="6"/>
  <c r="N132" i="6"/>
  <c r="N136" i="6"/>
  <c r="N140" i="6"/>
  <c r="N144" i="6"/>
  <c r="N148" i="6"/>
  <c r="N152" i="6"/>
  <c r="N156" i="6"/>
  <c r="N160" i="6"/>
  <c r="N164" i="6"/>
  <c r="N168" i="6"/>
  <c r="N172" i="6"/>
  <c r="N176" i="6"/>
  <c r="N180" i="6"/>
  <c r="N184" i="6"/>
  <c r="N13" i="6"/>
  <c r="N17" i="6"/>
  <c r="N21" i="6"/>
  <c r="N25" i="6"/>
  <c r="N29" i="6"/>
  <c r="N33" i="6"/>
  <c r="N37" i="6"/>
  <c r="N41" i="6"/>
  <c r="N45" i="6"/>
  <c r="N49" i="6"/>
  <c r="N53" i="6"/>
  <c r="N57" i="6"/>
  <c r="N61" i="6"/>
  <c r="N65" i="6"/>
  <c r="N69" i="6"/>
  <c r="N73" i="6"/>
  <c r="N77" i="6"/>
  <c r="N81" i="6"/>
  <c r="N85" i="6"/>
  <c r="N89" i="6"/>
  <c r="N93" i="6"/>
  <c r="N97" i="6"/>
  <c r="N101" i="6"/>
  <c r="N105" i="6"/>
  <c r="N109" i="6"/>
  <c r="N113" i="6"/>
  <c r="N117" i="6"/>
  <c r="N121" i="6"/>
  <c r="N125" i="6"/>
  <c r="N129" i="6"/>
  <c r="N133" i="6"/>
  <c r="N137" i="6"/>
  <c r="N141" i="6"/>
  <c r="N145" i="6"/>
  <c r="N149" i="6"/>
  <c r="N153" i="6"/>
  <c r="N157" i="6"/>
  <c r="N161" i="6"/>
  <c r="N165" i="6"/>
  <c r="N169" i="6"/>
  <c r="N173" i="6"/>
  <c r="N177" i="6"/>
  <c r="N14" i="6"/>
  <c r="N18" i="6"/>
  <c r="N22" i="6"/>
  <c r="N26" i="6"/>
  <c r="N30" i="6"/>
  <c r="N34" i="6"/>
  <c r="N38" i="6"/>
  <c r="N42" i="6"/>
  <c r="N46" i="6"/>
  <c r="N50" i="6"/>
  <c r="N54" i="6"/>
  <c r="N58" i="6"/>
  <c r="N62" i="6"/>
  <c r="N66" i="6"/>
  <c r="N70" i="6"/>
  <c r="N74" i="6"/>
  <c r="N78" i="6"/>
  <c r="N82" i="6"/>
  <c r="N86" i="6"/>
  <c r="N90" i="6"/>
  <c r="N94" i="6"/>
  <c r="N98" i="6"/>
  <c r="N102" i="6"/>
  <c r="N106" i="6"/>
  <c r="N110" i="6"/>
  <c r="N114" i="6"/>
  <c r="N118" i="6"/>
  <c r="N122" i="6"/>
  <c r="N126" i="6"/>
  <c r="N130" i="6"/>
  <c r="N134" i="6"/>
  <c r="N138" i="6"/>
  <c r="N142" i="6"/>
  <c r="N146" i="6"/>
  <c r="N150" i="6"/>
  <c r="N154" i="6"/>
  <c r="N158" i="6"/>
  <c r="N162" i="6"/>
  <c r="N166" i="6"/>
  <c r="N170" i="6"/>
  <c r="N174" i="6"/>
  <c r="N178" i="6"/>
  <c r="N182" i="6"/>
  <c r="N15" i="6"/>
  <c r="N31" i="6"/>
  <c r="N47" i="6"/>
  <c r="N63" i="6"/>
  <c r="N79" i="6"/>
  <c r="N95" i="6"/>
  <c r="N111" i="6"/>
  <c r="N127" i="6"/>
  <c r="N143" i="6"/>
  <c r="N159" i="6"/>
  <c r="N175" i="6"/>
  <c r="N185" i="6"/>
  <c r="N189" i="6"/>
  <c r="N193" i="6"/>
  <c r="N197" i="6"/>
  <c r="N201" i="6"/>
  <c r="N205" i="6"/>
  <c r="N209" i="6"/>
  <c r="N213" i="6"/>
  <c r="N217" i="6"/>
  <c r="N221" i="6"/>
  <c r="N225" i="6"/>
  <c r="N229" i="6"/>
  <c r="N233" i="6"/>
  <c r="N237" i="6"/>
  <c r="N241" i="6"/>
  <c r="N245" i="6"/>
  <c r="N10" i="6"/>
  <c r="N19" i="6"/>
  <c r="N35" i="6"/>
  <c r="N51" i="6"/>
  <c r="N67" i="6"/>
  <c r="N83" i="6"/>
  <c r="N99" i="6"/>
  <c r="N115" i="6"/>
  <c r="N131" i="6"/>
  <c r="N147" i="6"/>
  <c r="N163" i="6"/>
  <c r="N179" i="6"/>
  <c r="N186" i="6"/>
  <c r="N190" i="6"/>
  <c r="N194" i="6"/>
  <c r="N198" i="6"/>
  <c r="N202" i="6"/>
  <c r="N206" i="6"/>
  <c r="N210" i="6"/>
  <c r="N214" i="6"/>
  <c r="N218" i="6"/>
  <c r="N222" i="6"/>
  <c r="N226" i="6"/>
  <c r="N230" i="6"/>
  <c r="N234" i="6"/>
  <c r="N238" i="6"/>
  <c r="N242" i="6"/>
  <c r="N7" i="6"/>
  <c r="N11" i="6"/>
  <c r="N39" i="6"/>
  <c r="N71" i="6"/>
  <c r="N103" i="6"/>
  <c r="N135" i="6"/>
  <c r="N167" i="6"/>
  <c r="N187" i="6"/>
  <c r="N195" i="6"/>
  <c r="N203" i="6"/>
  <c r="N211" i="6"/>
  <c r="N219" i="6"/>
  <c r="N227" i="6"/>
  <c r="N235" i="6"/>
  <c r="N243" i="6"/>
  <c r="N12" i="6"/>
  <c r="N43" i="6"/>
  <c r="N75" i="6"/>
  <c r="N107" i="6"/>
  <c r="N139" i="6"/>
  <c r="N171" i="6"/>
  <c r="N188" i="6"/>
  <c r="N196" i="6"/>
  <c r="N204" i="6"/>
  <c r="N212" i="6"/>
  <c r="N220" i="6"/>
  <c r="N228" i="6"/>
  <c r="N236" i="6"/>
  <c r="N244" i="6"/>
  <c r="N6" i="6"/>
  <c r="H12" i="6"/>
  <c r="H242" i="6"/>
  <c r="H238" i="6"/>
  <c r="H234" i="6"/>
  <c r="H230" i="6"/>
  <c r="H226" i="6"/>
  <c r="H222" i="6"/>
  <c r="H218" i="6"/>
  <c r="H214" i="6"/>
  <c r="H210" i="6"/>
  <c r="H206" i="6"/>
  <c r="H202" i="6"/>
  <c r="H198" i="6"/>
  <c r="H194" i="6"/>
  <c r="H190" i="6"/>
  <c r="H186" i="6"/>
  <c r="H182" i="6"/>
  <c r="H178" i="6"/>
  <c r="H174" i="6"/>
  <c r="H170" i="6"/>
  <c r="H166" i="6"/>
  <c r="H162" i="6"/>
  <c r="H158" i="6"/>
  <c r="H154" i="6"/>
  <c r="H150" i="6"/>
  <c r="H146" i="6"/>
  <c r="H142" i="6"/>
  <c r="H138" i="6"/>
  <c r="H134" i="6"/>
  <c r="H130" i="6"/>
  <c r="H126" i="6"/>
  <c r="H122" i="6"/>
  <c r="H118" i="6"/>
  <c r="H114" i="6"/>
  <c r="H110" i="6"/>
  <c r="H106" i="6"/>
  <c r="H102" i="6"/>
  <c r="H98" i="6"/>
  <c r="H94" i="6"/>
  <c r="H90" i="6"/>
  <c r="H86" i="6"/>
  <c r="H82" i="6"/>
  <c r="H77" i="6"/>
  <c r="H71" i="6"/>
  <c r="H66" i="6"/>
  <c r="H61" i="6"/>
  <c r="H55" i="6"/>
  <c r="H50" i="6"/>
  <c r="H45" i="6"/>
  <c r="H38" i="6"/>
  <c r="H30" i="6"/>
  <c r="H22" i="6"/>
  <c r="H14" i="6"/>
  <c r="J8" i="6"/>
  <c r="J239" i="6"/>
  <c r="J231" i="6"/>
  <c r="J223" i="6"/>
  <c r="J215" i="6"/>
  <c r="J207" i="6"/>
  <c r="J199" i="6"/>
  <c r="J191" i="6"/>
  <c r="J183" i="6"/>
  <c r="J175" i="6"/>
  <c r="J167" i="6"/>
  <c r="J159" i="6"/>
  <c r="J151" i="6"/>
  <c r="J143" i="6"/>
  <c r="J135" i="6"/>
  <c r="J127" i="6"/>
  <c r="J119" i="6"/>
  <c r="J111" i="6"/>
  <c r="J103" i="6"/>
  <c r="J95" i="6"/>
  <c r="J87" i="6"/>
  <c r="J79" i="6"/>
  <c r="J71" i="6"/>
  <c r="J63" i="6"/>
  <c r="J55" i="6"/>
  <c r="J47" i="6"/>
  <c r="J39" i="6"/>
  <c r="J31" i="6"/>
  <c r="J23" i="6"/>
  <c r="L240" i="6"/>
  <c r="L232" i="6"/>
  <c r="L224" i="6"/>
  <c r="L216" i="6"/>
  <c r="L205" i="6"/>
  <c r="L195" i="6"/>
  <c r="L184" i="6"/>
  <c r="L173" i="6"/>
  <c r="L163" i="6"/>
  <c r="L152" i="6"/>
  <c r="L141" i="6"/>
  <c r="L131" i="6"/>
  <c r="L120" i="6"/>
  <c r="L109" i="6"/>
  <c r="L99" i="6"/>
  <c r="L88" i="6"/>
  <c r="L77" i="6"/>
  <c r="L64" i="6"/>
  <c r="L48" i="6"/>
  <c r="L32" i="6"/>
  <c r="L16" i="6"/>
  <c r="M240" i="6"/>
  <c r="M224" i="6"/>
  <c r="M208" i="6"/>
  <c r="M192" i="6"/>
  <c r="M176" i="6"/>
  <c r="M160" i="6"/>
  <c r="M144" i="6"/>
  <c r="M128" i="6"/>
  <c r="M112" i="6"/>
  <c r="M96" i="6"/>
  <c r="M80" i="6"/>
  <c r="M64" i="6"/>
  <c r="M48" i="6"/>
  <c r="M32" i="6"/>
  <c r="M16" i="6"/>
  <c r="N240" i="6"/>
  <c r="N224" i="6"/>
  <c r="N208" i="6"/>
  <c r="N192" i="6"/>
  <c r="N155" i="6"/>
  <c r="N91" i="6"/>
  <c r="N27" i="6"/>
  <c r="O203" i="6"/>
  <c r="O139" i="6"/>
  <c r="K42" i="11"/>
  <c r="I42" i="7"/>
  <c r="I78" i="7"/>
  <c r="K78" i="11"/>
  <c r="K150" i="11"/>
  <c r="I150" i="7"/>
  <c r="K198" i="11"/>
  <c r="I198" i="7"/>
  <c r="J16" i="6"/>
  <c r="J20" i="6"/>
  <c r="J24" i="6"/>
  <c r="J28" i="6"/>
  <c r="J32" i="6"/>
  <c r="J36" i="6"/>
  <c r="J40" i="6"/>
  <c r="J44" i="6"/>
  <c r="J48" i="6"/>
  <c r="J52" i="6"/>
  <c r="J56" i="6"/>
  <c r="J60" i="6"/>
  <c r="J64" i="6"/>
  <c r="J68" i="6"/>
  <c r="J72" i="6"/>
  <c r="J76" i="6"/>
  <c r="J80" i="6"/>
  <c r="J84" i="6"/>
  <c r="J88" i="6"/>
  <c r="J92" i="6"/>
  <c r="J96" i="6"/>
  <c r="J100" i="6"/>
  <c r="J104" i="6"/>
  <c r="J108" i="6"/>
  <c r="J112" i="6"/>
  <c r="J116" i="6"/>
  <c r="J120" i="6"/>
  <c r="J124" i="6"/>
  <c r="J128" i="6"/>
  <c r="J132" i="6"/>
  <c r="J136" i="6"/>
  <c r="J140" i="6"/>
  <c r="J144" i="6"/>
  <c r="J148" i="6"/>
  <c r="J152" i="6"/>
  <c r="J156" i="6"/>
  <c r="J160" i="6"/>
  <c r="J164" i="6"/>
  <c r="J168" i="6"/>
  <c r="J172" i="6"/>
  <c r="J176" i="6"/>
  <c r="J180" i="6"/>
  <c r="J184" i="6"/>
  <c r="J188" i="6"/>
  <c r="J192" i="6"/>
  <c r="J196" i="6"/>
  <c r="J200" i="6"/>
  <c r="J204" i="6"/>
  <c r="J208" i="6"/>
  <c r="J212" i="6"/>
  <c r="J216" i="6"/>
  <c r="J220" i="6"/>
  <c r="J224" i="6"/>
  <c r="J228" i="6"/>
  <c r="J232" i="6"/>
  <c r="J236" i="6"/>
  <c r="J240" i="6"/>
  <c r="J244" i="6"/>
  <c r="J9" i="6"/>
  <c r="J13" i="6"/>
  <c r="J17" i="6"/>
  <c r="J21" i="6"/>
  <c r="J25" i="6"/>
  <c r="J29" i="6"/>
  <c r="J33" i="6"/>
  <c r="J37" i="6"/>
  <c r="J41" i="6"/>
  <c r="J45" i="6"/>
  <c r="J49" i="6"/>
  <c r="J53" i="6"/>
  <c r="J57" i="6"/>
  <c r="J61" i="6"/>
  <c r="J65" i="6"/>
  <c r="J69" i="6"/>
  <c r="J73" i="6"/>
  <c r="J77" i="6"/>
  <c r="J81" i="6"/>
  <c r="J85" i="6"/>
  <c r="J89" i="6"/>
  <c r="J93" i="6"/>
  <c r="J97" i="6"/>
  <c r="J101" i="6"/>
  <c r="J105" i="6"/>
  <c r="J109" i="6"/>
  <c r="J113" i="6"/>
  <c r="J117" i="6"/>
  <c r="J121" i="6"/>
  <c r="J125" i="6"/>
  <c r="J129" i="6"/>
  <c r="J133" i="6"/>
  <c r="J137" i="6"/>
  <c r="J141" i="6"/>
  <c r="J145" i="6"/>
  <c r="J149" i="6"/>
  <c r="J153" i="6"/>
  <c r="J157" i="6"/>
  <c r="J161" i="6"/>
  <c r="J165" i="6"/>
  <c r="J169" i="6"/>
  <c r="J173" i="6"/>
  <c r="J177" i="6"/>
  <c r="J181" i="6"/>
  <c r="J185" i="6"/>
  <c r="J189" i="6"/>
  <c r="J193" i="6"/>
  <c r="J197" i="6"/>
  <c r="J201" i="6"/>
  <c r="J205" i="6"/>
  <c r="J209" i="6"/>
  <c r="J213" i="6"/>
  <c r="J217" i="6"/>
  <c r="J221" i="6"/>
  <c r="J225" i="6"/>
  <c r="J229" i="6"/>
  <c r="J233" i="6"/>
  <c r="J237" i="6"/>
  <c r="J241" i="6"/>
  <c r="J245" i="6"/>
  <c r="J10" i="6"/>
  <c r="J6" i="6"/>
  <c r="O16" i="6"/>
  <c r="O20" i="6"/>
  <c r="O24" i="6"/>
  <c r="O28" i="6"/>
  <c r="O32" i="6"/>
  <c r="O36" i="6"/>
  <c r="O40" i="6"/>
  <c r="O44" i="6"/>
  <c r="O48" i="6"/>
  <c r="O52" i="6"/>
  <c r="O56" i="6"/>
  <c r="O60" i="6"/>
  <c r="O64" i="6"/>
  <c r="O68" i="6"/>
  <c r="O72" i="6"/>
  <c r="O76" i="6"/>
  <c r="O80" i="6"/>
  <c r="O84" i="6"/>
  <c r="O88" i="6"/>
  <c r="O92" i="6"/>
  <c r="O96" i="6"/>
  <c r="O100" i="6"/>
  <c r="O104" i="6"/>
  <c r="O108" i="6"/>
  <c r="O112" i="6"/>
  <c r="O116" i="6"/>
  <c r="O120" i="6"/>
  <c r="O124" i="6"/>
  <c r="O128" i="6"/>
  <c r="O132" i="6"/>
  <c r="O136" i="6"/>
  <c r="O140" i="6"/>
  <c r="O144" i="6"/>
  <c r="O148" i="6"/>
  <c r="O152" i="6"/>
  <c r="O156" i="6"/>
  <c r="O160" i="6"/>
  <c r="O164" i="6"/>
  <c r="O168" i="6"/>
  <c r="O172" i="6"/>
  <c r="O176" i="6"/>
  <c r="O180" i="6"/>
  <c r="O184" i="6"/>
  <c r="O188" i="6"/>
  <c r="O192" i="6"/>
  <c r="O196" i="6"/>
  <c r="O200" i="6"/>
  <c r="O204" i="6"/>
  <c r="O208" i="6"/>
  <c r="O212" i="6"/>
  <c r="O216" i="6"/>
  <c r="O220" i="6"/>
  <c r="O224" i="6"/>
  <c r="O228" i="6"/>
  <c r="O232" i="6"/>
  <c r="O236" i="6"/>
  <c r="O240" i="6"/>
  <c r="O244" i="6"/>
  <c r="O9" i="6"/>
  <c r="O6" i="6"/>
  <c r="O13" i="6"/>
  <c r="O17" i="6"/>
  <c r="O21" i="6"/>
  <c r="O25" i="6"/>
  <c r="O29" i="6"/>
  <c r="O33" i="6"/>
  <c r="O37" i="6"/>
  <c r="O41" i="6"/>
  <c r="O45" i="6"/>
  <c r="O49" i="6"/>
  <c r="O53" i="6"/>
  <c r="O57" i="6"/>
  <c r="O61" i="6"/>
  <c r="O65" i="6"/>
  <c r="O69" i="6"/>
  <c r="O73" i="6"/>
  <c r="O77" i="6"/>
  <c r="O81" i="6"/>
  <c r="O85" i="6"/>
  <c r="O89" i="6"/>
  <c r="O93" i="6"/>
  <c r="O97" i="6"/>
  <c r="O101" i="6"/>
  <c r="O105" i="6"/>
  <c r="O109" i="6"/>
  <c r="O113" i="6"/>
  <c r="O117" i="6"/>
  <c r="O121" i="6"/>
  <c r="O125" i="6"/>
  <c r="O129" i="6"/>
  <c r="O133" i="6"/>
  <c r="O137" i="6"/>
  <c r="O141" i="6"/>
  <c r="O145" i="6"/>
  <c r="O149" i="6"/>
  <c r="O153" i="6"/>
  <c r="O157" i="6"/>
  <c r="O161" i="6"/>
  <c r="O165" i="6"/>
  <c r="O169" i="6"/>
  <c r="O173" i="6"/>
  <c r="O177" i="6"/>
  <c r="O181" i="6"/>
  <c r="O185" i="6"/>
  <c r="O189" i="6"/>
  <c r="O193" i="6"/>
  <c r="O197" i="6"/>
  <c r="O201" i="6"/>
  <c r="O205" i="6"/>
  <c r="O209" i="6"/>
  <c r="O213" i="6"/>
  <c r="O217" i="6"/>
  <c r="O221" i="6"/>
  <c r="O225" i="6"/>
  <c r="O229" i="6"/>
  <c r="O233" i="6"/>
  <c r="O237" i="6"/>
  <c r="O241" i="6"/>
  <c r="O245" i="6"/>
  <c r="O10" i="6"/>
  <c r="O14" i="6"/>
  <c r="O18" i="6"/>
  <c r="O22" i="6"/>
  <c r="O26" i="6"/>
  <c r="O30" i="6"/>
  <c r="O34" i="6"/>
  <c r="O38" i="6"/>
  <c r="O42" i="6"/>
  <c r="O46" i="6"/>
  <c r="O50" i="6"/>
  <c r="O54" i="6"/>
  <c r="O58" i="6"/>
  <c r="O62" i="6"/>
  <c r="O66" i="6"/>
  <c r="O70" i="6"/>
  <c r="O74" i="6"/>
  <c r="O78" i="6"/>
  <c r="O82" i="6"/>
  <c r="O86" i="6"/>
  <c r="O90" i="6"/>
  <c r="O94" i="6"/>
  <c r="O98" i="6"/>
  <c r="O102" i="6"/>
  <c r="O106" i="6"/>
  <c r="O110" i="6"/>
  <c r="O114" i="6"/>
  <c r="O118" i="6"/>
  <c r="O122" i="6"/>
  <c r="O126" i="6"/>
  <c r="O130" i="6"/>
  <c r="O134" i="6"/>
  <c r="O138" i="6"/>
  <c r="O142" i="6"/>
  <c r="O146" i="6"/>
  <c r="O150" i="6"/>
  <c r="O154" i="6"/>
  <c r="O158" i="6"/>
  <c r="O162" i="6"/>
  <c r="O166" i="6"/>
  <c r="O170" i="6"/>
  <c r="O174" i="6"/>
  <c r="O178" i="6"/>
  <c r="O182" i="6"/>
  <c r="O186" i="6"/>
  <c r="O190" i="6"/>
  <c r="O194" i="6"/>
  <c r="O198" i="6"/>
  <c r="O202" i="6"/>
  <c r="O206" i="6"/>
  <c r="O210" i="6"/>
  <c r="O214" i="6"/>
  <c r="O218" i="6"/>
  <c r="O222" i="6"/>
  <c r="O226" i="6"/>
  <c r="O230" i="6"/>
  <c r="O234" i="6"/>
  <c r="O238" i="6"/>
  <c r="O242" i="6"/>
  <c r="O7" i="6"/>
  <c r="O11" i="6"/>
  <c r="O15" i="6"/>
  <c r="O31" i="6"/>
  <c r="O47" i="6"/>
  <c r="O63" i="6"/>
  <c r="O79" i="6"/>
  <c r="O95" i="6"/>
  <c r="O111" i="6"/>
  <c r="O127" i="6"/>
  <c r="O143" i="6"/>
  <c r="O159" i="6"/>
  <c r="O175" i="6"/>
  <c r="O191" i="6"/>
  <c r="O207" i="6"/>
  <c r="O223" i="6"/>
  <c r="O239" i="6"/>
  <c r="O19" i="6"/>
  <c r="O35" i="6"/>
  <c r="O51" i="6"/>
  <c r="O67" i="6"/>
  <c r="O83" i="6"/>
  <c r="O99" i="6"/>
  <c r="O115" i="6"/>
  <c r="O131" i="6"/>
  <c r="O147" i="6"/>
  <c r="O163" i="6"/>
  <c r="O179" i="6"/>
  <c r="O195" i="6"/>
  <c r="O211" i="6"/>
  <c r="O227" i="6"/>
  <c r="O243" i="6"/>
  <c r="O23" i="6"/>
  <c r="O55" i="6"/>
  <c r="O87" i="6"/>
  <c r="O119" i="6"/>
  <c r="O151" i="6"/>
  <c r="O183" i="6"/>
  <c r="O215" i="6"/>
  <c r="O8" i="6"/>
  <c r="O27" i="6"/>
  <c r="O59" i="6"/>
  <c r="O91" i="6"/>
  <c r="O123" i="6"/>
  <c r="O155" i="6"/>
  <c r="O187" i="6"/>
  <c r="O219" i="6"/>
  <c r="O12" i="6"/>
  <c r="H85" i="6"/>
  <c r="H81" i="6"/>
  <c r="H75" i="6"/>
  <c r="H70" i="6"/>
  <c r="H65" i="6"/>
  <c r="H59" i="6"/>
  <c r="H54" i="6"/>
  <c r="H49" i="6"/>
  <c r="H43" i="6"/>
  <c r="H37" i="6"/>
  <c r="H29" i="6"/>
  <c r="H21" i="6"/>
  <c r="H13" i="6"/>
  <c r="J7" i="6"/>
  <c r="J238" i="6"/>
  <c r="J230" i="6"/>
  <c r="J222" i="6"/>
  <c r="J214" i="6"/>
  <c r="J206" i="6"/>
  <c r="J198" i="6"/>
  <c r="J190" i="6"/>
  <c r="J182" i="6"/>
  <c r="J174" i="6"/>
  <c r="J166" i="6"/>
  <c r="J158" i="6"/>
  <c r="J150" i="6"/>
  <c r="J142" i="6"/>
  <c r="J134" i="6"/>
  <c r="J126" i="6"/>
  <c r="J118" i="6"/>
  <c r="J110" i="6"/>
  <c r="J102" i="6"/>
  <c r="J94" i="6"/>
  <c r="J86" i="6"/>
  <c r="J78" i="6"/>
  <c r="J70" i="6"/>
  <c r="J62" i="6"/>
  <c r="J54" i="6"/>
  <c r="J46" i="6"/>
  <c r="J38" i="6"/>
  <c r="J30" i="6"/>
  <c r="J22" i="6"/>
  <c r="J14" i="6"/>
  <c r="L239" i="6"/>
  <c r="L231" i="6"/>
  <c r="L223" i="6"/>
  <c r="L215" i="6"/>
  <c r="L204" i="6"/>
  <c r="L193" i="6"/>
  <c r="L183" i="6"/>
  <c r="L172" i="6"/>
  <c r="L161" i="6"/>
  <c r="L151" i="6"/>
  <c r="L140" i="6"/>
  <c r="L129" i="6"/>
  <c r="L119" i="6"/>
  <c r="L108" i="6"/>
  <c r="L97" i="6"/>
  <c r="L87" i="6"/>
  <c r="L76" i="6"/>
  <c r="L63" i="6"/>
  <c r="L47" i="6"/>
  <c r="L31" i="6"/>
  <c r="L15" i="6"/>
  <c r="N239" i="6"/>
  <c r="N223" i="6"/>
  <c r="N207" i="6"/>
  <c r="N191" i="6"/>
  <c r="N151" i="6"/>
  <c r="N87" i="6"/>
  <c r="N23" i="6"/>
  <c r="O199" i="6"/>
  <c r="O135" i="6"/>
  <c r="O71" i="6"/>
  <c r="G5" i="11"/>
  <c r="H5" i="11"/>
  <c r="J5" i="11"/>
  <c r="D5" i="7"/>
  <c r="E5" i="7"/>
  <c r="F14" i="4"/>
  <c r="D208" i="11"/>
  <c r="D208" i="7"/>
  <c r="D182" i="11"/>
  <c r="D182" i="7"/>
  <c r="D27" i="7"/>
  <c r="D27" i="11"/>
  <c r="D187" i="11"/>
  <c r="D187" i="7"/>
  <c r="D210" i="11"/>
  <c r="D210" i="7"/>
  <c r="D107" i="11"/>
  <c r="D107" i="7"/>
  <c r="D155" i="11"/>
  <c r="D155" i="7"/>
  <c r="D96" i="11"/>
  <c r="D96" i="7"/>
  <c r="D26" i="11"/>
  <c r="D26" i="7"/>
  <c r="D44" i="11"/>
  <c r="D44" i="7"/>
  <c r="D50" i="11"/>
  <c r="D50" i="7"/>
  <c r="D224" i="11"/>
  <c r="D224" i="7"/>
  <c r="D101" i="7"/>
  <c r="D101" i="11"/>
  <c r="D198" i="11"/>
  <c r="D198" i="7"/>
  <c r="D29" i="7"/>
  <c r="D29" i="11"/>
  <c r="D163" i="11"/>
  <c r="D163" i="7"/>
  <c r="D203" i="11"/>
  <c r="D203" i="7"/>
  <c r="D240" i="11"/>
  <c r="D240" i="7"/>
  <c r="D77" i="11"/>
  <c r="D77" i="7"/>
  <c r="D99" i="11"/>
  <c r="D99" i="7"/>
  <c r="D112" i="11"/>
  <c r="D112" i="7"/>
  <c r="D40" i="7"/>
  <c r="D40" i="11"/>
  <c r="D10" i="11"/>
  <c r="D10" i="7"/>
  <c r="D41" i="11"/>
  <c r="D41" i="7"/>
  <c r="D110" i="11"/>
  <c r="D110" i="7"/>
  <c r="D33" i="11"/>
  <c r="D33" i="7"/>
  <c r="D121" i="11"/>
  <c r="D121" i="7"/>
  <c r="D22" i="11"/>
  <c r="D22" i="7"/>
  <c r="D122" i="11"/>
  <c r="D122" i="7"/>
  <c r="D30" i="11"/>
  <c r="D30" i="7"/>
  <c r="D102" i="11"/>
  <c r="D102" i="7"/>
  <c r="D194" i="11"/>
  <c r="D194" i="7"/>
  <c r="D183" i="11"/>
  <c r="D183" i="7"/>
  <c r="D35" i="7"/>
  <c r="D35" i="11"/>
  <c r="D89" i="11"/>
  <c r="D89" i="7"/>
  <c r="D25" i="7"/>
  <c r="D25" i="11"/>
  <c r="D237" i="11"/>
  <c r="D237" i="7"/>
  <c r="D181" i="11"/>
  <c r="D181" i="7"/>
  <c r="D148" i="11"/>
  <c r="D148" i="7"/>
  <c r="D189" i="11"/>
  <c r="D189" i="7"/>
  <c r="D174" i="11"/>
  <c r="D174" i="7"/>
  <c r="D227" i="11"/>
  <c r="D227" i="7"/>
  <c r="D157" i="11"/>
  <c r="D157" i="7"/>
  <c r="D93" i="11"/>
  <c r="D93" i="7"/>
  <c r="D66" i="11"/>
  <c r="D66" i="7"/>
  <c r="D188" i="11"/>
  <c r="D188" i="7"/>
  <c r="D211" i="7"/>
  <c r="D211" i="11"/>
  <c r="D160" i="11"/>
  <c r="D160" i="7"/>
  <c r="H5" i="7"/>
  <c r="L5" i="7"/>
  <c r="F5" i="7"/>
  <c r="D18" i="11"/>
  <c r="D18" i="7"/>
  <c r="D36" i="11"/>
  <c r="D36" i="7"/>
  <c r="D61" i="7"/>
  <c r="D61" i="11"/>
  <c r="D19" i="7"/>
  <c r="D19" i="11"/>
  <c r="D39" i="7"/>
  <c r="D39" i="11"/>
  <c r="D46" i="7"/>
  <c r="D46" i="11"/>
  <c r="D91" i="11"/>
  <c r="D91" i="7"/>
  <c r="D100" i="11"/>
  <c r="D100" i="7"/>
  <c r="D175" i="11"/>
  <c r="D175" i="7"/>
  <c r="D49" i="7"/>
  <c r="D49" i="11"/>
  <c r="D34" i="11"/>
  <c r="D34" i="7"/>
  <c r="D195" i="11"/>
  <c r="D195" i="7"/>
  <c r="D231" i="7"/>
  <c r="D231" i="11"/>
  <c r="D197" i="11"/>
  <c r="D197" i="7"/>
  <c r="D65" i="7"/>
  <c r="D65" i="11"/>
  <c r="D149" i="11"/>
  <c r="D149" i="7"/>
  <c r="D103" i="11"/>
  <c r="D103" i="7"/>
  <c r="D21" i="7"/>
  <c r="D21" i="11"/>
  <c r="D56" i="7"/>
  <c r="D56" i="11"/>
  <c r="D90" i="11"/>
  <c r="D90" i="7"/>
  <c r="D119" i="11"/>
  <c r="D119" i="7"/>
  <c r="D212" i="11"/>
  <c r="D212" i="7"/>
  <c r="D201" i="11"/>
  <c r="D201" i="7"/>
  <c r="D168" i="11"/>
  <c r="D168" i="7"/>
  <c r="D151" i="11"/>
  <c r="D151" i="7"/>
  <c r="D131" i="11"/>
  <c r="D131" i="7"/>
  <c r="D81" i="11"/>
  <c r="D81" i="7"/>
  <c r="D76" i="11"/>
  <c r="D76" i="7"/>
  <c r="D47" i="11"/>
  <c r="D47" i="7"/>
  <c r="D105" i="11"/>
  <c r="D105" i="7"/>
  <c r="D31" i="7"/>
  <c r="D31" i="11"/>
  <c r="D213" i="11"/>
  <c r="D213" i="7"/>
  <c r="D60" i="11"/>
  <c r="D60" i="7"/>
  <c r="D166" i="11"/>
  <c r="D166" i="7"/>
  <c r="D117" i="7"/>
  <c r="D117" i="11"/>
  <c r="D42" i="7"/>
  <c r="D42" i="11"/>
  <c r="AJ116" i="3"/>
  <c r="D23" i="11"/>
  <c r="D23" i="7"/>
  <c r="D128" i="11"/>
  <c r="D128" i="7"/>
  <c r="D113" i="11"/>
  <c r="D113" i="7"/>
  <c r="D87" i="11"/>
  <c r="D87" i="7"/>
  <c r="D111" i="11"/>
  <c r="D111" i="7"/>
  <c r="D17" i="7"/>
  <c r="D17" i="11"/>
  <c r="D14" i="7"/>
  <c r="D14" i="11"/>
  <c r="D115" i="7"/>
  <c r="D115" i="11"/>
  <c r="D55" i="11"/>
  <c r="D55" i="7"/>
  <c r="D70" i="11"/>
  <c r="D70" i="7"/>
  <c r="D232" i="11"/>
  <c r="D232" i="7"/>
  <c r="D123" i="7"/>
  <c r="D123" i="11"/>
  <c r="D57" i="7"/>
  <c r="D57" i="11"/>
  <c r="D205" i="11"/>
  <c r="D205" i="7"/>
  <c r="D165" i="11"/>
  <c r="D165" i="7"/>
  <c r="D173" i="11"/>
  <c r="D173" i="7"/>
  <c r="D225" i="11"/>
  <c r="D225" i="7"/>
  <c r="D242" i="11"/>
  <c r="D242" i="7"/>
  <c r="D62" i="11"/>
  <c r="D62" i="7"/>
  <c r="D144" i="11"/>
  <c r="D144" i="7"/>
  <c r="D191" i="7"/>
  <c r="D191" i="11"/>
  <c r="D127" i="7"/>
  <c r="D127" i="11"/>
  <c r="D220" i="11"/>
  <c r="D220" i="7"/>
  <c r="D164" i="11"/>
  <c r="D164" i="7"/>
  <c r="M243" i="3"/>
  <c r="AJ243" i="3"/>
  <c r="D6" i="11"/>
  <c r="D6" i="7"/>
  <c r="D59" i="11"/>
  <c r="D59" i="7"/>
  <c r="D244" i="11"/>
  <c r="D244" i="7"/>
  <c r="M234" i="3"/>
  <c r="AJ234" i="3"/>
  <c r="M200" i="3"/>
  <c r="AJ200" i="3"/>
  <c r="M170" i="3"/>
  <c r="AJ170" i="3"/>
  <c r="M146" i="3"/>
  <c r="AJ146" i="3"/>
  <c r="D9" i="7"/>
  <c r="D9" i="11"/>
  <c r="D209" i="11"/>
  <c r="D209" i="7"/>
  <c r="D206" i="11"/>
  <c r="D206" i="7"/>
  <c r="D88" i="7"/>
  <c r="D88" i="11"/>
  <c r="D71" i="7"/>
  <c r="D71" i="11"/>
  <c r="M245" i="3"/>
  <c r="AJ245" i="3"/>
  <c r="Y355" i="3"/>
  <c r="D228" i="11"/>
  <c r="D228" i="7"/>
  <c r="D20" i="11"/>
  <c r="D20" i="7"/>
  <c r="D83" i="7"/>
  <c r="D83" i="11"/>
  <c r="M235" i="3"/>
  <c r="AJ235" i="3"/>
  <c r="D158" i="11"/>
  <c r="D158" i="7"/>
  <c r="D192" i="11"/>
  <c r="D192" i="7"/>
  <c r="D64" i="11"/>
  <c r="D64" i="7"/>
  <c r="D150" i="11"/>
  <c r="D150" i="7"/>
  <c r="D204" i="11"/>
  <c r="D204" i="7"/>
  <c r="D75" i="11"/>
  <c r="D75" i="7"/>
  <c r="D133" i="11"/>
  <c r="D133" i="7"/>
  <c r="D53" i="7"/>
  <c r="D53" i="11"/>
  <c r="D230" i="11"/>
  <c r="D230" i="7"/>
  <c r="M216" i="3"/>
  <c r="AJ216" i="3"/>
  <c r="M207" i="3"/>
  <c r="AJ207" i="3"/>
  <c r="M218" i="3"/>
  <c r="AJ218" i="3"/>
  <c r="M184" i="3"/>
  <c r="AJ184" i="3"/>
  <c r="M176" i="3"/>
  <c r="AJ176" i="3"/>
  <c r="M154" i="3"/>
  <c r="AJ154" i="3"/>
  <c r="M145" i="3"/>
  <c r="AJ145" i="3"/>
  <c r="M185" i="3"/>
  <c r="AJ185" i="3"/>
  <c r="M140" i="3"/>
  <c r="AJ140" i="3"/>
  <c r="M132" i="3"/>
  <c r="AJ132" i="3"/>
  <c r="M138" i="3"/>
  <c r="AJ138" i="3"/>
  <c r="M74" i="3"/>
  <c r="AJ74" i="3"/>
  <c r="M129" i="3"/>
  <c r="AJ129" i="3"/>
  <c r="M68" i="3"/>
  <c r="AJ68" i="3"/>
  <c r="M98" i="3"/>
  <c r="AJ98" i="3"/>
  <c r="M104" i="3"/>
  <c r="AJ104" i="3"/>
  <c r="D8" i="7"/>
  <c r="D8" i="11"/>
  <c r="AC355" i="3"/>
  <c r="M222" i="3"/>
  <c r="AJ222" i="3"/>
  <c r="D109" i="11"/>
  <c r="D109" i="7"/>
  <c r="D80" i="11"/>
  <c r="D80" i="7"/>
  <c r="D108" i="7"/>
  <c r="D108" i="11"/>
  <c r="D52" i="11"/>
  <c r="D52" i="7"/>
  <c r="D45" i="7"/>
  <c r="D45" i="11"/>
  <c r="D126" i="11"/>
  <c r="D126" i="7"/>
  <c r="D48" i="11"/>
  <c r="D48" i="7"/>
  <c r="D159" i="11"/>
  <c r="D159" i="7"/>
  <c r="D95" i="7"/>
  <c r="D95" i="11"/>
  <c r="D86" i="11"/>
  <c r="D86" i="7"/>
  <c r="D43" i="7"/>
  <c r="D43" i="11"/>
  <c r="D58" i="11"/>
  <c r="D58" i="7"/>
  <c r="D38" i="11"/>
  <c r="D38" i="7"/>
  <c r="D84" i="11"/>
  <c r="D84" i="7"/>
  <c r="D69" i="7"/>
  <c r="D69" i="11"/>
  <c r="D118" i="11"/>
  <c r="D118" i="7"/>
  <c r="D156" i="11"/>
  <c r="D156" i="7"/>
  <c r="D28" i="11"/>
  <c r="D28" i="7"/>
  <c r="D139" i="7"/>
  <c r="D139" i="11"/>
  <c r="D179" i="11"/>
  <c r="D179" i="7"/>
  <c r="M202" i="3"/>
  <c r="AJ202" i="3"/>
  <c r="M233" i="3"/>
  <c r="AJ233" i="3"/>
  <c r="M196" i="3"/>
  <c r="AJ196" i="3"/>
  <c r="M171" i="3"/>
  <c r="AJ171" i="3"/>
  <c r="M167" i="3"/>
  <c r="AJ167" i="3"/>
  <c r="M172" i="3"/>
  <c r="AJ172" i="3"/>
  <c r="M178" i="3"/>
  <c r="AJ178" i="3"/>
  <c r="M169" i="3"/>
  <c r="AJ169" i="3"/>
  <c r="M72" i="3"/>
  <c r="AJ72" i="3"/>
  <c r="M82" i="3"/>
  <c r="AJ82" i="3"/>
  <c r="M137" i="3"/>
  <c r="AJ137" i="3"/>
  <c r="M73" i="3"/>
  <c r="AJ73" i="3"/>
  <c r="D142" i="11"/>
  <c r="D142" i="7"/>
  <c r="M215" i="3"/>
  <c r="AJ215" i="3"/>
  <c r="M229" i="3"/>
  <c r="AJ229" i="3"/>
  <c r="M239" i="3"/>
  <c r="AJ239" i="3"/>
  <c r="M238" i="3"/>
  <c r="AJ238" i="3"/>
  <c r="M221" i="3"/>
  <c r="AJ221" i="3"/>
  <c r="D7" i="7"/>
  <c r="D7" i="11"/>
  <c r="D114" i="11"/>
  <c r="D114" i="7"/>
  <c r="D16" i="11"/>
  <c r="D16" i="7"/>
  <c r="D63" i="11"/>
  <c r="D63" i="7"/>
  <c r="D219" i="11"/>
  <c r="D219" i="7"/>
  <c r="D51" i="7"/>
  <c r="D51" i="11"/>
  <c r="D92" i="11"/>
  <c r="D92" i="7"/>
  <c r="D85" i="11"/>
  <c r="D85" i="7"/>
  <c r="D193" i="11"/>
  <c r="D193" i="7"/>
  <c r="D67" i="11"/>
  <c r="D67" i="7"/>
  <c r="M161" i="3"/>
  <c r="AJ161" i="3"/>
  <c r="M124" i="3"/>
  <c r="AJ124" i="3"/>
  <c r="D125" i="11"/>
  <c r="D125" i="7"/>
  <c r="D78" i="11"/>
  <c r="D78" i="7"/>
  <c r="D152" i="7"/>
  <c r="D152" i="11"/>
  <c r="D24" i="7"/>
  <c r="D24" i="11"/>
  <c r="D135" i="7"/>
  <c r="D135" i="11"/>
  <c r="D141" i="11"/>
  <c r="D141" i="7"/>
  <c r="D13" i="7"/>
  <c r="D13" i="11"/>
  <c r="D94" i="11"/>
  <c r="D94" i="7"/>
  <c r="D32" i="11"/>
  <c r="D32" i="7"/>
  <c r="D79" i="11"/>
  <c r="D79" i="7"/>
  <c r="D15" i="11"/>
  <c r="D15" i="7"/>
  <c r="D12" i="11"/>
  <c r="D12" i="7"/>
  <c r="D11" i="11"/>
  <c r="D11" i="7"/>
  <c r="M190" i="3"/>
  <c r="AJ190" i="3"/>
  <c r="D54" i="7"/>
  <c r="D54" i="11"/>
  <c r="M143" i="3"/>
  <c r="AJ143" i="3"/>
  <c r="M147" i="3"/>
  <c r="AJ147" i="3"/>
  <c r="M223" i="3"/>
  <c r="AJ223" i="3"/>
  <c r="M226" i="3"/>
  <c r="AJ226" i="3"/>
  <c r="M217" i="3"/>
  <c r="AJ217" i="3"/>
  <c r="M180" i="3"/>
  <c r="AJ180" i="3"/>
  <c r="M186" i="3"/>
  <c r="AJ186" i="3"/>
  <c r="M177" i="3"/>
  <c r="AJ177" i="3"/>
  <c r="M162" i="3"/>
  <c r="AJ162" i="3"/>
  <c r="M153" i="3"/>
  <c r="AJ153" i="3"/>
  <c r="M120" i="3"/>
  <c r="AJ120" i="3"/>
  <c r="M106" i="3"/>
  <c r="AJ106" i="3"/>
  <c r="M97" i="3"/>
  <c r="AJ97" i="3"/>
  <c r="M136" i="3"/>
  <c r="AJ136" i="3"/>
  <c r="M130" i="3"/>
  <c r="AJ130" i="3"/>
  <c r="M236" i="3"/>
  <c r="AJ236" i="3"/>
  <c r="M199" i="3"/>
  <c r="AJ199" i="3"/>
  <c r="M214" i="3"/>
  <c r="AJ214" i="3"/>
  <c r="M241" i="3"/>
  <c r="AJ241" i="3"/>
  <c r="E5" i="6"/>
  <c r="D120" i="11"/>
  <c r="D120" i="7"/>
  <c r="D129" i="11"/>
  <c r="D129" i="7"/>
  <c r="D104" i="11"/>
  <c r="D104" i="7"/>
  <c r="D74" i="11"/>
  <c r="D74" i="7"/>
  <c r="D72" i="11"/>
  <c r="D72" i="7"/>
  <c r="D124" i="11"/>
  <c r="D124" i="7"/>
  <c r="D98" i="7"/>
  <c r="D98" i="11"/>
  <c r="D68" i="7"/>
  <c r="D68" i="11"/>
  <c r="D130" i="11"/>
  <c r="D130" i="7"/>
  <c r="D239" i="11"/>
  <c r="D239" i="7"/>
  <c r="D202" i="11"/>
  <c r="D202" i="7"/>
  <c r="D176" i="11"/>
  <c r="D176" i="7"/>
  <c r="D200" i="11"/>
  <c r="D200" i="7"/>
  <c r="D214" i="11"/>
  <c r="D214" i="7"/>
  <c r="D136" i="11"/>
  <c r="D136" i="7"/>
  <c r="D153" i="11"/>
  <c r="D153" i="7"/>
  <c r="D180" i="11"/>
  <c r="D180" i="7"/>
  <c r="D147" i="7"/>
  <c r="D147" i="11"/>
  <c r="D190" i="11"/>
  <c r="D190" i="7"/>
  <c r="D161" i="11"/>
  <c r="D161" i="7"/>
  <c r="D229" i="11"/>
  <c r="D229" i="7"/>
  <c r="D73" i="7"/>
  <c r="D73" i="11"/>
  <c r="D169" i="11"/>
  <c r="D169" i="7"/>
  <c r="D171" i="11"/>
  <c r="D171" i="7"/>
  <c r="D222" i="11"/>
  <c r="D222" i="7"/>
  <c r="D185" i="11"/>
  <c r="D185" i="7"/>
  <c r="D184" i="11"/>
  <c r="D184" i="7"/>
  <c r="D234" i="11"/>
  <c r="D234" i="7"/>
  <c r="D116" i="11"/>
  <c r="D116" i="7"/>
  <c r="D186" i="11"/>
  <c r="D186" i="7"/>
  <c r="D199" i="11"/>
  <c r="D199" i="7"/>
  <c r="D217" i="11"/>
  <c r="D217" i="7"/>
  <c r="D143" i="11"/>
  <c r="D143" i="7"/>
  <c r="D221" i="11"/>
  <c r="D221" i="7"/>
  <c r="D215" i="11"/>
  <c r="D215" i="7"/>
  <c r="D137" i="11"/>
  <c r="D137" i="7"/>
  <c r="D178" i="11"/>
  <c r="D178" i="7"/>
  <c r="D196" i="11"/>
  <c r="D196" i="7"/>
  <c r="D138" i="7"/>
  <c r="D138" i="11"/>
  <c r="D145" i="11"/>
  <c r="D145" i="7"/>
  <c r="D218" i="11"/>
  <c r="D218" i="7"/>
  <c r="X356" i="3"/>
  <c r="D256" i="3"/>
  <c r="H256" i="3"/>
  <c r="D146" i="11"/>
  <c r="D146" i="7"/>
  <c r="D241" i="11"/>
  <c r="D241" i="7"/>
  <c r="D223" i="11"/>
  <c r="D223" i="7"/>
  <c r="D167" i="7"/>
  <c r="D167" i="11"/>
  <c r="D140" i="11"/>
  <c r="D140" i="7"/>
  <c r="D216" i="11"/>
  <c r="D216" i="7"/>
  <c r="D243" i="11"/>
  <c r="D243" i="7"/>
  <c r="D97" i="11"/>
  <c r="D97" i="7"/>
  <c r="D162" i="11"/>
  <c r="D162" i="7"/>
  <c r="D236" i="11"/>
  <c r="D236" i="7"/>
  <c r="D106" i="11"/>
  <c r="D106" i="7"/>
  <c r="D177" i="11"/>
  <c r="D177" i="7"/>
  <c r="D226" i="11"/>
  <c r="D226" i="7"/>
  <c r="D238" i="11"/>
  <c r="D238" i="7"/>
  <c r="D82" i="11"/>
  <c r="D82" i="7"/>
  <c r="D172" i="7"/>
  <c r="D172" i="11"/>
  <c r="D233" i="11"/>
  <c r="D233" i="7"/>
  <c r="D132" i="11"/>
  <c r="D132" i="7"/>
  <c r="D154" i="11"/>
  <c r="D154" i="7"/>
  <c r="D207" i="11"/>
  <c r="D207" i="7"/>
  <c r="D235" i="7"/>
  <c r="D235" i="11"/>
  <c r="D245" i="11"/>
  <c r="D245" i="7"/>
  <c r="D170" i="11"/>
  <c r="D170" i="7"/>
  <c r="C9" i="11"/>
  <c r="E9" i="11"/>
  <c r="C8" i="11"/>
  <c r="E8" i="11"/>
  <c r="C10" i="11"/>
  <c r="E10" i="11"/>
  <c r="C6" i="11"/>
  <c r="E6" i="11"/>
  <c r="C7" i="11"/>
  <c r="E7" i="11"/>
  <c r="C11" i="11"/>
  <c r="E11" i="11"/>
  <c r="G10" i="7"/>
  <c r="H10" i="7"/>
  <c r="L10" i="7"/>
  <c r="G9" i="7"/>
  <c r="H9" i="7"/>
  <c r="L9" i="7"/>
  <c r="G8" i="7"/>
  <c r="H8" i="7"/>
  <c r="L8" i="7"/>
  <c r="G7" i="7"/>
  <c r="H7" i="7"/>
  <c r="L7" i="7"/>
  <c r="G6" i="7"/>
  <c r="H6" i="7"/>
  <c r="L6" i="7"/>
  <c r="G11" i="7"/>
  <c r="H11" i="7"/>
  <c r="L11" i="7"/>
  <c r="D45" i="1"/>
  <c r="F8" i="4"/>
  <c r="F9" i="4"/>
  <c r="G11" i="4"/>
  <c r="C4" i="8"/>
  <c r="C8" i="8"/>
  <c r="C11" i="8"/>
  <c r="G12" i="8"/>
  <c r="E13" i="8"/>
  <c r="F7" i="11"/>
  <c r="G7" i="11"/>
  <c r="G14" i="8"/>
  <c r="E15" i="8"/>
  <c r="F9" i="11"/>
  <c r="G9" i="11"/>
  <c r="G15" i="8"/>
  <c r="E16" i="8"/>
  <c r="F10" i="11"/>
  <c r="G10" i="11"/>
  <c r="G11" i="8"/>
  <c r="G16" i="8"/>
  <c r="G13" i="8"/>
  <c r="E14" i="8"/>
  <c r="F8" i="11"/>
  <c r="G8" i="11"/>
  <c r="D82" i="8"/>
  <c r="D109" i="8"/>
  <c r="D152" i="8"/>
  <c r="D151" i="8"/>
  <c r="D19" i="8"/>
  <c r="D184" i="8"/>
  <c r="D187" i="8"/>
  <c r="D66" i="8"/>
  <c r="D87" i="8"/>
  <c r="D139" i="8"/>
  <c r="D36" i="8"/>
  <c r="D220" i="8"/>
  <c r="D46" i="8"/>
  <c r="D181" i="8"/>
  <c r="D58" i="8"/>
  <c r="D85" i="8"/>
  <c r="D26" i="8"/>
  <c r="D238" i="8"/>
  <c r="D182" i="8"/>
  <c r="D150" i="8"/>
  <c r="D44" i="8"/>
  <c r="D93" i="8"/>
  <c r="D37" i="8"/>
  <c r="D91" i="8"/>
  <c r="D248" i="8"/>
  <c r="D241" i="8"/>
  <c r="D49" i="8"/>
  <c r="D70" i="8"/>
  <c r="D197" i="8"/>
  <c r="D190" i="8"/>
  <c r="D160" i="8"/>
  <c r="D21" i="8"/>
  <c r="D249" i="8"/>
  <c r="D98" i="8"/>
  <c r="D142" i="8"/>
  <c r="D84" i="8"/>
  <c r="D209" i="8"/>
  <c r="D145" i="8"/>
  <c r="D180" i="8"/>
  <c r="D178" i="8"/>
  <c r="D227" i="8"/>
  <c r="D90" i="8"/>
  <c r="D73" i="8"/>
  <c r="D146" i="8"/>
  <c r="D166" i="8"/>
  <c r="D175" i="8"/>
  <c r="D128" i="8"/>
  <c r="D118" i="8"/>
  <c r="D247" i="8"/>
  <c r="D45" i="8"/>
  <c r="D103" i="8"/>
  <c r="D56" i="8"/>
  <c r="D168" i="8"/>
  <c r="D54" i="8"/>
  <c r="D65" i="8"/>
  <c r="D76" i="8"/>
  <c r="D68" i="8"/>
  <c r="D113" i="8"/>
  <c r="D120" i="8"/>
  <c r="D163" i="8"/>
  <c r="D169" i="8"/>
  <c r="D194" i="8"/>
  <c r="D226" i="8"/>
  <c r="D79" i="8"/>
  <c r="D41" i="8"/>
  <c r="D201" i="8"/>
  <c r="D229" i="8"/>
  <c r="D129" i="8"/>
  <c r="D78" i="8"/>
  <c r="D174" i="8"/>
  <c r="D211" i="8"/>
  <c r="D138" i="8"/>
  <c r="D115" i="8"/>
  <c r="D157" i="8"/>
  <c r="D96" i="8"/>
  <c r="D39" i="8"/>
  <c r="D69" i="8"/>
  <c r="D251" i="8"/>
  <c r="D83" i="8"/>
  <c r="D221" i="8"/>
  <c r="D116" i="8"/>
  <c r="D161" i="8"/>
  <c r="D215" i="8"/>
  <c r="D200" i="8"/>
  <c r="D114" i="8"/>
  <c r="D34" i="8"/>
  <c r="D62" i="8"/>
  <c r="D136" i="8"/>
  <c r="D240" i="8"/>
  <c r="D38" i="8"/>
  <c r="D134" i="8"/>
  <c r="D112" i="8"/>
  <c r="D162" i="8"/>
  <c r="D122" i="8"/>
  <c r="D203" i="8"/>
  <c r="D208" i="8"/>
  <c r="D110" i="8"/>
  <c r="D71" i="8"/>
  <c r="D132" i="8"/>
  <c r="D18" i="8"/>
  <c r="D111" i="8"/>
  <c r="D218" i="8"/>
  <c r="D24" i="8"/>
  <c r="D144" i="8"/>
  <c r="D97" i="8"/>
  <c r="D191" i="8"/>
  <c r="D155" i="8"/>
  <c r="D80" i="8"/>
  <c r="D106" i="8"/>
  <c r="D60" i="8"/>
  <c r="D35" i="8"/>
  <c r="D92" i="8"/>
  <c r="D143" i="8"/>
  <c r="D95" i="8"/>
  <c r="D107" i="8"/>
  <c r="D81" i="8"/>
  <c r="D186" i="8"/>
  <c r="D195" i="8"/>
  <c r="D43" i="8"/>
  <c r="D61" i="8"/>
  <c r="D25" i="8"/>
  <c r="D89" i="8"/>
  <c r="D198" i="8"/>
  <c r="D239" i="8"/>
  <c r="D214" i="8"/>
  <c r="D158" i="8"/>
  <c r="D206" i="8"/>
  <c r="D102" i="8"/>
  <c r="D125" i="8"/>
  <c r="D31" i="8"/>
  <c r="D176" i="8"/>
  <c r="D32" i="8"/>
  <c r="D20" i="8"/>
  <c r="D47" i="8"/>
  <c r="D86" i="8"/>
  <c r="D171" i="8"/>
  <c r="D245" i="8"/>
  <c r="D234" i="8"/>
  <c r="D172" i="8"/>
  <c r="D48" i="8"/>
  <c r="D246" i="8"/>
  <c r="D135" i="8"/>
  <c r="D131" i="8"/>
  <c r="D51" i="8"/>
  <c r="D196" i="8"/>
  <c r="D207" i="8"/>
  <c r="D167" i="8"/>
  <c r="D153" i="8"/>
  <c r="D235" i="8"/>
  <c r="D101" i="8"/>
  <c r="D183" i="8"/>
  <c r="D244" i="8"/>
  <c r="D228" i="8"/>
  <c r="D121" i="8"/>
  <c r="D42" i="8"/>
  <c r="D72" i="8"/>
  <c r="D233" i="8"/>
  <c r="D137" i="8"/>
  <c r="D55" i="8"/>
  <c r="D29" i="8"/>
  <c r="D40" i="8"/>
  <c r="D28" i="8"/>
  <c r="D75" i="8"/>
  <c r="D225" i="8"/>
  <c r="D185" i="8"/>
  <c r="D17" i="8"/>
  <c r="D30" i="8"/>
  <c r="D242" i="8"/>
  <c r="D104" i="8"/>
  <c r="D74" i="8"/>
  <c r="D108" i="8"/>
  <c r="D141" i="8"/>
  <c r="D204" i="8"/>
  <c r="D52" i="8"/>
  <c r="D130" i="8"/>
  <c r="D59" i="8"/>
  <c r="D140" i="8"/>
  <c r="D213" i="8"/>
  <c r="D147" i="8"/>
  <c r="D199" i="8"/>
  <c r="D202" i="8"/>
  <c r="D237" i="8"/>
  <c r="D179" i="8"/>
  <c r="D173" i="8"/>
  <c r="D156" i="8"/>
  <c r="D154" i="8"/>
  <c r="D149" i="8"/>
  <c r="D216" i="8"/>
  <c r="D53" i="8"/>
  <c r="D222" i="8"/>
  <c r="D193" i="8"/>
  <c r="D88" i="8"/>
  <c r="D117" i="8"/>
  <c r="D63" i="8"/>
  <c r="D212" i="8"/>
  <c r="D223" i="8"/>
  <c r="D57" i="8"/>
  <c r="D133" i="8"/>
  <c r="D205" i="8"/>
  <c r="D64" i="8"/>
  <c r="D67" i="8"/>
  <c r="D105" i="8"/>
  <c r="D94" i="8"/>
  <c r="D23" i="8"/>
  <c r="D224" i="8"/>
  <c r="D236" i="8"/>
  <c r="D217" i="8"/>
  <c r="D219" i="8"/>
  <c r="D22" i="8"/>
  <c r="D164" i="8"/>
  <c r="D231" i="8"/>
  <c r="D50" i="8"/>
  <c r="D126" i="8"/>
  <c r="D177" i="8"/>
  <c r="D77" i="8"/>
  <c r="D243" i="8"/>
  <c r="D99" i="8"/>
  <c r="D33" i="8"/>
  <c r="D119" i="8"/>
  <c r="D230" i="8"/>
  <c r="D250" i="8"/>
  <c r="D189" i="8"/>
  <c r="D100" i="8"/>
  <c r="D123" i="8"/>
  <c r="D210" i="8"/>
  <c r="D148" i="8"/>
  <c r="D124" i="8"/>
  <c r="D165" i="8"/>
  <c r="D192" i="8"/>
  <c r="D27" i="8"/>
  <c r="D188" i="8"/>
  <c r="D127" i="8"/>
  <c r="D170" i="8"/>
  <c r="D232" i="8"/>
  <c r="D159" i="8"/>
  <c r="O121" i="11"/>
  <c r="O159" i="11"/>
  <c r="O117" i="11"/>
  <c r="O224" i="11"/>
  <c r="O237" i="11"/>
  <c r="O44" i="11"/>
  <c r="O213" i="11"/>
  <c r="O17" i="11"/>
  <c r="O58" i="11"/>
  <c r="O217" i="11"/>
  <c r="O82" i="11"/>
  <c r="O210" i="11"/>
  <c r="O167" i="11"/>
  <c r="O193" i="11"/>
  <c r="O53" i="11"/>
  <c r="O135" i="11"/>
  <c r="O236" i="11"/>
  <c r="O219" i="11"/>
  <c r="O23" i="11"/>
  <c r="O66" i="11"/>
  <c r="O238" i="11"/>
  <c r="O147" i="11"/>
  <c r="O45" i="11"/>
  <c r="O42" i="11"/>
  <c r="O165" i="11"/>
  <c r="O26" i="11"/>
  <c r="O96" i="11"/>
  <c r="O233" i="11"/>
  <c r="O55" i="11"/>
  <c r="O75" i="11"/>
  <c r="O86" i="11"/>
  <c r="O74" i="11"/>
  <c r="O138" i="11"/>
  <c r="O12" i="11"/>
  <c r="O202" i="11"/>
  <c r="O106" i="11"/>
  <c r="O130" i="11"/>
  <c r="O194" i="11"/>
  <c r="O215" i="11"/>
  <c r="O33" i="11"/>
  <c r="O132" i="11"/>
  <c r="O123" i="11"/>
  <c r="O73" i="11"/>
  <c r="O157" i="11"/>
  <c r="O70" i="11"/>
  <c r="O50" i="11"/>
  <c r="O112" i="11"/>
  <c r="O140" i="11"/>
  <c r="O172" i="11"/>
  <c r="O78" i="11"/>
  <c r="O15" i="11"/>
  <c r="O64" i="11"/>
  <c r="O85" i="11"/>
  <c r="O144" i="11"/>
  <c r="O79" i="11"/>
  <c r="O214" i="11"/>
  <c r="O60" i="11"/>
  <c r="O145" i="11"/>
  <c r="N5" i="11"/>
  <c r="P5" i="11"/>
  <c r="E12" i="8"/>
  <c r="F6" i="11"/>
  <c r="G6" i="11"/>
  <c r="O153" i="11"/>
  <c r="O182" i="11"/>
  <c r="O118" i="11"/>
  <c r="O94" i="11"/>
  <c r="O113" i="11"/>
  <c r="O71" i="11"/>
  <c r="O225" i="11"/>
  <c r="O211" i="11"/>
  <c r="O88" i="11"/>
  <c r="O199" i="11"/>
  <c r="O206" i="11"/>
  <c r="O187" i="11"/>
  <c r="O143" i="11"/>
  <c r="O173" i="11"/>
  <c r="O141" i="11"/>
  <c r="O124" i="11"/>
  <c r="O102" i="11"/>
  <c r="O24" i="11"/>
  <c r="O69" i="11"/>
  <c r="O49" i="11"/>
  <c r="O36" i="11"/>
  <c r="O177" i="11"/>
  <c r="O161" i="11"/>
  <c r="O125" i="11"/>
  <c r="O166" i="11"/>
  <c r="O80" i="11"/>
  <c r="O170" i="11"/>
  <c r="O200" i="11"/>
  <c r="O192" i="11"/>
  <c r="O37" i="11"/>
  <c r="O101" i="11"/>
  <c r="O29" i="11"/>
  <c r="O149" i="11"/>
  <c r="O18" i="11"/>
  <c r="O126" i="11"/>
  <c r="O197" i="11"/>
  <c r="O128" i="11"/>
  <c r="O56" i="11"/>
  <c r="O209" i="11"/>
  <c r="O77" i="11"/>
  <c r="O90" i="11"/>
  <c r="O205" i="11"/>
  <c r="O223" i="11"/>
  <c r="O220" i="11"/>
  <c r="O114" i="11"/>
  <c r="O59" i="11"/>
  <c r="O97" i="11"/>
  <c r="O122" i="11"/>
  <c r="O67" i="11"/>
  <c r="O174" i="11"/>
  <c r="O136" i="11"/>
  <c r="O154" i="11"/>
  <c r="O43" i="11"/>
  <c r="O31" i="11"/>
  <c r="O176" i="11"/>
  <c r="O52" i="11"/>
  <c r="O30" i="11"/>
  <c r="O181" i="11"/>
  <c r="O146" i="11"/>
  <c r="J10" i="11"/>
  <c r="P10" i="11"/>
  <c r="O226" i="11"/>
  <c r="O21" i="11"/>
  <c r="O142" i="11"/>
  <c r="O183" i="11"/>
  <c r="O27" i="11"/>
  <c r="O171" i="11"/>
  <c r="O158" i="11"/>
  <c r="O230" i="11"/>
  <c r="O99" i="11"/>
  <c r="O127" i="11"/>
  <c r="O57" i="11"/>
  <c r="O216" i="11"/>
  <c r="O148" i="11"/>
  <c r="O231" i="11"/>
  <c r="O207" i="11"/>
  <c r="O46" i="11"/>
  <c r="O68" i="11"/>
  <c r="O11" i="11"/>
  <c r="O22" i="11"/>
  <c r="O131" i="11"/>
  <c r="O115" i="11"/>
  <c r="O95" i="11"/>
  <c r="O201" i="11"/>
  <c r="O129" i="11"/>
  <c r="O228" i="11"/>
  <c r="O41" i="11"/>
  <c r="O25" i="11"/>
  <c r="O152" i="11"/>
  <c r="O83" i="11"/>
  <c r="O189" i="11"/>
  <c r="O89" i="11"/>
  <c r="O54" i="11"/>
  <c r="O185" i="11"/>
  <c r="O212" i="11"/>
  <c r="O65" i="11"/>
  <c r="O116" i="11"/>
  <c r="O32" i="11"/>
  <c r="O28" i="11"/>
  <c r="O155" i="11"/>
  <c r="O245" i="11"/>
  <c r="O151" i="11"/>
  <c r="O168" i="11"/>
  <c r="O195" i="11"/>
  <c r="O188" i="11"/>
  <c r="O107" i="11"/>
  <c r="O48" i="11"/>
  <c r="O39" i="11"/>
  <c r="O169" i="11"/>
  <c r="O84" i="11"/>
  <c r="O139" i="11"/>
  <c r="O92" i="11"/>
  <c r="O184" i="11"/>
  <c r="O235" i="11"/>
  <c r="O87" i="11"/>
  <c r="O232" i="11"/>
  <c r="O175" i="11"/>
  <c r="O133" i="11"/>
  <c r="O178" i="11"/>
  <c r="O103" i="11"/>
  <c r="J8" i="11"/>
  <c r="P8" i="11"/>
  <c r="J9" i="11"/>
  <c r="P9" i="11"/>
  <c r="O164" i="11"/>
  <c r="O186" i="11"/>
  <c r="O204" i="11"/>
  <c r="O244" i="11"/>
  <c r="O93" i="11"/>
  <c r="O120" i="11"/>
  <c r="O16" i="11"/>
  <c r="O218" i="11"/>
  <c r="O61" i="11"/>
  <c r="O51" i="11"/>
  <c r="O111" i="11"/>
  <c r="O47" i="11"/>
  <c r="O150" i="11"/>
  <c r="O196" i="11"/>
  <c r="O134" i="11"/>
  <c r="O198" i="11"/>
  <c r="O98" i="11"/>
  <c r="O179" i="11"/>
  <c r="O34" i="11"/>
  <c r="O227" i="11"/>
  <c r="O222" i="11"/>
  <c r="O229" i="11"/>
  <c r="O190" i="11"/>
  <c r="O240" i="11"/>
  <c r="O239" i="11"/>
  <c r="O14" i="11"/>
  <c r="O119" i="11"/>
  <c r="O208" i="11"/>
  <c r="O19" i="11"/>
  <c r="O180" i="11"/>
  <c r="O137" i="11"/>
  <c r="O100" i="11"/>
  <c r="O91" i="11"/>
  <c r="O105" i="11"/>
  <c r="O104" i="11"/>
  <c r="O156" i="11"/>
  <c r="O234" i="11"/>
  <c r="O108" i="11"/>
  <c r="O110" i="11"/>
  <c r="O63" i="11"/>
  <c r="O109" i="11"/>
  <c r="O72" i="11"/>
  <c r="O35" i="11"/>
  <c r="O163" i="11"/>
  <c r="O62" i="11"/>
  <c r="O162" i="11"/>
  <c r="O241" i="11"/>
  <c r="O160" i="11"/>
  <c r="O221" i="11"/>
  <c r="O203" i="11"/>
  <c r="O243" i="11"/>
  <c r="O191" i="11"/>
  <c r="O242" i="11"/>
  <c r="O38" i="11"/>
  <c r="O20" i="11"/>
  <c r="O40" i="11"/>
  <c r="O81" i="11"/>
  <c r="O13" i="11"/>
  <c r="O76" i="11"/>
  <c r="G17" i="8"/>
  <c r="E17" i="8"/>
  <c r="F11" i="11"/>
  <c r="G11" i="11"/>
  <c r="J7" i="11"/>
  <c r="P7" i="11"/>
  <c r="J11" i="11"/>
  <c r="P11" i="11"/>
  <c r="H6" i="11"/>
  <c r="H7" i="11"/>
  <c r="H8" i="11"/>
  <c r="H9" i="11"/>
  <c r="H10" i="11"/>
  <c r="H11" i="11"/>
  <c r="G18" i="8"/>
  <c r="E18" i="8"/>
  <c r="J6" i="11"/>
  <c r="P6" i="11"/>
  <c r="F17" i="8"/>
  <c r="F12" i="11"/>
  <c r="F18" i="8"/>
  <c r="E19" i="8"/>
  <c r="G19" i="8"/>
  <c r="F13" i="11"/>
  <c r="F19" i="8"/>
  <c r="G20" i="8"/>
  <c r="E20" i="8"/>
  <c r="E21" i="8"/>
  <c r="G21" i="8"/>
  <c r="F14" i="11"/>
  <c r="F20" i="8"/>
  <c r="G22" i="8"/>
  <c r="E22" i="8"/>
  <c r="F15" i="11"/>
  <c r="F21" i="8"/>
  <c r="F16" i="11"/>
  <c r="F22" i="8"/>
  <c r="E23" i="8"/>
  <c r="G23" i="8"/>
  <c r="E24" i="8"/>
  <c r="G24" i="8"/>
  <c r="F17" i="11"/>
  <c r="F23" i="8"/>
  <c r="E25" i="8"/>
  <c r="G25" i="8"/>
  <c r="F18" i="11"/>
  <c r="F24" i="8"/>
  <c r="E26" i="8"/>
  <c r="G26" i="8"/>
  <c r="F19" i="11"/>
  <c r="F25" i="8"/>
  <c r="G27" i="8"/>
  <c r="E27" i="8"/>
  <c r="F20" i="11"/>
  <c r="F26" i="8"/>
  <c r="E28" i="8"/>
  <c r="G28" i="8"/>
  <c r="F21" i="11"/>
  <c r="F27" i="8"/>
  <c r="F22" i="11"/>
  <c r="F28" i="8"/>
  <c r="G29" i="8"/>
  <c r="E29" i="8"/>
  <c r="E30" i="8"/>
  <c r="G30" i="8"/>
  <c r="F23" i="11"/>
  <c r="F29" i="8"/>
  <c r="E31" i="8"/>
  <c r="G31" i="8"/>
  <c r="F24" i="11"/>
  <c r="F30" i="8"/>
  <c r="G32" i="8"/>
  <c r="E32" i="8"/>
  <c r="F25" i="11"/>
  <c r="F31" i="8"/>
  <c r="F26" i="11"/>
  <c r="F32" i="8"/>
  <c r="E33" i="8"/>
  <c r="G33" i="8"/>
  <c r="F27" i="11"/>
  <c r="F33" i="8"/>
  <c r="G34" i="8"/>
  <c r="E34" i="8"/>
  <c r="F28" i="11"/>
  <c r="F34" i="8"/>
  <c r="E35" i="8"/>
  <c r="G35" i="8"/>
  <c r="F29" i="11"/>
  <c r="F35" i="8"/>
  <c r="G36" i="8"/>
  <c r="E36" i="8"/>
  <c r="E37" i="8"/>
  <c r="G37" i="8"/>
  <c r="F30" i="11"/>
  <c r="F36" i="8"/>
  <c r="G38" i="8"/>
  <c r="E38" i="8"/>
  <c r="F31" i="11"/>
  <c r="F37" i="8"/>
  <c r="F32" i="11"/>
  <c r="F38" i="8"/>
  <c r="E39" i="8"/>
  <c r="G39" i="8"/>
  <c r="G40" i="8"/>
  <c r="E40" i="8"/>
  <c r="F33" i="11"/>
  <c r="F39" i="8"/>
  <c r="F34" i="11"/>
  <c r="F40" i="8"/>
  <c r="G41" i="8"/>
  <c r="E41" i="8"/>
  <c r="F35" i="11"/>
  <c r="F41" i="8"/>
  <c r="G42" i="8"/>
  <c r="E42" i="8"/>
  <c r="F36" i="11"/>
  <c r="F42" i="8"/>
  <c r="G43" i="8"/>
  <c r="E43" i="8"/>
  <c r="F37" i="11"/>
  <c r="F43" i="8"/>
  <c r="E44" i="8"/>
  <c r="G44" i="8"/>
  <c r="F38" i="11"/>
  <c r="F44" i="8"/>
  <c r="G45" i="8"/>
  <c r="E45" i="8"/>
  <c r="F39" i="11"/>
  <c r="F45" i="8"/>
  <c r="E46" i="8"/>
  <c r="G46" i="8"/>
  <c r="F40" i="11"/>
  <c r="F46" i="8"/>
  <c r="E47" i="8"/>
  <c r="G47" i="8"/>
  <c r="F41" i="11"/>
  <c r="F47" i="8"/>
  <c r="G48" i="8"/>
  <c r="E48" i="8"/>
  <c r="G49" i="8"/>
  <c r="E49" i="8"/>
  <c r="F42" i="11"/>
  <c r="F48" i="8"/>
  <c r="F43" i="11"/>
  <c r="F49" i="8"/>
  <c r="E50" i="8"/>
  <c r="G50" i="8"/>
  <c r="F44" i="11"/>
  <c r="F50" i="8"/>
  <c r="G51" i="8"/>
  <c r="E51" i="8"/>
  <c r="F45" i="11"/>
  <c r="F51" i="8"/>
  <c r="G52" i="8"/>
  <c r="E52" i="8"/>
  <c r="E53" i="8"/>
  <c r="G53" i="8"/>
  <c r="F46" i="11"/>
  <c r="F52" i="8"/>
  <c r="E54" i="8"/>
  <c r="G54" i="8"/>
  <c r="F47" i="11"/>
  <c r="F53" i="8"/>
  <c r="G55" i="8"/>
  <c r="E55" i="8"/>
  <c r="F48" i="11"/>
  <c r="F54" i="8"/>
  <c r="F49" i="11"/>
  <c r="F55" i="8"/>
  <c r="G56" i="8"/>
  <c r="E56" i="8"/>
  <c r="F50" i="11"/>
  <c r="F56" i="8"/>
  <c r="E57" i="8"/>
  <c r="G57" i="8"/>
  <c r="F51" i="11"/>
  <c r="F57" i="8"/>
  <c r="E58" i="8"/>
  <c r="G58" i="8"/>
  <c r="E59" i="8"/>
  <c r="G59" i="8"/>
  <c r="F52" i="11"/>
  <c r="F58" i="8"/>
  <c r="G60" i="8"/>
  <c r="E60" i="8"/>
  <c r="F53" i="11"/>
  <c r="F59" i="8"/>
  <c r="F54" i="11"/>
  <c r="F60" i="8"/>
  <c r="E61" i="8"/>
  <c r="G61" i="8"/>
  <c r="G62" i="8"/>
  <c r="E62" i="8"/>
  <c r="F55" i="11"/>
  <c r="F61" i="8"/>
  <c r="F56" i="11"/>
  <c r="F62" i="8"/>
  <c r="G63" i="8"/>
  <c r="E63" i="8"/>
  <c r="F57" i="11"/>
  <c r="F63" i="8"/>
  <c r="E64" i="8"/>
  <c r="G64" i="8"/>
  <c r="E65" i="8"/>
  <c r="G65" i="8"/>
  <c r="F58" i="11"/>
  <c r="F64" i="8"/>
  <c r="E66" i="8"/>
  <c r="G66" i="8"/>
  <c r="F59" i="11"/>
  <c r="F65" i="8"/>
  <c r="G67" i="8"/>
  <c r="E67" i="8"/>
  <c r="F60" i="11"/>
  <c r="F66" i="8"/>
  <c r="E68" i="8"/>
  <c r="G68" i="8"/>
  <c r="F61" i="11"/>
  <c r="F67" i="8"/>
  <c r="F62" i="11"/>
  <c r="F68" i="8"/>
  <c r="E69" i="8"/>
  <c r="G69" i="8"/>
  <c r="G70" i="8"/>
  <c r="E70" i="8"/>
  <c r="F63" i="11"/>
  <c r="F69" i="8"/>
  <c r="F64" i="11"/>
  <c r="F70" i="8"/>
  <c r="E71" i="8"/>
  <c r="G71" i="8"/>
  <c r="F65" i="11"/>
  <c r="F71" i="8"/>
  <c r="E72" i="8"/>
  <c r="G72" i="8"/>
  <c r="G73" i="8"/>
  <c r="E73" i="8"/>
  <c r="F66" i="11"/>
  <c r="F72" i="8"/>
  <c r="F67" i="11"/>
  <c r="F73" i="8"/>
  <c r="G74" i="8"/>
  <c r="E74" i="8"/>
  <c r="G75" i="8"/>
  <c r="E75" i="8"/>
  <c r="F68" i="11"/>
  <c r="F74" i="8"/>
  <c r="F69" i="11"/>
  <c r="F75" i="8"/>
  <c r="E76" i="8"/>
  <c r="G76" i="8"/>
  <c r="F70" i="11"/>
  <c r="F76" i="8"/>
  <c r="G77" i="8"/>
  <c r="E77" i="8"/>
  <c r="F71" i="11"/>
  <c r="F77" i="8"/>
  <c r="E78" i="8"/>
  <c r="G78" i="8"/>
  <c r="E79" i="8"/>
  <c r="G79" i="8"/>
  <c r="F72" i="11"/>
  <c r="F78" i="8"/>
  <c r="G80" i="8"/>
  <c r="E80" i="8"/>
  <c r="F73" i="11"/>
  <c r="F79" i="8"/>
  <c r="F74" i="11"/>
  <c r="F80" i="8"/>
  <c r="E81" i="8"/>
  <c r="G81" i="8"/>
  <c r="G82" i="8"/>
  <c r="E82" i="8"/>
  <c r="F75" i="11"/>
  <c r="F81" i="8"/>
  <c r="F76" i="11"/>
  <c r="F82" i="8"/>
  <c r="E83" i="8"/>
  <c r="G83" i="8"/>
  <c r="E84" i="8"/>
  <c r="G84" i="8"/>
  <c r="F77" i="11"/>
  <c r="F83" i="8"/>
  <c r="E85" i="8"/>
  <c r="G85" i="8"/>
  <c r="F78" i="11"/>
  <c r="F84" i="8"/>
  <c r="G86" i="8"/>
  <c r="E86" i="8"/>
  <c r="F79" i="11"/>
  <c r="F85" i="8"/>
  <c r="F80" i="11"/>
  <c r="F86" i="8"/>
  <c r="G87" i="8"/>
  <c r="E87" i="8"/>
  <c r="F81" i="11"/>
  <c r="F87" i="8"/>
  <c r="G88" i="8"/>
  <c r="E88" i="8"/>
  <c r="F82" i="11"/>
  <c r="F88" i="8"/>
  <c r="G89" i="8"/>
  <c r="E89" i="8"/>
  <c r="F83" i="11"/>
  <c r="F89" i="8"/>
  <c r="E90" i="8"/>
  <c r="G90" i="8"/>
  <c r="G91" i="8"/>
  <c r="E91" i="8"/>
  <c r="F84" i="11"/>
  <c r="F90" i="8"/>
  <c r="F85" i="11"/>
  <c r="F91" i="8"/>
  <c r="G92" i="8"/>
  <c r="E92" i="8"/>
  <c r="E93" i="8"/>
  <c r="G93" i="8"/>
  <c r="F86" i="11"/>
  <c r="F92" i="8"/>
  <c r="G94" i="8"/>
  <c r="E94" i="8"/>
  <c r="F87" i="11"/>
  <c r="F93" i="8"/>
  <c r="F88" i="11"/>
  <c r="F94" i="8"/>
  <c r="E95" i="8"/>
  <c r="G95" i="8"/>
  <c r="G96" i="8"/>
  <c r="E96" i="8"/>
  <c r="F89" i="11"/>
  <c r="F95" i="8"/>
  <c r="G97" i="8"/>
  <c r="E97" i="8"/>
  <c r="F90" i="11"/>
  <c r="F96" i="8"/>
  <c r="F91" i="11"/>
  <c r="F97" i="8"/>
  <c r="G98" i="8"/>
  <c r="E98" i="8"/>
  <c r="F92" i="11"/>
  <c r="F98" i="8"/>
  <c r="E99" i="8"/>
  <c r="G99" i="8"/>
  <c r="F93" i="11"/>
  <c r="F99" i="8"/>
  <c r="G100" i="8"/>
  <c r="E100" i="8"/>
  <c r="E101" i="8"/>
  <c r="G101" i="8"/>
  <c r="F94" i="11"/>
  <c r="F100" i="8"/>
  <c r="G102" i="8"/>
  <c r="E102" i="8"/>
  <c r="F95" i="11"/>
  <c r="F101" i="8"/>
  <c r="G103" i="8"/>
  <c r="E103" i="8"/>
  <c r="F96" i="11"/>
  <c r="F102" i="8"/>
  <c r="F97" i="11"/>
  <c r="F103" i="8"/>
  <c r="G104" i="8"/>
  <c r="E104" i="8"/>
  <c r="G105" i="8"/>
  <c r="E105" i="8"/>
  <c r="F98" i="11"/>
  <c r="F104" i="8"/>
  <c r="F99" i="11"/>
  <c r="F105" i="8"/>
  <c r="G106" i="8"/>
  <c r="E106" i="8"/>
  <c r="G107" i="8"/>
  <c r="E107" i="8"/>
  <c r="F100" i="11"/>
  <c r="F106" i="8"/>
  <c r="F101" i="11"/>
  <c r="F107" i="8"/>
  <c r="G108" i="8"/>
  <c r="E108" i="8"/>
  <c r="F102" i="11"/>
  <c r="F108" i="8"/>
  <c r="G109" i="8"/>
  <c r="E109" i="8"/>
  <c r="F103" i="11"/>
  <c r="F109" i="8"/>
  <c r="G110" i="8"/>
  <c r="E110" i="8"/>
  <c r="E111" i="8"/>
  <c r="G111" i="8"/>
  <c r="F104" i="11"/>
  <c r="F110" i="8"/>
  <c r="F105" i="11"/>
  <c r="F111" i="8"/>
  <c r="E112" i="8"/>
  <c r="G112" i="8"/>
  <c r="F106" i="11"/>
  <c r="F112" i="8"/>
  <c r="E113" i="8"/>
  <c r="G113" i="8"/>
  <c r="E114" i="8"/>
  <c r="G114" i="8"/>
  <c r="F107" i="11"/>
  <c r="F113" i="8"/>
  <c r="F108" i="11"/>
  <c r="F114" i="8"/>
  <c r="E115" i="8"/>
  <c r="G115" i="8"/>
  <c r="G116" i="8"/>
  <c r="E116" i="8"/>
  <c r="F109" i="11"/>
  <c r="F115" i="8"/>
  <c r="F110" i="11"/>
  <c r="F116" i="8"/>
  <c r="G117" i="8"/>
  <c r="E117" i="8"/>
  <c r="F111" i="11"/>
  <c r="F117" i="8"/>
  <c r="E118" i="8"/>
  <c r="G118" i="8"/>
  <c r="F112" i="11"/>
  <c r="F118" i="8"/>
  <c r="E119" i="8"/>
  <c r="G119" i="8"/>
  <c r="E120" i="8"/>
  <c r="G120" i="8"/>
  <c r="F113" i="11"/>
  <c r="F119" i="8"/>
  <c r="E121" i="8"/>
  <c r="G121" i="8"/>
  <c r="F114" i="11"/>
  <c r="F120" i="8"/>
  <c r="F115" i="11"/>
  <c r="F121" i="8"/>
  <c r="G122" i="8"/>
  <c r="E122" i="8"/>
  <c r="G123" i="8"/>
  <c r="E123" i="8"/>
  <c r="F116" i="11"/>
  <c r="F122" i="8"/>
  <c r="E124" i="8"/>
  <c r="G124" i="8"/>
  <c r="F117" i="11"/>
  <c r="F123" i="8"/>
  <c r="G125" i="8"/>
  <c r="E125" i="8"/>
  <c r="F118" i="11"/>
  <c r="F124" i="8"/>
  <c r="F119" i="11"/>
  <c r="F125" i="8"/>
  <c r="G126" i="8"/>
  <c r="E126" i="8"/>
  <c r="E127" i="8"/>
  <c r="G127" i="8"/>
  <c r="F120" i="11"/>
  <c r="F126" i="8"/>
  <c r="G128" i="8"/>
  <c r="E128" i="8"/>
  <c r="F121" i="11"/>
  <c r="F127" i="8"/>
  <c r="E129" i="8"/>
  <c r="G129" i="8"/>
  <c r="F122" i="11"/>
  <c r="F128" i="8"/>
  <c r="E130" i="8"/>
  <c r="G130" i="8"/>
  <c r="F123" i="11"/>
  <c r="F129" i="8"/>
  <c r="E131" i="8"/>
  <c r="G131" i="8"/>
  <c r="F124" i="11"/>
  <c r="F130" i="8"/>
  <c r="G132" i="8"/>
  <c r="E132" i="8"/>
  <c r="F125" i="11"/>
  <c r="F131" i="8"/>
  <c r="F126" i="11"/>
  <c r="F132" i="8"/>
  <c r="E133" i="8"/>
  <c r="G133" i="8"/>
  <c r="E134" i="8"/>
  <c r="G134" i="8"/>
  <c r="F127" i="11"/>
  <c r="F133" i="8"/>
  <c r="E135" i="8"/>
  <c r="G135" i="8"/>
  <c r="F128" i="11"/>
  <c r="F134" i="8"/>
  <c r="G136" i="8"/>
  <c r="E136" i="8"/>
  <c r="F129" i="11"/>
  <c r="F135" i="8"/>
  <c r="F130" i="11"/>
  <c r="F136" i="8"/>
  <c r="E137" i="8"/>
  <c r="G137" i="8"/>
  <c r="F131" i="11"/>
  <c r="F137" i="8"/>
  <c r="E138" i="8"/>
  <c r="G138" i="8"/>
  <c r="F132" i="11"/>
  <c r="F138" i="8"/>
  <c r="G139" i="8"/>
  <c r="E139" i="8"/>
  <c r="G140" i="8"/>
  <c r="E140" i="8"/>
  <c r="F133" i="11"/>
  <c r="F139" i="8"/>
  <c r="F134" i="11"/>
  <c r="F140" i="8"/>
  <c r="G141" i="8"/>
  <c r="E141" i="8"/>
  <c r="F135" i="11"/>
  <c r="F141" i="8"/>
  <c r="E142" i="8"/>
  <c r="G142" i="8"/>
  <c r="F136" i="11"/>
  <c r="F142" i="8"/>
  <c r="G143" i="8"/>
  <c r="E143" i="8"/>
  <c r="F137" i="11"/>
  <c r="F143" i="8"/>
  <c r="G144" i="8"/>
  <c r="E144" i="8"/>
  <c r="F138" i="11"/>
  <c r="F144" i="8"/>
  <c r="G145" i="8"/>
  <c r="E145" i="8"/>
  <c r="G146" i="8"/>
  <c r="E146" i="8"/>
  <c r="F139" i="11"/>
  <c r="F145" i="8"/>
  <c r="G147" i="8"/>
  <c r="E147" i="8"/>
  <c r="F140" i="11"/>
  <c r="F146" i="8"/>
  <c r="E148" i="8"/>
  <c r="G148" i="8"/>
  <c r="F141" i="11"/>
  <c r="F147" i="8"/>
  <c r="F142" i="11"/>
  <c r="F148" i="8"/>
  <c r="G149" i="8"/>
  <c r="E149" i="8"/>
  <c r="F143" i="11"/>
  <c r="F149" i="8"/>
  <c r="G150" i="8"/>
  <c r="E150" i="8"/>
  <c r="F144" i="11"/>
  <c r="F150" i="8"/>
  <c r="E151" i="8"/>
  <c r="G151" i="8"/>
  <c r="G152" i="8"/>
  <c r="E152" i="8"/>
  <c r="F145" i="11"/>
  <c r="F151" i="8"/>
  <c r="F146" i="11"/>
  <c r="F152" i="8"/>
  <c r="E153" i="8"/>
  <c r="G153" i="8"/>
  <c r="E154" i="8"/>
  <c r="G154" i="8"/>
  <c r="F147" i="11"/>
  <c r="F153" i="8"/>
  <c r="G155" i="8"/>
  <c r="E155" i="8"/>
  <c r="F148" i="11"/>
  <c r="F154" i="8"/>
  <c r="G156" i="8"/>
  <c r="E156" i="8"/>
  <c r="F149" i="11"/>
  <c r="F155" i="8"/>
  <c r="F150" i="11"/>
  <c r="F156" i="8"/>
  <c r="G157" i="8"/>
  <c r="E157" i="8"/>
  <c r="F151" i="11"/>
  <c r="F157" i="8"/>
  <c r="G158" i="8"/>
  <c r="E158" i="8"/>
  <c r="G159" i="8"/>
  <c r="E159" i="8"/>
  <c r="F152" i="11"/>
  <c r="F158" i="8"/>
  <c r="G160" i="8"/>
  <c r="E160" i="8"/>
  <c r="F153" i="11"/>
  <c r="F159" i="8"/>
  <c r="F154" i="11"/>
  <c r="F160" i="8"/>
  <c r="E161" i="8"/>
  <c r="G161" i="8"/>
  <c r="F155" i="11"/>
  <c r="F161" i="8"/>
  <c r="E162" i="8"/>
  <c r="G162" i="8"/>
  <c r="E163" i="8"/>
  <c r="G163" i="8"/>
  <c r="F156" i="11"/>
  <c r="F162" i="8"/>
  <c r="E164" i="8"/>
  <c r="G164" i="8"/>
  <c r="F157" i="11"/>
  <c r="F163" i="8"/>
  <c r="E165" i="8"/>
  <c r="G165" i="8"/>
  <c r="F158" i="11"/>
  <c r="F164" i="8"/>
  <c r="G166" i="8"/>
  <c r="E166" i="8"/>
  <c r="F159" i="11"/>
  <c r="F165" i="8"/>
  <c r="F160" i="11"/>
  <c r="F166" i="8"/>
  <c r="E167" i="8"/>
  <c r="G167" i="8"/>
  <c r="F161" i="11"/>
  <c r="F167" i="8"/>
  <c r="E168" i="8"/>
  <c r="G168" i="8"/>
  <c r="G169" i="8"/>
  <c r="E169" i="8"/>
  <c r="F162" i="11"/>
  <c r="F168" i="8"/>
  <c r="F163" i="11"/>
  <c r="F169" i="8"/>
  <c r="E170" i="8"/>
  <c r="G170" i="8"/>
  <c r="G171" i="8"/>
  <c r="E171" i="8"/>
  <c r="F164" i="11"/>
  <c r="F170" i="8"/>
  <c r="F165" i="11"/>
  <c r="F171" i="8"/>
  <c r="E172" i="8"/>
  <c r="G172" i="8"/>
  <c r="G173" i="8"/>
  <c r="E173" i="8"/>
  <c r="F166" i="11"/>
  <c r="F172" i="8"/>
  <c r="G174" i="8"/>
  <c r="E174" i="8"/>
  <c r="F167" i="11"/>
  <c r="F173" i="8"/>
  <c r="G175" i="8"/>
  <c r="E175" i="8"/>
  <c r="F168" i="11"/>
  <c r="F174" i="8"/>
  <c r="F169" i="11"/>
  <c r="F175" i="8"/>
  <c r="E176" i="8"/>
  <c r="G176" i="8"/>
  <c r="F170" i="11"/>
  <c r="F176" i="8"/>
  <c r="E177" i="8"/>
  <c r="G177" i="8"/>
  <c r="F171" i="11"/>
  <c r="F177" i="8"/>
  <c r="G178" i="8"/>
  <c r="E178" i="8"/>
  <c r="E179" i="8"/>
  <c r="G179" i="8"/>
  <c r="F172" i="11"/>
  <c r="F178" i="8"/>
  <c r="E180" i="8"/>
  <c r="G180" i="8"/>
  <c r="F173" i="11"/>
  <c r="F179" i="8"/>
  <c r="F174" i="11"/>
  <c r="F180" i="8"/>
  <c r="G181" i="8"/>
  <c r="E181" i="8"/>
  <c r="G182" i="8"/>
  <c r="E182" i="8"/>
  <c r="F175" i="11"/>
  <c r="F181" i="8"/>
  <c r="F176" i="11"/>
  <c r="F182" i="8"/>
  <c r="E183" i="8"/>
  <c r="G183" i="8"/>
  <c r="E184" i="8"/>
  <c r="G184" i="8"/>
  <c r="F177" i="11"/>
  <c r="F183" i="8"/>
  <c r="E185" i="8"/>
  <c r="G185" i="8"/>
  <c r="F178" i="11"/>
  <c r="F184" i="8"/>
  <c r="F179" i="11"/>
  <c r="F185" i="8"/>
  <c r="E186" i="8"/>
  <c r="G186" i="8"/>
  <c r="E187" i="8"/>
  <c r="G187" i="8"/>
  <c r="F180" i="11"/>
  <c r="F186" i="8"/>
  <c r="G188" i="8"/>
  <c r="E188" i="8"/>
  <c r="F181" i="11"/>
  <c r="F187" i="8"/>
  <c r="E189" i="8"/>
  <c r="G189" i="8"/>
  <c r="F182" i="11"/>
  <c r="F188" i="8"/>
  <c r="F183" i="11"/>
  <c r="F189" i="8"/>
  <c r="G190" i="8"/>
  <c r="E190" i="8"/>
  <c r="G191" i="8"/>
  <c r="E191" i="8"/>
  <c r="F184" i="11"/>
  <c r="F190" i="8"/>
  <c r="F185" i="11"/>
  <c r="F191" i="8"/>
  <c r="G192" i="8"/>
  <c r="E192" i="8"/>
  <c r="G193" i="8"/>
  <c r="E193" i="8"/>
  <c r="F186" i="11"/>
  <c r="F192" i="8"/>
  <c r="F187" i="11"/>
  <c r="F193" i="8"/>
  <c r="G194" i="8"/>
  <c r="E194" i="8"/>
  <c r="G195" i="8"/>
  <c r="E195" i="8"/>
  <c r="F188" i="11"/>
  <c r="F194" i="8"/>
  <c r="G196" i="8"/>
  <c r="E196" i="8"/>
  <c r="F189" i="11"/>
  <c r="F195" i="8"/>
  <c r="F190" i="11"/>
  <c r="F196" i="8"/>
  <c r="G197" i="8"/>
  <c r="E197" i="8"/>
  <c r="F191" i="11"/>
  <c r="F197" i="8"/>
  <c r="G198" i="8"/>
  <c r="E198" i="8"/>
  <c r="E199" i="8"/>
  <c r="G199" i="8"/>
  <c r="F192" i="11"/>
  <c r="F198" i="8"/>
  <c r="F193" i="11"/>
  <c r="F199" i="8"/>
  <c r="G200" i="8"/>
  <c r="E200" i="8"/>
  <c r="F194" i="11"/>
  <c r="F200" i="8"/>
  <c r="E201" i="8"/>
  <c r="G201" i="8"/>
  <c r="G202" i="8"/>
  <c r="E202" i="8"/>
  <c r="F195" i="11"/>
  <c r="F201" i="8"/>
  <c r="F196" i="11"/>
  <c r="F202" i="8"/>
  <c r="G203" i="8"/>
  <c r="E203" i="8"/>
  <c r="F197" i="11"/>
  <c r="F203" i="8"/>
  <c r="E204" i="8"/>
  <c r="G204" i="8"/>
  <c r="F198" i="11"/>
  <c r="F204" i="8"/>
  <c r="E205" i="8"/>
  <c r="G205" i="8"/>
  <c r="G206" i="8"/>
  <c r="E206" i="8"/>
  <c r="F199" i="11"/>
  <c r="F205" i="8"/>
  <c r="F200" i="11"/>
  <c r="F206" i="8"/>
  <c r="G207" i="8"/>
  <c r="E207" i="8"/>
  <c r="F201" i="11"/>
  <c r="F207" i="8"/>
  <c r="G208" i="8"/>
  <c r="E208" i="8"/>
  <c r="F202" i="11"/>
  <c r="F208" i="8"/>
  <c r="E209" i="8"/>
  <c r="G209" i="8"/>
  <c r="E210" i="8"/>
  <c r="G210" i="8"/>
  <c r="F203" i="11"/>
  <c r="F209" i="8"/>
  <c r="F204" i="11"/>
  <c r="F210" i="8"/>
  <c r="G211" i="8"/>
  <c r="E211" i="8"/>
  <c r="F205" i="11"/>
  <c r="F211" i="8"/>
  <c r="G212" i="8"/>
  <c r="E212" i="8"/>
  <c r="F206" i="11"/>
  <c r="F212" i="8"/>
  <c r="E213" i="8"/>
  <c r="G213" i="8"/>
  <c r="F207" i="11"/>
  <c r="F213" i="8"/>
  <c r="E214" i="8"/>
  <c r="G214" i="8"/>
  <c r="F208" i="11"/>
  <c r="F214" i="8"/>
  <c r="G215" i="8"/>
  <c r="E215" i="8"/>
  <c r="F209" i="11"/>
  <c r="F215" i="8"/>
  <c r="E216" i="8"/>
  <c r="G216" i="8"/>
  <c r="E217" i="8"/>
  <c r="G217" i="8"/>
  <c r="F210" i="11"/>
  <c r="F216" i="8"/>
  <c r="E218" i="8"/>
  <c r="G218" i="8"/>
  <c r="F211" i="11"/>
  <c r="F217" i="8"/>
  <c r="F212" i="11"/>
  <c r="F218" i="8"/>
  <c r="E219" i="8"/>
  <c r="G219" i="8"/>
  <c r="E220" i="8"/>
  <c r="G220" i="8"/>
  <c r="F213" i="11"/>
  <c r="F219" i="8"/>
  <c r="E221" i="8"/>
  <c r="G221" i="8"/>
  <c r="F214" i="11"/>
  <c r="F220" i="8"/>
  <c r="F215" i="11"/>
  <c r="F221" i="8"/>
  <c r="E222" i="8"/>
  <c r="G222" i="8"/>
  <c r="E223" i="8"/>
  <c r="G223" i="8"/>
  <c r="F216" i="11"/>
  <c r="F222" i="8"/>
  <c r="E224" i="8"/>
  <c r="G224" i="8"/>
  <c r="F217" i="11"/>
  <c r="F223" i="8"/>
  <c r="G225" i="8"/>
  <c r="E225" i="8"/>
  <c r="F218" i="11"/>
  <c r="F224" i="8"/>
  <c r="F219" i="11"/>
  <c r="F225" i="8"/>
  <c r="E226" i="8"/>
  <c r="G226" i="8"/>
  <c r="E227" i="8"/>
  <c r="G227" i="8"/>
  <c r="F220" i="11"/>
  <c r="F226" i="8"/>
  <c r="E228" i="8"/>
  <c r="G228" i="8"/>
  <c r="F221" i="11"/>
  <c r="F227" i="8"/>
  <c r="G229" i="8"/>
  <c r="E229" i="8"/>
  <c r="F222" i="11"/>
  <c r="F228" i="8"/>
  <c r="G230" i="8"/>
  <c r="E230" i="8"/>
  <c r="F223" i="11"/>
  <c r="F229" i="8"/>
  <c r="G231" i="8"/>
  <c r="E231" i="8"/>
  <c r="F224" i="11"/>
  <c r="F230" i="8"/>
  <c r="F225" i="11"/>
  <c r="F231" i="8"/>
  <c r="G232" i="8"/>
  <c r="E232" i="8"/>
  <c r="G233" i="8"/>
  <c r="E233" i="8"/>
  <c r="F226" i="11"/>
  <c r="F232" i="8"/>
  <c r="G234" i="8"/>
  <c r="E234" i="8"/>
  <c r="F227" i="11"/>
  <c r="F233" i="8"/>
  <c r="F228" i="11"/>
  <c r="F234" i="8"/>
  <c r="G235" i="8"/>
  <c r="E235" i="8"/>
  <c r="F229" i="11"/>
  <c r="F235" i="8"/>
  <c r="G236" i="8"/>
  <c r="E236" i="8"/>
  <c r="F230" i="11"/>
  <c r="F236" i="8"/>
  <c r="E237" i="8"/>
  <c r="G237" i="8"/>
  <c r="G238" i="8"/>
  <c r="E238" i="8"/>
  <c r="F231" i="11"/>
  <c r="F237" i="8"/>
  <c r="G239" i="8"/>
  <c r="E239" i="8"/>
  <c r="F232" i="11"/>
  <c r="F238" i="8"/>
  <c r="F233" i="11"/>
  <c r="F239" i="8"/>
  <c r="G240" i="8"/>
  <c r="E240" i="8"/>
  <c r="F234" i="11"/>
  <c r="F240" i="8"/>
  <c r="G241" i="8"/>
  <c r="E241" i="8"/>
  <c r="F235" i="11"/>
  <c r="F241" i="8"/>
  <c r="E242" i="8"/>
  <c r="G242" i="8"/>
  <c r="E243" i="8"/>
  <c r="G243" i="8"/>
  <c r="F236" i="11"/>
  <c r="F242" i="8"/>
  <c r="F237" i="11"/>
  <c r="F243" i="8"/>
  <c r="E244" i="8"/>
  <c r="G244" i="8"/>
  <c r="F238" i="11"/>
  <c r="F244" i="8"/>
  <c r="E245" i="8"/>
  <c r="G245" i="8"/>
  <c r="G246" i="8"/>
  <c r="E246" i="8"/>
  <c r="F239" i="11"/>
  <c r="F245" i="8"/>
  <c r="E247" i="8"/>
  <c r="G247" i="8"/>
  <c r="F240" i="11"/>
  <c r="F246" i="8"/>
  <c r="E248" i="8"/>
  <c r="G248" i="8"/>
  <c r="F241" i="11"/>
  <c r="F247" i="8"/>
  <c r="E249" i="8"/>
  <c r="G249" i="8"/>
  <c r="F242" i="11"/>
  <c r="F248" i="8"/>
  <c r="G250" i="8"/>
  <c r="E250" i="8"/>
  <c r="F243" i="11"/>
  <c r="F249" i="8"/>
  <c r="E251" i="8"/>
  <c r="G251" i="8"/>
  <c r="F244" i="11"/>
  <c r="F250" i="8"/>
  <c r="F245" i="11"/>
  <c r="F251" i="8"/>
  <c r="AI12" i="3"/>
  <c r="AI13" i="3"/>
  <c r="J12" i="7"/>
  <c r="L12" i="11"/>
  <c r="C12" i="11"/>
  <c r="E12" i="11"/>
  <c r="G12" i="11"/>
  <c r="C13" i="11"/>
  <c r="E13" i="11"/>
  <c r="G13" i="11"/>
  <c r="AI14" i="3"/>
  <c r="J13" i="7"/>
  <c r="L13" i="11"/>
  <c r="H12" i="11"/>
  <c r="J12" i="11"/>
  <c r="P12" i="11"/>
  <c r="C14" i="11"/>
  <c r="E14" i="11"/>
  <c r="G14" i="11"/>
  <c r="AI15" i="3"/>
  <c r="J14" i="7"/>
  <c r="L14" i="11"/>
  <c r="G13" i="7"/>
  <c r="H13" i="7"/>
  <c r="L13" i="7"/>
  <c r="G12" i="7"/>
  <c r="H12" i="7"/>
  <c r="L12" i="7"/>
  <c r="H13" i="11"/>
  <c r="J13" i="11"/>
  <c r="P13" i="11"/>
  <c r="C15" i="11"/>
  <c r="E15" i="11"/>
  <c r="G15" i="11"/>
  <c r="AI16" i="3"/>
  <c r="H14" i="11"/>
  <c r="J14" i="11"/>
  <c r="P14" i="11"/>
  <c r="L15" i="11"/>
  <c r="J15" i="7"/>
  <c r="G14" i="7"/>
  <c r="H14" i="7"/>
  <c r="L14" i="7"/>
  <c r="C16" i="11"/>
  <c r="E16" i="11"/>
  <c r="G16" i="11"/>
  <c r="L16" i="11"/>
  <c r="J16" i="7"/>
  <c r="G15" i="7"/>
  <c r="H15" i="7"/>
  <c r="L15" i="7"/>
  <c r="AI17" i="3"/>
  <c r="H15" i="11"/>
  <c r="J15" i="11"/>
  <c r="P15" i="11"/>
  <c r="AI18" i="3"/>
  <c r="L17" i="11"/>
  <c r="J17" i="7"/>
  <c r="G16" i="7"/>
  <c r="H16" i="7"/>
  <c r="L16" i="7"/>
  <c r="H16" i="11"/>
  <c r="J16" i="11"/>
  <c r="P16" i="11"/>
  <c r="C17" i="11"/>
  <c r="E17" i="11"/>
  <c r="G17" i="11"/>
  <c r="H17" i="11"/>
  <c r="C18" i="11"/>
  <c r="E18" i="11"/>
  <c r="G18" i="11"/>
  <c r="L18" i="11"/>
  <c r="J18" i="7"/>
  <c r="J17" i="11"/>
  <c r="P17" i="11"/>
  <c r="G17" i="7"/>
  <c r="H17" i="7"/>
  <c r="L17" i="7"/>
  <c r="AI19" i="3"/>
  <c r="C19" i="11"/>
  <c r="E19" i="11"/>
  <c r="G19" i="11"/>
  <c r="AI20" i="3"/>
  <c r="G18" i="7"/>
  <c r="J19" i="7"/>
  <c r="L19" i="11"/>
  <c r="H18" i="7"/>
  <c r="L18" i="7"/>
  <c r="H18" i="11"/>
  <c r="I18" i="11"/>
  <c r="J18" i="11"/>
  <c r="P18" i="11"/>
  <c r="C20" i="11"/>
  <c r="E20" i="11"/>
  <c r="G20" i="11"/>
  <c r="G19" i="7"/>
  <c r="H19" i="7"/>
  <c r="L19" i="7"/>
  <c r="L20" i="11"/>
  <c r="J20" i="7"/>
  <c r="I19" i="11"/>
  <c r="J19" i="11"/>
  <c r="P19" i="11"/>
  <c r="H19" i="11"/>
  <c r="AI21" i="3"/>
  <c r="C21" i="11"/>
  <c r="E21" i="11"/>
  <c r="G21" i="11"/>
  <c r="G20" i="7"/>
  <c r="H20" i="7"/>
  <c r="L20" i="7"/>
  <c r="AI22" i="3"/>
  <c r="J21" i="7"/>
  <c r="L21" i="11"/>
  <c r="I20" i="11"/>
  <c r="J20" i="11"/>
  <c r="P20" i="11"/>
  <c r="H20" i="11"/>
  <c r="C22" i="11"/>
  <c r="E22" i="11"/>
  <c r="G22" i="11"/>
  <c r="AI23" i="3"/>
  <c r="J22" i="7"/>
  <c r="L22" i="11"/>
  <c r="H21" i="11"/>
  <c r="I21" i="11"/>
  <c r="J21" i="11"/>
  <c r="P21" i="11"/>
  <c r="G21" i="7"/>
  <c r="H21" i="7"/>
  <c r="L21" i="7"/>
  <c r="C23" i="11"/>
  <c r="E23" i="11"/>
  <c r="G23" i="11"/>
  <c r="AI24" i="3"/>
  <c r="H22" i="11"/>
  <c r="I22" i="11"/>
  <c r="J22" i="11"/>
  <c r="P22" i="11"/>
  <c r="G22" i="7"/>
  <c r="J23" i="7"/>
  <c r="L23" i="11"/>
  <c r="H22" i="7"/>
  <c r="L22" i="7"/>
  <c r="G23" i="7"/>
  <c r="C24" i="11"/>
  <c r="E24" i="11"/>
  <c r="G24" i="11"/>
  <c r="AI25" i="3"/>
  <c r="L24" i="11"/>
  <c r="J24" i="7"/>
  <c r="I23" i="11"/>
  <c r="J23" i="11"/>
  <c r="P23" i="11"/>
  <c r="H23" i="11"/>
  <c r="H23" i="7"/>
  <c r="L23" i="7"/>
  <c r="C25" i="11"/>
  <c r="E25" i="11"/>
  <c r="G25" i="11"/>
  <c r="H24" i="11"/>
  <c r="I24" i="11"/>
  <c r="J24" i="11"/>
  <c r="P24" i="11"/>
  <c r="AI26" i="3"/>
  <c r="L25" i="11"/>
  <c r="J25" i="7"/>
  <c r="G24" i="7"/>
  <c r="H24" i="7"/>
  <c r="L24" i="7"/>
  <c r="C26" i="11"/>
  <c r="E26" i="11"/>
  <c r="G26" i="11"/>
  <c r="G25" i="7"/>
  <c r="H25" i="7"/>
  <c r="L25" i="7"/>
  <c r="AI27" i="3"/>
  <c r="L26" i="11"/>
  <c r="J26" i="7"/>
  <c r="I25" i="11"/>
  <c r="J25" i="11"/>
  <c r="P25" i="11"/>
  <c r="H25" i="11"/>
  <c r="C27" i="11"/>
  <c r="E27" i="11"/>
  <c r="G27" i="11"/>
  <c r="L27" i="11"/>
  <c r="J27" i="7"/>
  <c r="G26" i="7"/>
  <c r="H26" i="7"/>
  <c r="L26" i="7"/>
  <c r="AI28" i="3"/>
  <c r="I26" i="11"/>
  <c r="J26" i="11"/>
  <c r="P26" i="11"/>
  <c r="C28" i="11"/>
  <c r="E28" i="11"/>
  <c r="G28" i="11"/>
  <c r="G27" i="7"/>
  <c r="H27" i="7"/>
  <c r="L27" i="7"/>
  <c r="I27" i="11"/>
  <c r="J27" i="11"/>
  <c r="P27" i="11"/>
  <c r="AI29" i="3"/>
  <c r="L28" i="11"/>
  <c r="J28" i="7"/>
  <c r="C29" i="11"/>
  <c r="E29" i="11"/>
  <c r="G29" i="11"/>
  <c r="G28" i="7"/>
  <c r="H28" i="7"/>
  <c r="L28" i="7"/>
  <c r="I28" i="11"/>
  <c r="J28" i="11"/>
  <c r="P28" i="11"/>
  <c r="J29" i="7"/>
  <c r="L29" i="11"/>
  <c r="AI30" i="3"/>
  <c r="G29" i="7"/>
  <c r="H29" i="7"/>
  <c r="L29" i="7"/>
  <c r="C30" i="11"/>
  <c r="E30" i="11"/>
  <c r="G30" i="11"/>
  <c r="AI31" i="3"/>
  <c r="L30" i="11"/>
  <c r="J30" i="7"/>
  <c r="I29" i="11"/>
  <c r="J29" i="11"/>
  <c r="P29" i="11"/>
  <c r="C31" i="11"/>
  <c r="E31" i="11"/>
  <c r="G31" i="11"/>
  <c r="AI32" i="3"/>
  <c r="G30" i="7"/>
  <c r="H30" i="7"/>
  <c r="L30" i="7"/>
  <c r="J31" i="7"/>
  <c r="L31" i="11"/>
  <c r="I30" i="11"/>
  <c r="J30" i="11"/>
  <c r="P30" i="11"/>
  <c r="D34" i="6"/>
  <c r="C32" i="11"/>
  <c r="E32" i="11"/>
  <c r="G32" i="11"/>
  <c r="D35" i="6"/>
  <c r="J32" i="7"/>
  <c r="L32" i="11"/>
  <c r="G31" i="7"/>
  <c r="H31" i="7"/>
  <c r="L31" i="7"/>
  <c r="I34" i="6"/>
  <c r="K34" i="6"/>
  <c r="I31" i="11"/>
  <c r="J31" i="11"/>
  <c r="P31" i="11"/>
  <c r="D36" i="6"/>
  <c r="G32" i="7"/>
  <c r="H32" i="7"/>
  <c r="L32" i="7"/>
  <c r="K35" i="6"/>
  <c r="I35" i="6"/>
  <c r="I32" i="11"/>
  <c r="J32" i="11"/>
  <c r="P32" i="11"/>
  <c r="D37" i="6"/>
  <c r="I36" i="6"/>
  <c r="K36" i="6"/>
  <c r="C35" i="11"/>
  <c r="E35" i="11"/>
  <c r="G35" i="11"/>
  <c r="K37" i="6"/>
  <c r="I37" i="6"/>
  <c r="D38" i="6"/>
  <c r="C34" i="11"/>
  <c r="E34" i="11"/>
  <c r="G34" i="11"/>
  <c r="C36" i="11"/>
  <c r="E36" i="11"/>
  <c r="G36" i="11"/>
  <c r="D39" i="6"/>
  <c r="K38" i="6"/>
  <c r="I38" i="6"/>
  <c r="I34" i="11"/>
  <c r="J34" i="11"/>
  <c r="I35" i="11"/>
  <c r="J35" i="11"/>
  <c r="C37" i="11"/>
  <c r="E37" i="11"/>
  <c r="G37" i="11"/>
  <c r="I36" i="11"/>
  <c r="J36" i="11"/>
  <c r="D40" i="6"/>
  <c r="I39" i="6"/>
  <c r="K39" i="6"/>
  <c r="C38" i="11"/>
  <c r="E38" i="11"/>
  <c r="G38" i="11"/>
  <c r="I40" i="6"/>
  <c r="K40" i="6"/>
  <c r="D41" i="6"/>
  <c r="I37" i="11"/>
  <c r="J37" i="11"/>
  <c r="D42" i="6"/>
  <c r="I41" i="6"/>
  <c r="K41" i="6"/>
  <c r="I38" i="11"/>
  <c r="J38" i="11"/>
  <c r="C39" i="11"/>
  <c r="E39" i="11"/>
  <c r="G39" i="11"/>
  <c r="I39" i="11"/>
  <c r="J39" i="11"/>
  <c r="C40" i="11"/>
  <c r="E40" i="11"/>
  <c r="G40" i="11"/>
  <c r="D43" i="6"/>
  <c r="K42" i="6"/>
  <c r="I42" i="6"/>
  <c r="C41" i="11"/>
  <c r="E41" i="11"/>
  <c r="G41" i="11"/>
  <c r="D44" i="6"/>
  <c r="K43" i="6"/>
  <c r="I43" i="6"/>
  <c r="I40" i="11"/>
  <c r="J40" i="11"/>
  <c r="C42" i="11"/>
  <c r="E42" i="11"/>
  <c r="G42" i="11"/>
  <c r="D45" i="6"/>
  <c r="K44" i="6"/>
  <c r="I44" i="6"/>
  <c r="I41" i="11"/>
  <c r="J41" i="11"/>
  <c r="C43" i="11"/>
  <c r="E43" i="11"/>
  <c r="G43" i="11"/>
  <c r="D46" i="6"/>
  <c r="I45" i="6"/>
  <c r="K45" i="6"/>
  <c r="I42" i="11"/>
  <c r="J42" i="11"/>
  <c r="C44" i="11"/>
  <c r="E44" i="11"/>
  <c r="G44" i="11"/>
  <c r="K46" i="6"/>
  <c r="I46" i="6"/>
  <c r="D47" i="6"/>
  <c r="I43" i="11"/>
  <c r="J43" i="11"/>
  <c r="C45" i="11"/>
  <c r="E45" i="11"/>
  <c r="G45" i="11"/>
  <c r="D48" i="6"/>
  <c r="I47" i="6"/>
  <c r="K47" i="6"/>
  <c r="I44" i="11"/>
  <c r="J44" i="11"/>
  <c r="C46" i="11"/>
  <c r="E46" i="11"/>
  <c r="G46" i="11"/>
  <c r="D49" i="6"/>
  <c r="K48" i="6"/>
  <c r="I48" i="6"/>
  <c r="I45" i="11"/>
  <c r="J45" i="11"/>
  <c r="C47" i="11"/>
  <c r="E47" i="11"/>
  <c r="G47" i="11"/>
  <c r="D50" i="6"/>
  <c r="K49" i="6"/>
  <c r="I49" i="6"/>
  <c r="I46" i="11"/>
  <c r="J46" i="11"/>
  <c r="C48" i="11"/>
  <c r="E48" i="11"/>
  <c r="G48" i="11"/>
  <c r="D51" i="6"/>
  <c r="I50" i="6"/>
  <c r="K50" i="6"/>
  <c r="I47" i="11"/>
  <c r="J47" i="11"/>
  <c r="C49" i="11"/>
  <c r="E49" i="11"/>
  <c r="G49" i="11"/>
  <c r="D52" i="6"/>
  <c r="K51" i="6"/>
  <c r="I51" i="6"/>
  <c r="I48" i="11"/>
  <c r="J48" i="11"/>
  <c r="C50" i="11"/>
  <c r="E50" i="11"/>
  <c r="G50" i="11"/>
  <c r="I49" i="11"/>
  <c r="J49" i="11"/>
  <c r="D53" i="6"/>
  <c r="K52" i="6"/>
  <c r="I52" i="6"/>
  <c r="C51" i="11"/>
  <c r="E51" i="11"/>
  <c r="G51" i="11"/>
  <c r="D54" i="6"/>
  <c r="I53" i="6"/>
  <c r="K53" i="6"/>
  <c r="I50" i="11"/>
  <c r="J50" i="11"/>
  <c r="C52" i="11"/>
  <c r="E52" i="11"/>
  <c r="G52" i="11"/>
  <c r="I51" i="11"/>
  <c r="J51" i="11"/>
  <c r="D55" i="6"/>
  <c r="K54" i="6"/>
  <c r="I54" i="6"/>
  <c r="C53" i="11"/>
  <c r="E53" i="11"/>
  <c r="G53" i="11"/>
  <c r="D56" i="6"/>
  <c r="I55" i="6"/>
  <c r="K55" i="6"/>
  <c r="I52" i="11"/>
  <c r="J52" i="11"/>
  <c r="C54" i="11"/>
  <c r="E54" i="11"/>
  <c r="G54" i="11"/>
  <c r="D57" i="6"/>
  <c r="I56" i="6"/>
  <c r="K56" i="6"/>
  <c r="I53" i="11"/>
  <c r="J53" i="11"/>
  <c r="D58" i="6"/>
  <c r="I57" i="6"/>
  <c r="K57" i="6"/>
  <c r="I54" i="11"/>
  <c r="J54" i="11"/>
  <c r="C55" i="11"/>
  <c r="E55" i="11"/>
  <c r="G55" i="11"/>
  <c r="I58" i="6"/>
  <c r="K58" i="6"/>
  <c r="D59" i="6"/>
  <c r="C56" i="11"/>
  <c r="E56" i="11"/>
  <c r="G56" i="11"/>
  <c r="I55" i="11"/>
  <c r="J55" i="11"/>
  <c r="K59" i="6"/>
  <c r="I59" i="6"/>
  <c r="D60" i="6"/>
  <c r="C57" i="11"/>
  <c r="E57" i="11"/>
  <c r="G57" i="11"/>
  <c r="I56" i="11"/>
  <c r="J56" i="11"/>
  <c r="D61" i="6"/>
  <c r="K60" i="6"/>
  <c r="I60" i="6"/>
  <c r="I57" i="11"/>
  <c r="J57" i="11"/>
  <c r="C58" i="11"/>
  <c r="E58" i="11"/>
  <c r="G58" i="11"/>
  <c r="C59" i="11"/>
  <c r="E59" i="11"/>
  <c r="G59" i="11"/>
  <c r="D62" i="6"/>
  <c r="I61" i="6"/>
  <c r="K61" i="6"/>
  <c r="I58" i="11"/>
  <c r="J58" i="11"/>
  <c r="D63" i="6"/>
  <c r="K62" i="6"/>
  <c r="I62" i="6"/>
  <c r="I59" i="11"/>
  <c r="J59" i="11"/>
  <c r="C60" i="11"/>
  <c r="E60" i="11"/>
  <c r="G60" i="11"/>
  <c r="C61" i="11"/>
  <c r="E61" i="11"/>
  <c r="G61" i="11"/>
  <c r="D64" i="6"/>
  <c r="I60" i="11"/>
  <c r="J60" i="11"/>
  <c r="I63" i="6"/>
  <c r="K63" i="6"/>
  <c r="D65" i="6"/>
  <c r="I64" i="6"/>
  <c r="K64" i="6"/>
  <c r="I61" i="11"/>
  <c r="J61" i="11"/>
  <c r="C62" i="11"/>
  <c r="E62" i="11"/>
  <c r="G62" i="11"/>
  <c r="I65" i="6"/>
  <c r="K65" i="6"/>
  <c r="I62" i="11"/>
  <c r="J62" i="11"/>
  <c r="D66" i="6"/>
  <c r="C63" i="11"/>
  <c r="E63" i="11"/>
  <c r="G63" i="11"/>
  <c r="C64" i="11"/>
  <c r="E64" i="11"/>
  <c r="G64" i="11"/>
  <c r="D67" i="6"/>
  <c r="I63" i="11"/>
  <c r="J63" i="11"/>
  <c r="I66" i="6"/>
  <c r="K66" i="6"/>
  <c r="D68" i="6"/>
  <c r="I67" i="6"/>
  <c r="K67" i="6"/>
  <c r="I64" i="11"/>
  <c r="J64" i="11"/>
  <c r="C66" i="11"/>
  <c r="E66" i="11"/>
  <c r="G66" i="11"/>
  <c r="C65" i="11"/>
  <c r="E65" i="11"/>
  <c r="G65" i="11"/>
  <c r="I65" i="11"/>
  <c r="J65" i="11"/>
  <c r="D69" i="6"/>
  <c r="K68" i="6"/>
  <c r="I68" i="6"/>
  <c r="D70" i="6"/>
  <c r="I69" i="6"/>
  <c r="K69" i="6"/>
  <c r="I66" i="11"/>
  <c r="J66" i="11"/>
  <c r="C68" i="11"/>
  <c r="E68" i="11"/>
  <c r="G68" i="11"/>
  <c r="D71" i="6"/>
  <c r="K70" i="6"/>
  <c r="I70" i="6"/>
  <c r="C67" i="11"/>
  <c r="E67" i="11"/>
  <c r="G67" i="11"/>
  <c r="I67" i="11"/>
  <c r="J67" i="11"/>
  <c r="K71" i="6"/>
  <c r="I71" i="6"/>
  <c r="I68" i="11"/>
  <c r="J68" i="11"/>
  <c r="D72" i="6"/>
  <c r="I72" i="6"/>
  <c r="K72" i="6"/>
  <c r="C70" i="11"/>
  <c r="E70" i="11"/>
  <c r="G70" i="11"/>
  <c r="D73" i="6"/>
  <c r="C69" i="11"/>
  <c r="E69" i="11"/>
  <c r="G69" i="11"/>
  <c r="I69" i="11"/>
  <c r="J69" i="11"/>
  <c r="D74" i="6"/>
  <c r="K73" i="6"/>
  <c r="I73" i="6"/>
  <c r="I70" i="11"/>
  <c r="J70" i="11"/>
  <c r="C71" i="11"/>
  <c r="E71" i="11"/>
  <c r="G71" i="11"/>
  <c r="I71" i="11"/>
  <c r="J71" i="11"/>
  <c r="C72" i="11"/>
  <c r="E72" i="11"/>
  <c r="G72" i="11"/>
  <c r="D75" i="6"/>
  <c r="I74" i="6"/>
  <c r="K74" i="6"/>
  <c r="C73" i="11"/>
  <c r="E73" i="11"/>
  <c r="G73" i="11"/>
  <c r="K75" i="6"/>
  <c r="I75" i="6"/>
  <c r="D76" i="6"/>
  <c r="I72" i="11"/>
  <c r="J72" i="11"/>
  <c r="D77" i="6"/>
  <c r="I76" i="6"/>
  <c r="K76" i="6"/>
  <c r="I73" i="11"/>
  <c r="J73" i="11"/>
  <c r="C74" i="11"/>
  <c r="E74" i="11"/>
  <c r="G74" i="11"/>
  <c r="D78" i="6"/>
  <c r="K77" i="6"/>
  <c r="I77" i="6"/>
  <c r="I74" i="11"/>
  <c r="J74" i="11"/>
  <c r="C75" i="11"/>
  <c r="E75" i="11"/>
  <c r="G75" i="11"/>
  <c r="I75" i="11"/>
  <c r="J75" i="11"/>
  <c r="C76" i="11"/>
  <c r="E76" i="11"/>
  <c r="G76" i="11"/>
  <c r="I78" i="6"/>
  <c r="K78" i="6"/>
  <c r="D79" i="6"/>
  <c r="K79" i="6"/>
  <c r="I79" i="6"/>
  <c r="D80" i="6"/>
  <c r="I76" i="11"/>
  <c r="J76" i="11"/>
  <c r="I80" i="6"/>
  <c r="K80" i="6"/>
  <c r="D81" i="6"/>
  <c r="C77" i="11"/>
  <c r="E77" i="11"/>
  <c r="G77" i="11"/>
  <c r="C78" i="11"/>
  <c r="E78" i="11"/>
  <c r="G78" i="11"/>
  <c r="I78" i="11"/>
  <c r="K81" i="6"/>
  <c r="I81" i="6"/>
  <c r="I77" i="11"/>
  <c r="J77" i="11"/>
  <c r="D82" i="6"/>
  <c r="C79" i="11"/>
  <c r="E79" i="11"/>
  <c r="G79" i="11"/>
  <c r="J78" i="11"/>
  <c r="D83" i="6"/>
  <c r="K82" i="6"/>
  <c r="I82" i="6"/>
  <c r="I79" i="11"/>
  <c r="J79" i="11"/>
  <c r="C80" i="11"/>
  <c r="E80" i="11"/>
  <c r="G80" i="11"/>
  <c r="C81" i="11"/>
  <c r="E81" i="11"/>
  <c r="G81" i="11"/>
  <c r="I80" i="11"/>
  <c r="J80" i="11"/>
  <c r="D84" i="6"/>
  <c r="K83" i="6"/>
  <c r="I83" i="6"/>
  <c r="C82" i="11"/>
  <c r="E82" i="11"/>
  <c r="G82" i="11"/>
  <c r="D85" i="6"/>
  <c r="I84" i="6"/>
  <c r="K84" i="6"/>
  <c r="I81" i="11"/>
  <c r="J81" i="11"/>
  <c r="C83" i="11"/>
  <c r="E83" i="11"/>
  <c r="G83" i="11"/>
  <c r="K85" i="6"/>
  <c r="I85" i="6"/>
  <c r="D86" i="6"/>
  <c r="I82" i="11"/>
  <c r="J82" i="11"/>
  <c r="C84" i="11"/>
  <c r="E84" i="11"/>
  <c r="G84" i="11"/>
  <c r="D87" i="6"/>
  <c r="I86" i="6"/>
  <c r="K86" i="6"/>
  <c r="I83" i="11"/>
  <c r="J83" i="11"/>
  <c r="C85" i="11"/>
  <c r="E85" i="11"/>
  <c r="G85" i="11"/>
  <c r="D88" i="6"/>
  <c r="I84" i="11"/>
  <c r="J84" i="11"/>
  <c r="I87" i="6"/>
  <c r="K87" i="6"/>
  <c r="C86" i="11"/>
  <c r="E86" i="11"/>
  <c r="G86" i="11"/>
  <c r="D89" i="6"/>
  <c r="K88" i="6"/>
  <c r="I88" i="6"/>
  <c r="I85" i="11"/>
  <c r="J85" i="11"/>
  <c r="C87" i="11"/>
  <c r="E87" i="11"/>
  <c r="G87" i="11"/>
  <c r="D90" i="6"/>
  <c r="I86" i="11"/>
  <c r="J86" i="11"/>
  <c r="K89" i="6"/>
  <c r="I89" i="6"/>
  <c r="I90" i="6"/>
  <c r="K90" i="6"/>
  <c r="C88" i="11"/>
  <c r="E88" i="11"/>
  <c r="G88" i="11"/>
  <c r="D91" i="6"/>
  <c r="I87" i="11"/>
  <c r="J87" i="11"/>
  <c r="I88" i="11"/>
  <c r="J88" i="11"/>
  <c r="D92" i="6"/>
  <c r="C89" i="11"/>
  <c r="E89" i="11"/>
  <c r="G89" i="11"/>
  <c r="K91" i="6"/>
  <c r="I91" i="6"/>
  <c r="I89" i="11"/>
  <c r="J89" i="11"/>
  <c r="D93" i="6"/>
  <c r="I92" i="6"/>
  <c r="K92" i="6"/>
  <c r="C90" i="11"/>
  <c r="E90" i="11"/>
  <c r="G90" i="11"/>
  <c r="C91" i="11"/>
  <c r="E91" i="11"/>
  <c r="G91" i="11"/>
  <c r="I90" i="11"/>
  <c r="J90" i="11"/>
  <c r="D94" i="6"/>
  <c r="K93" i="6"/>
  <c r="I93" i="6"/>
  <c r="C92" i="11"/>
  <c r="E92" i="11"/>
  <c r="G92" i="11"/>
  <c r="D95" i="6"/>
  <c r="K94" i="6"/>
  <c r="I94" i="6"/>
  <c r="I91" i="11"/>
  <c r="J91" i="11"/>
  <c r="K95" i="6"/>
  <c r="I95" i="6"/>
  <c r="D96" i="6"/>
  <c r="I92" i="11"/>
  <c r="J92" i="11"/>
  <c r="C93" i="11"/>
  <c r="E93" i="11"/>
  <c r="G93" i="11"/>
  <c r="I93" i="11"/>
  <c r="J93" i="11"/>
  <c r="D97" i="6"/>
  <c r="K96" i="6"/>
  <c r="I96" i="6"/>
  <c r="C95" i="11"/>
  <c r="E95" i="11"/>
  <c r="G95" i="11"/>
  <c r="D98" i="6"/>
  <c r="I97" i="6"/>
  <c r="K97" i="6"/>
  <c r="C94" i="11"/>
  <c r="E94" i="11"/>
  <c r="G94" i="11"/>
  <c r="C96" i="11"/>
  <c r="E96" i="11"/>
  <c r="G96" i="11"/>
  <c r="I95" i="11"/>
  <c r="J95" i="11"/>
  <c r="I94" i="11"/>
  <c r="J94" i="11"/>
  <c r="I98" i="6"/>
  <c r="K98" i="6"/>
  <c r="D99" i="6"/>
  <c r="C97" i="11"/>
  <c r="E97" i="11"/>
  <c r="G97" i="11"/>
  <c r="I96" i="11"/>
  <c r="J96" i="11"/>
  <c r="D100" i="6"/>
  <c r="K99" i="6"/>
  <c r="I99" i="6"/>
  <c r="D101" i="6"/>
  <c r="I97" i="11"/>
  <c r="J97" i="11"/>
  <c r="K100" i="6"/>
  <c r="I100" i="6"/>
  <c r="C99" i="11"/>
  <c r="E99" i="11"/>
  <c r="G99" i="11"/>
  <c r="C98" i="11"/>
  <c r="E98" i="11"/>
  <c r="G98" i="11"/>
  <c r="I98" i="11"/>
  <c r="J98" i="11"/>
  <c r="D102" i="6"/>
  <c r="K101" i="6"/>
  <c r="I101" i="6"/>
  <c r="I102" i="6"/>
  <c r="K102" i="6"/>
  <c r="I99" i="11"/>
  <c r="J99" i="11"/>
  <c r="D103" i="6"/>
  <c r="C101" i="11"/>
  <c r="E101" i="11"/>
  <c r="G101" i="11"/>
  <c r="D104" i="6"/>
  <c r="I103" i="6"/>
  <c r="K103" i="6"/>
  <c r="C100" i="11"/>
  <c r="E100" i="11"/>
  <c r="G100" i="11"/>
  <c r="C102" i="11"/>
  <c r="E102" i="11"/>
  <c r="G102" i="11"/>
  <c r="D105" i="6"/>
  <c r="I101" i="11"/>
  <c r="J101" i="11"/>
  <c r="I100" i="11"/>
  <c r="J100" i="11"/>
  <c r="I104" i="6"/>
  <c r="K104" i="6"/>
  <c r="D106" i="6"/>
  <c r="I105" i="6"/>
  <c r="K105" i="6"/>
  <c r="I102" i="11"/>
  <c r="J102" i="11"/>
  <c r="C103" i="11"/>
  <c r="E103" i="11"/>
  <c r="G103" i="11"/>
  <c r="I103" i="11"/>
  <c r="J103" i="11"/>
  <c r="C104" i="11"/>
  <c r="E104" i="11"/>
  <c r="G104" i="11"/>
  <c r="D107" i="6"/>
  <c r="I106" i="6"/>
  <c r="K106" i="6"/>
  <c r="D108" i="6"/>
  <c r="I107" i="6"/>
  <c r="K107" i="6"/>
  <c r="I104" i="11"/>
  <c r="J104" i="11"/>
  <c r="C105" i="11"/>
  <c r="E105" i="11"/>
  <c r="G105" i="11"/>
  <c r="C106" i="11"/>
  <c r="E106" i="11"/>
  <c r="G106" i="11"/>
  <c r="D109" i="6"/>
  <c r="K108" i="6"/>
  <c r="I108" i="6"/>
  <c r="I105" i="11"/>
  <c r="J105" i="11"/>
  <c r="C107" i="11"/>
  <c r="E107" i="11"/>
  <c r="G107" i="11"/>
  <c r="K109" i="6"/>
  <c r="I109" i="6"/>
  <c r="D110" i="6"/>
  <c r="I106" i="11"/>
  <c r="J106" i="11"/>
  <c r="C108" i="11"/>
  <c r="E108" i="11"/>
  <c r="G108" i="11"/>
  <c r="I110" i="6"/>
  <c r="K110" i="6"/>
  <c r="D111" i="6"/>
  <c r="I107" i="11"/>
  <c r="J107" i="11"/>
  <c r="I111" i="6"/>
  <c r="K111" i="6"/>
  <c r="D112" i="6"/>
  <c r="I108" i="11"/>
  <c r="J108" i="11"/>
  <c r="C109" i="11"/>
  <c r="E109" i="11"/>
  <c r="G109" i="11"/>
  <c r="I109" i="11"/>
  <c r="J109" i="11"/>
  <c r="I112" i="6"/>
  <c r="K112" i="6"/>
  <c r="D113" i="6"/>
  <c r="C111" i="11"/>
  <c r="E111" i="11"/>
  <c r="G111" i="11"/>
  <c r="I113" i="6"/>
  <c r="K113" i="6"/>
  <c r="D114" i="6"/>
  <c r="C110" i="11"/>
  <c r="E110" i="11"/>
  <c r="G110" i="11"/>
  <c r="C112" i="11"/>
  <c r="E112" i="11"/>
  <c r="G112" i="11"/>
  <c r="I114" i="6"/>
  <c r="K114" i="6"/>
  <c r="I110" i="11"/>
  <c r="J110" i="11"/>
  <c r="I111" i="11"/>
  <c r="J111" i="11"/>
  <c r="D115" i="6"/>
  <c r="C113" i="11"/>
  <c r="E113" i="11"/>
  <c r="G113" i="11"/>
  <c r="I112" i="11"/>
  <c r="J112" i="11"/>
  <c r="D116" i="6"/>
  <c r="K115" i="6"/>
  <c r="I115" i="6"/>
  <c r="C114" i="11"/>
  <c r="E114" i="11"/>
  <c r="G114" i="11"/>
  <c r="I113" i="11"/>
  <c r="J113" i="11"/>
  <c r="D117" i="6"/>
  <c r="I116" i="6"/>
  <c r="K116" i="6"/>
  <c r="I114" i="11"/>
  <c r="J114" i="11"/>
  <c r="I117" i="6"/>
  <c r="K117" i="6"/>
  <c r="D118" i="6"/>
  <c r="C116" i="11"/>
  <c r="E116" i="11"/>
  <c r="G116" i="11"/>
  <c r="I118" i="6"/>
  <c r="K118" i="6"/>
  <c r="D119" i="6"/>
  <c r="C115" i="11"/>
  <c r="E115" i="11"/>
  <c r="G115" i="11"/>
  <c r="C117" i="11"/>
  <c r="E117" i="11"/>
  <c r="G117" i="11"/>
  <c r="I119" i="6"/>
  <c r="K119" i="6"/>
  <c r="D120" i="6"/>
  <c r="I116" i="11"/>
  <c r="J116" i="11"/>
  <c r="I115" i="11"/>
  <c r="J115" i="11"/>
  <c r="C118" i="11"/>
  <c r="E118" i="11"/>
  <c r="G118" i="11"/>
  <c r="D121" i="6"/>
  <c r="I120" i="6"/>
  <c r="K120" i="6"/>
  <c r="I117" i="11"/>
  <c r="J117" i="11"/>
  <c r="C119" i="11"/>
  <c r="E119" i="11"/>
  <c r="G119" i="11"/>
  <c r="D122" i="6"/>
  <c r="K121" i="6"/>
  <c r="I121" i="6"/>
  <c r="I118" i="11"/>
  <c r="J118" i="11"/>
  <c r="C120" i="11"/>
  <c r="E120" i="11"/>
  <c r="G120" i="11"/>
  <c r="D123" i="6"/>
  <c r="K122" i="6"/>
  <c r="I122" i="6"/>
  <c r="I119" i="11"/>
  <c r="J119" i="11"/>
  <c r="C121" i="11"/>
  <c r="E121" i="11"/>
  <c r="G121" i="11"/>
  <c r="I123" i="6"/>
  <c r="K123" i="6"/>
  <c r="D124" i="6"/>
  <c r="I120" i="11"/>
  <c r="J120" i="11"/>
  <c r="C122" i="11"/>
  <c r="E122" i="11"/>
  <c r="G122" i="11"/>
  <c r="D125" i="6"/>
  <c r="I121" i="11"/>
  <c r="J121" i="11"/>
  <c r="K124" i="6"/>
  <c r="I124" i="6"/>
  <c r="C123" i="11"/>
  <c r="E123" i="11"/>
  <c r="G123" i="11"/>
  <c r="K125" i="6"/>
  <c r="I125" i="6"/>
  <c r="I122" i="11"/>
  <c r="J122" i="11"/>
  <c r="D126" i="6"/>
  <c r="C124" i="11"/>
  <c r="E124" i="11"/>
  <c r="G124" i="11"/>
  <c r="I123" i="11"/>
  <c r="J123" i="11"/>
  <c r="D127" i="6"/>
  <c r="K126" i="6"/>
  <c r="I126" i="6"/>
  <c r="C125" i="11"/>
  <c r="E125" i="11"/>
  <c r="G125" i="11"/>
  <c r="D128" i="6"/>
  <c r="I127" i="6"/>
  <c r="K127" i="6"/>
  <c r="I124" i="11"/>
  <c r="J124" i="11"/>
  <c r="C126" i="11"/>
  <c r="E126" i="11"/>
  <c r="G126" i="11"/>
  <c r="I128" i="6"/>
  <c r="K128" i="6"/>
  <c r="D129" i="6"/>
  <c r="I125" i="11"/>
  <c r="J125" i="11"/>
  <c r="I126" i="11"/>
  <c r="J126" i="11"/>
  <c r="D130" i="6"/>
  <c r="K129" i="6"/>
  <c r="I129" i="6"/>
  <c r="C127" i="11"/>
  <c r="E127" i="11"/>
  <c r="G127" i="11"/>
  <c r="I127" i="11"/>
  <c r="J127" i="11"/>
  <c r="I130" i="6"/>
  <c r="K130" i="6"/>
  <c r="D131" i="6"/>
  <c r="C129" i="11"/>
  <c r="E129" i="11"/>
  <c r="G129" i="11"/>
  <c r="I131" i="6"/>
  <c r="K131" i="6"/>
  <c r="D132" i="6"/>
  <c r="C128" i="11"/>
  <c r="E128" i="11"/>
  <c r="G128" i="11"/>
  <c r="D133" i="6"/>
  <c r="I128" i="11"/>
  <c r="J128" i="11"/>
  <c r="I132" i="6"/>
  <c r="K132" i="6"/>
  <c r="I129" i="11"/>
  <c r="J129" i="11"/>
  <c r="C130" i="11"/>
  <c r="E130" i="11"/>
  <c r="G130" i="11"/>
  <c r="I130" i="11"/>
  <c r="J130" i="11"/>
  <c r="C131" i="11"/>
  <c r="E131" i="11"/>
  <c r="G131" i="11"/>
  <c r="K133" i="6"/>
  <c r="I133" i="6"/>
  <c r="D134" i="6"/>
  <c r="C132" i="11"/>
  <c r="E132" i="11"/>
  <c r="G132" i="11"/>
  <c r="D135" i="6"/>
  <c r="I134" i="6"/>
  <c r="K134" i="6"/>
  <c r="I131" i="11"/>
  <c r="J131" i="11"/>
  <c r="C133" i="11"/>
  <c r="E133" i="11"/>
  <c r="G133" i="11"/>
  <c r="I135" i="6"/>
  <c r="K135" i="6"/>
  <c r="D136" i="6"/>
  <c r="I132" i="11"/>
  <c r="J132" i="11"/>
  <c r="C134" i="11"/>
  <c r="E134" i="11"/>
  <c r="G134" i="11"/>
  <c r="D137" i="6"/>
  <c r="K136" i="6"/>
  <c r="I136" i="6"/>
  <c r="I133" i="11"/>
  <c r="J133" i="11"/>
  <c r="D138" i="6"/>
  <c r="I134" i="11"/>
  <c r="J134" i="11"/>
  <c r="I137" i="6"/>
  <c r="K137" i="6"/>
  <c r="C135" i="11"/>
  <c r="E135" i="11"/>
  <c r="G135" i="11"/>
  <c r="C136" i="11"/>
  <c r="E136" i="11"/>
  <c r="G136" i="11"/>
  <c r="D139" i="6"/>
  <c r="K138" i="6"/>
  <c r="I138" i="6"/>
  <c r="I135" i="11"/>
  <c r="J135" i="11"/>
  <c r="C137" i="11"/>
  <c r="E137" i="11"/>
  <c r="G137" i="11"/>
  <c r="I139" i="6"/>
  <c r="K139" i="6"/>
  <c r="D140" i="6"/>
  <c r="I136" i="11"/>
  <c r="J136" i="11"/>
  <c r="K140" i="6"/>
  <c r="I140" i="6"/>
  <c r="D141" i="6"/>
  <c r="I137" i="11"/>
  <c r="J137" i="11"/>
  <c r="C138" i="11"/>
  <c r="E138" i="11"/>
  <c r="G138" i="11"/>
  <c r="I138" i="11"/>
  <c r="J138" i="11"/>
  <c r="C139" i="11"/>
  <c r="E139" i="11"/>
  <c r="G139" i="11"/>
  <c r="D142" i="6"/>
  <c r="I141" i="6"/>
  <c r="K141" i="6"/>
  <c r="D143" i="6"/>
  <c r="K142" i="6"/>
  <c r="I142" i="6"/>
  <c r="I139" i="11"/>
  <c r="J139" i="11"/>
  <c r="C140" i="11"/>
  <c r="E140" i="11"/>
  <c r="G140" i="11"/>
  <c r="I140" i="11"/>
  <c r="J140" i="11"/>
  <c r="D144" i="6"/>
  <c r="K143" i="6"/>
  <c r="I143" i="6"/>
  <c r="C141" i="11"/>
  <c r="E141" i="11"/>
  <c r="G141" i="11"/>
  <c r="I141" i="11"/>
  <c r="J141" i="11"/>
  <c r="C142" i="11"/>
  <c r="E142" i="11"/>
  <c r="G142" i="11"/>
  <c r="D145" i="6"/>
  <c r="K144" i="6"/>
  <c r="I144" i="6"/>
  <c r="C143" i="11"/>
  <c r="E143" i="11"/>
  <c r="G143" i="11"/>
  <c r="I145" i="6"/>
  <c r="K145" i="6"/>
  <c r="D146" i="6"/>
  <c r="I142" i="11"/>
  <c r="J142" i="11"/>
  <c r="C144" i="11"/>
  <c r="E144" i="11"/>
  <c r="G144" i="11"/>
  <c r="D147" i="6"/>
  <c r="K146" i="6"/>
  <c r="I146" i="6"/>
  <c r="I143" i="11"/>
  <c r="J143" i="11"/>
  <c r="C145" i="11"/>
  <c r="E145" i="11"/>
  <c r="G145" i="11"/>
  <c r="D148" i="6"/>
  <c r="K147" i="6"/>
  <c r="I147" i="6"/>
  <c r="I144" i="11"/>
  <c r="J144" i="11"/>
  <c r="C146" i="11"/>
  <c r="E146" i="11"/>
  <c r="G146" i="11"/>
  <c r="K148" i="6"/>
  <c r="I148" i="6"/>
  <c r="D149" i="6"/>
  <c r="I145" i="11"/>
  <c r="J145" i="11"/>
  <c r="C147" i="11"/>
  <c r="E147" i="11"/>
  <c r="G147" i="11"/>
  <c r="D150" i="6"/>
  <c r="K149" i="6"/>
  <c r="I149" i="6"/>
  <c r="I146" i="11"/>
  <c r="J146" i="11"/>
  <c r="C148" i="11"/>
  <c r="E148" i="11"/>
  <c r="G148" i="11"/>
  <c r="D151" i="6"/>
  <c r="I147" i="11"/>
  <c r="J147" i="11"/>
  <c r="I150" i="6"/>
  <c r="K150" i="6"/>
  <c r="C149" i="11"/>
  <c r="E149" i="11"/>
  <c r="G149" i="11"/>
  <c r="D152" i="6"/>
  <c r="I151" i="6"/>
  <c r="K151" i="6"/>
  <c r="I148" i="11"/>
  <c r="J148" i="11"/>
  <c r="C150" i="11"/>
  <c r="E150" i="11"/>
  <c r="G150" i="11"/>
  <c r="I152" i="6"/>
  <c r="K152" i="6"/>
  <c r="D153" i="6"/>
  <c r="I149" i="11"/>
  <c r="J149" i="11"/>
  <c r="D154" i="6"/>
  <c r="K153" i="6"/>
  <c r="I153" i="6"/>
  <c r="I150" i="11"/>
  <c r="J150" i="11"/>
  <c r="C151" i="11"/>
  <c r="E151" i="11"/>
  <c r="G151" i="11"/>
  <c r="I151" i="11"/>
  <c r="J151" i="11"/>
  <c r="C152" i="11"/>
  <c r="E152" i="11"/>
  <c r="G152" i="11"/>
  <c r="D155" i="6"/>
  <c r="I154" i="6"/>
  <c r="K154" i="6"/>
  <c r="C153" i="11"/>
  <c r="E153" i="11"/>
  <c r="G153" i="11"/>
  <c r="I155" i="6"/>
  <c r="K155" i="6"/>
  <c r="D156" i="6"/>
  <c r="I152" i="11"/>
  <c r="J152" i="11"/>
  <c r="C154" i="11"/>
  <c r="E154" i="11"/>
  <c r="G154" i="11"/>
  <c r="D157" i="6"/>
  <c r="K156" i="6"/>
  <c r="I156" i="6"/>
  <c r="I153" i="11"/>
  <c r="J153" i="11"/>
  <c r="C155" i="11"/>
  <c r="E155" i="11"/>
  <c r="G155" i="11"/>
  <c r="K157" i="6"/>
  <c r="I157" i="6"/>
  <c r="I154" i="11"/>
  <c r="J154" i="11"/>
  <c r="D158" i="6"/>
  <c r="D159" i="6"/>
  <c r="I155" i="11"/>
  <c r="J155" i="11"/>
  <c r="I158" i="6"/>
  <c r="K158" i="6"/>
  <c r="C156" i="11"/>
  <c r="E156" i="11"/>
  <c r="G156" i="11"/>
  <c r="I156" i="11"/>
  <c r="J156" i="11"/>
  <c r="D160" i="6"/>
  <c r="K159" i="6"/>
  <c r="I159" i="6"/>
  <c r="C157" i="11"/>
  <c r="E157" i="11"/>
  <c r="G157" i="11"/>
  <c r="I157" i="11"/>
  <c r="J157" i="11"/>
  <c r="C158" i="11"/>
  <c r="E158" i="11"/>
  <c r="G158" i="11"/>
  <c r="K160" i="6"/>
  <c r="I160" i="6"/>
  <c r="D161" i="6"/>
  <c r="D162" i="6"/>
  <c r="I158" i="11"/>
  <c r="J158" i="11"/>
  <c r="I161" i="6"/>
  <c r="K161" i="6"/>
  <c r="C159" i="11"/>
  <c r="E159" i="11"/>
  <c r="G159" i="11"/>
  <c r="C160" i="11"/>
  <c r="E160" i="11"/>
  <c r="G160" i="11"/>
  <c r="K162" i="6"/>
  <c r="I162" i="6"/>
  <c r="D163" i="6"/>
  <c r="I159" i="11"/>
  <c r="J159" i="11"/>
  <c r="C161" i="11"/>
  <c r="E161" i="11"/>
  <c r="G161" i="11"/>
  <c r="D164" i="6"/>
  <c r="I163" i="6"/>
  <c r="K163" i="6"/>
  <c r="I160" i="11"/>
  <c r="J160" i="11"/>
  <c r="C162" i="11"/>
  <c r="E162" i="11"/>
  <c r="G162" i="11"/>
  <c r="K164" i="6"/>
  <c r="I164" i="6"/>
  <c r="D165" i="6"/>
  <c r="I161" i="11"/>
  <c r="J161" i="11"/>
  <c r="I165" i="6"/>
  <c r="K165" i="6"/>
  <c r="D166" i="6"/>
  <c r="I162" i="11"/>
  <c r="J162" i="11"/>
  <c r="C163" i="11"/>
  <c r="E163" i="11"/>
  <c r="G163" i="11"/>
  <c r="C164" i="11"/>
  <c r="E164" i="11"/>
  <c r="G164" i="11"/>
  <c r="I166" i="6"/>
  <c r="K166" i="6"/>
  <c r="I163" i="11"/>
  <c r="J163" i="11"/>
  <c r="D167" i="6"/>
  <c r="C165" i="11"/>
  <c r="E165" i="11"/>
  <c r="G165" i="11"/>
  <c r="I164" i="11"/>
  <c r="J164" i="11"/>
  <c r="I167" i="6"/>
  <c r="K167" i="6"/>
  <c r="D168" i="6"/>
  <c r="C166" i="11"/>
  <c r="E166" i="11"/>
  <c r="G166" i="11"/>
  <c r="I168" i="6"/>
  <c r="K168" i="6"/>
  <c r="D169" i="6"/>
  <c r="I165" i="11"/>
  <c r="J165" i="11"/>
  <c r="D170" i="6"/>
  <c r="K169" i="6"/>
  <c r="I169" i="6"/>
  <c r="I166" i="11"/>
  <c r="J166" i="11"/>
  <c r="C168" i="11"/>
  <c r="E168" i="11"/>
  <c r="G168" i="11"/>
  <c r="C167" i="11"/>
  <c r="E167" i="11"/>
  <c r="G167" i="11"/>
  <c r="I167" i="11"/>
  <c r="J167" i="11"/>
  <c r="D171" i="6"/>
  <c r="K170" i="6"/>
  <c r="I170" i="6"/>
  <c r="C169" i="11"/>
  <c r="E169" i="11"/>
  <c r="G169" i="11"/>
  <c r="I171" i="6"/>
  <c r="K171" i="6"/>
  <c r="D172" i="6"/>
  <c r="I168" i="11"/>
  <c r="J168" i="11"/>
  <c r="D173" i="6"/>
  <c r="I169" i="11"/>
  <c r="J169" i="11"/>
  <c r="I172" i="6"/>
  <c r="K172" i="6"/>
  <c r="C171" i="11"/>
  <c r="E171" i="11"/>
  <c r="G171" i="11"/>
  <c r="K173" i="6"/>
  <c r="I173" i="6"/>
  <c r="D174" i="6"/>
  <c r="C170" i="11"/>
  <c r="E170" i="11"/>
  <c r="G170" i="11"/>
  <c r="I170" i="11"/>
  <c r="J170" i="11"/>
  <c r="I171" i="11"/>
  <c r="J171" i="11"/>
  <c r="K174" i="6"/>
  <c r="I174" i="6"/>
  <c r="D175" i="6"/>
  <c r="C173" i="11"/>
  <c r="E173" i="11"/>
  <c r="G173" i="11"/>
  <c r="C172" i="11"/>
  <c r="E172" i="11"/>
  <c r="G172" i="11"/>
  <c r="I172" i="11"/>
  <c r="J172" i="11"/>
  <c r="D176" i="6"/>
  <c r="K175" i="6"/>
  <c r="I175" i="6"/>
  <c r="C174" i="11"/>
  <c r="E174" i="11"/>
  <c r="G174" i="11"/>
  <c r="D177" i="6"/>
  <c r="I176" i="6"/>
  <c r="K176" i="6"/>
  <c r="I173" i="11"/>
  <c r="J173" i="11"/>
  <c r="I177" i="6"/>
  <c r="K177" i="6"/>
  <c r="D178" i="6"/>
  <c r="I174" i="11"/>
  <c r="J174" i="11"/>
  <c r="C176" i="11"/>
  <c r="E176" i="11"/>
  <c r="G176" i="11"/>
  <c r="C175" i="11"/>
  <c r="E175" i="11"/>
  <c r="G175" i="11"/>
  <c r="I175" i="11"/>
  <c r="J175" i="11"/>
  <c r="I178" i="6"/>
  <c r="K178" i="6"/>
  <c r="D179" i="6"/>
  <c r="C177" i="11"/>
  <c r="E177" i="11"/>
  <c r="G177" i="11"/>
  <c r="D180" i="6"/>
  <c r="K179" i="6"/>
  <c r="I179" i="6"/>
  <c r="I176" i="11"/>
  <c r="J176" i="11"/>
  <c r="D181" i="6"/>
  <c r="I180" i="6"/>
  <c r="K180" i="6"/>
  <c r="I177" i="11"/>
  <c r="J177" i="11"/>
  <c r="C178" i="11"/>
  <c r="E178" i="11"/>
  <c r="G178" i="11"/>
  <c r="I178" i="11"/>
  <c r="J178" i="11"/>
  <c r="C179" i="11"/>
  <c r="E179" i="11"/>
  <c r="G179" i="11"/>
  <c r="K181" i="6"/>
  <c r="I181" i="6"/>
  <c r="D182" i="6"/>
  <c r="C180" i="11"/>
  <c r="E180" i="11"/>
  <c r="G180" i="11"/>
  <c r="K182" i="6"/>
  <c r="I182" i="6"/>
  <c r="I179" i="11"/>
  <c r="J179" i="11"/>
  <c r="D183" i="6"/>
  <c r="C181" i="11"/>
  <c r="E181" i="11"/>
  <c r="G181" i="11"/>
  <c r="I183" i="6"/>
  <c r="K183" i="6"/>
  <c r="D184" i="6"/>
  <c r="I180" i="11"/>
  <c r="J180" i="11"/>
  <c r="C182" i="11"/>
  <c r="E182" i="11"/>
  <c r="G182" i="11"/>
  <c r="I184" i="6"/>
  <c r="K184" i="6"/>
  <c r="D185" i="6"/>
  <c r="I181" i="11"/>
  <c r="J181" i="11"/>
  <c r="C183" i="11"/>
  <c r="E183" i="11"/>
  <c r="G183" i="11"/>
  <c r="I182" i="11"/>
  <c r="J182" i="11"/>
  <c r="K185" i="6"/>
  <c r="I185" i="6"/>
  <c r="D186" i="6"/>
  <c r="K186" i="6"/>
  <c r="I186" i="6"/>
  <c r="D187" i="6"/>
  <c r="I183" i="11"/>
  <c r="J183" i="11"/>
  <c r="C184" i="11"/>
  <c r="E184" i="11"/>
  <c r="G184" i="11"/>
  <c r="K187" i="6"/>
  <c r="I187" i="6"/>
  <c r="D188" i="6"/>
  <c r="I184" i="11"/>
  <c r="J184" i="11"/>
  <c r="C185" i="11"/>
  <c r="E185" i="11"/>
  <c r="G185" i="11"/>
  <c r="I185" i="11"/>
  <c r="J185" i="11"/>
  <c r="I188" i="6"/>
  <c r="K188" i="6"/>
  <c r="D189" i="6"/>
  <c r="C186" i="11"/>
  <c r="E186" i="11"/>
  <c r="G186" i="11"/>
  <c r="I186" i="11"/>
  <c r="J186" i="11"/>
  <c r="C187" i="11"/>
  <c r="E187" i="11"/>
  <c r="G187" i="11"/>
  <c r="K189" i="6"/>
  <c r="I189" i="6"/>
  <c r="D190" i="6"/>
  <c r="K190" i="6"/>
  <c r="I190" i="6"/>
  <c r="I187" i="11"/>
  <c r="J187" i="11"/>
  <c r="D191" i="6"/>
  <c r="C188" i="11"/>
  <c r="E188" i="11"/>
  <c r="G188" i="11"/>
  <c r="K191" i="6"/>
  <c r="I191" i="6"/>
  <c r="D192" i="6"/>
  <c r="I188" i="11"/>
  <c r="J188" i="11"/>
  <c r="C189" i="11"/>
  <c r="E189" i="11"/>
  <c r="G189" i="11"/>
  <c r="I189" i="11"/>
  <c r="J189" i="11"/>
  <c r="D193" i="6"/>
  <c r="K192" i="6"/>
  <c r="I192" i="6"/>
  <c r="C190" i="11"/>
  <c r="E190" i="11"/>
  <c r="G190" i="11"/>
  <c r="D194" i="6"/>
  <c r="I193" i="6"/>
  <c r="K193" i="6"/>
  <c r="I190" i="11"/>
  <c r="J190" i="11"/>
  <c r="C192" i="11"/>
  <c r="E192" i="11"/>
  <c r="G192" i="11"/>
  <c r="K194" i="6"/>
  <c r="I194" i="6"/>
  <c r="D195" i="6"/>
  <c r="C191" i="11"/>
  <c r="E191" i="11"/>
  <c r="G191" i="11"/>
  <c r="C193" i="11"/>
  <c r="E193" i="11"/>
  <c r="G193" i="11"/>
  <c r="I191" i="11"/>
  <c r="J191" i="11"/>
  <c r="I192" i="11"/>
  <c r="J192" i="11"/>
  <c r="D196" i="6"/>
  <c r="I195" i="6"/>
  <c r="K195" i="6"/>
  <c r="D197" i="6"/>
  <c r="K196" i="6"/>
  <c r="I196" i="6"/>
  <c r="I193" i="11"/>
  <c r="J193" i="11"/>
  <c r="D198" i="6"/>
  <c r="C195" i="11"/>
  <c r="E195" i="11"/>
  <c r="G195" i="11"/>
  <c r="I197" i="6"/>
  <c r="K197" i="6"/>
  <c r="C194" i="11"/>
  <c r="E194" i="11"/>
  <c r="G194" i="11"/>
  <c r="K198" i="6"/>
  <c r="I198" i="6"/>
  <c r="I194" i="11"/>
  <c r="J194" i="11"/>
  <c r="I195" i="11"/>
  <c r="J195" i="11"/>
  <c r="D199" i="6"/>
  <c r="C197" i="11"/>
  <c r="E197" i="11"/>
  <c r="G197" i="11"/>
  <c r="I199" i="6"/>
  <c r="K199" i="6"/>
  <c r="D200" i="6"/>
  <c r="C196" i="11"/>
  <c r="E196" i="11"/>
  <c r="G196" i="11"/>
  <c r="I196" i="11"/>
  <c r="J196" i="11"/>
  <c r="D201" i="6"/>
  <c r="K200" i="6"/>
  <c r="I200" i="6"/>
  <c r="I197" i="11"/>
  <c r="J197" i="11"/>
  <c r="C198" i="11"/>
  <c r="E198" i="11"/>
  <c r="G198" i="11"/>
  <c r="I201" i="6"/>
  <c r="K201" i="6"/>
  <c r="D202" i="6"/>
  <c r="I198" i="11"/>
  <c r="J198" i="11"/>
  <c r="C199" i="11"/>
  <c r="E199" i="11"/>
  <c r="G199" i="11"/>
  <c r="I199" i="11"/>
  <c r="J199" i="11"/>
  <c r="D203" i="6"/>
  <c r="K202" i="6"/>
  <c r="I202" i="6"/>
  <c r="C201" i="11"/>
  <c r="E201" i="11"/>
  <c r="G201" i="11"/>
  <c r="C200" i="11"/>
  <c r="E200" i="11"/>
  <c r="G200" i="11"/>
  <c r="I200" i="11"/>
  <c r="J200" i="11"/>
  <c r="D204" i="6"/>
  <c r="K203" i="6"/>
  <c r="I203" i="6"/>
  <c r="D205" i="6"/>
  <c r="K204" i="6"/>
  <c r="I204" i="6"/>
  <c r="I201" i="11"/>
  <c r="J201" i="11"/>
  <c r="C202" i="11"/>
  <c r="E202" i="11"/>
  <c r="G202" i="11"/>
  <c r="I202" i="11"/>
  <c r="J202" i="11"/>
  <c r="K205" i="6"/>
  <c r="I205" i="6"/>
  <c r="D206" i="6"/>
  <c r="C203" i="11"/>
  <c r="E203" i="11"/>
  <c r="G203" i="11"/>
  <c r="C204" i="11"/>
  <c r="E204" i="11"/>
  <c r="G204" i="11"/>
  <c r="I203" i="11"/>
  <c r="J203" i="11"/>
  <c r="D207" i="6"/>
  <c r="K206" i="6"/>
  <c r="I206" i="6"/>
  <c r="C205" i="11"/>
  <c r="E205" i="11"/>
  <c r="G205" i="11"/>
  <c r="K207" i="6"/>
  <c r="I207" i="6"/>
  <c r="D208" i="6"/>
  <c r="I204" i="11"/>
  <c r="J204" i="11"/>
  <c r="D209" i="6"/>
  <c r="I208" i="6"/>
  <c r="K208" i="6"/>
  <c r="I205" i="11"/>
  <c r="J205" i="11"/>
  <c r="C206" i="11"/>
  <c r="E206" i="11"/>
  <c r="G206" i="11"/>
  <c r="I206" i="11"/>
  <c r="J206" i="11"/>
  <c r="I209" i="6"/>
  <c r="K209" i="6"/>
  <c r="D210" i="6"/>
  <c r="C207" i="11"/>
  <c r="E207" i="11"/>
  <c r="G207" i="11"/>
  <c r="I207" i="11"/>
  <c r="J207" i="11"/>
  <c r="K210" i="6"/>
  <c r="I210" i="6"/>
  <c r="D211" i="6"/>
  <c r="C209" i="11"/>
  <c r="E209" i="11"/>
  <c r="G209" i="11"/>
  <c r="C208" i="11"/>
  <c r="E208" i="11"/>
  <c r="G208" i="11"/>
  <c r="I208" i="11"/>
  <c r="J208" i="11"/>
  <c r="D212" i="6"/>
  <c r="I211" i="6"/>
  <c r="K211" i="6"/>
  <c r="C210" i="11"/>
  <c r="E210" i="11"/>
  <c r="G210" i="11"/>
  <c r="D213" i="6"/>
  <c r="I212" i="6"/>
  <c r="K212" i="6"/>
  <c r="I209" i="11"/>
  <c r="J209" i="11"/>
  <c r="I213" i="6"/>
  <c r="K213" i="6"/>
  <c r="I210" i="11"/>
  <c r="J210" i="11"/>
  <c r="D214" i="6"/>
  <c r="I214" i="6"/>
  <c r="K214" i="6"/>
  <c r="D215" i="6"/>
  <c r="C211" i="11"/>
  <c r="E211" i="11"/>
  <c r="G211" i="11"/>
  <c r="C212" i="11"/>
  <c r="E212" i="11"/>
  <c r="G212" i="11"/>
  <c r="I212" i="11"/>
  <c r="J212" i="11"/>
  <c r="I211" i="11"/>
  <c r="J211" i="11"/>
  <c r="I215" i="6"/>
  <c r="K215" i="6"/>
  <c r="D216" i="6"/>
  <c r="C213" i="11"/>
  <c r="E213" i="11"/>
  <c r="G213" i="11"/>
  <c r="I213" i="11"/>
  <c r="J213" i="11"/>
  <c r="I216" i="6"/>
  <c r="K216" i="6"/>
  <c r="D217" i="6"/>
  <c r="C214" i="11"/>
  <c r="E214" i="11"/>
  <c r="G214" i="11"/>
  <c r="I214" i="11"/>
  <c r="J214" i="11"/>
  <c r="K217" i="6"/>
  <c r="I217" i="6"/>
  <c r="D218" i="6"/>
  <c r="C215" i="11"/>
  <c r="E215" i="11"/>
  <c r="G215" i="11"/>
  <c r="C216" i="11"/>
  <c r="E216" i="11"/>
  <c r="G216" i="11"/>
  <c r="I218" i="6"/>
  <c r="K218" i="6"/>
  <c r="D219" i="6"/>
  <c r="I215" i="11"/>
  <c r="J215" i="11"/>
  <c r="C217" i="11"/>
  <c r="E217" i="11"/>
  <c r="G217" i="11"/>
  <c r="D220" i="6"/>
  <c r="K219" i="6"/>
  <c r="I219" i="6"/>
  <c r="I216" i="11"/>
  <c r="J216" i="11"/>
  <c r="C218" i="11"/>
  <c r="E218" i="11"/>
  <c r="G218" i="11"/>
  <c r="I220" i="6"/>
  <c r="K220" i="6"/>
  <c r="D221" i="6"/>
  <c r="I217" i="11"/>
  <c r="J217" i="11"/>
  <c r="C219" i="11"/>
  <c r="E219" i="11"/>
  <c r="G219" i="11"/>
  <c r="I221" i="6"/>
  <c r="K221" i="6"/>
  <c r="D222" i="6"/>
  <c r="I218" i="11"/>
  <c r="J218" i="11"/>
  <c r="C220" i="11"/>
  <c r="E220" i="11"/>
  <c r="G220" i="11"/>
  <c r="D223" i="6"/>
  <c r="K222" i="6"/>
  <c r="I222" i="6"/>
  <c r="I219" i="11"/>
  <c r="J219" i="11"/>
  <c r="C221" i="11"/>
  <c r="E221" i="11"/>
  <c r="G221" i="11"/>
  <c r="D224" i="6"/>
  <c r="K223" i="6"/>
  <c r="I223" i="6"/>
  <c r="I220" i="11"/>
  <c r="J220" i="11"/>
  <c r="I224" i="6"/>
  <c r="K224" i="6"/>
  <c r="D225" i="6"/>
  <c r="I221" i="11"/>
  <c r="J221" i="11"/>
  <c r="C222" i="11"/>
  <c r="E222" i="11"/>
  <c r="G222" i="11"/>
  <c r="I222" i="11"/>
  <c r="J222" i="11"/>
  <c r="D226" i="6"/>
  <c r="I225" i="6"/>
  <c r="K225" i="6"/>
  <c r="C223" i="11"/>
  <c r="E223" i="11"/>
  <c r="G223" i="11"/>
  <c r="I223" i="11"/>
  <c r="J223" i="11"/>
  <c r="D227" i="6"/>
  <c r="I226" i="6"/>
  <c r="K226" i="6"/>
  <c r="C224" i="11"/>
  <c r="E224" i="11"/>
  <c r="G224" i="11"/>
  <c r="I224" i="11"/>
  <c r="J224" i="11"/>
  <c r="D228" i="6"/>
  <c r="K227" i="6"/>
  <c r="I227" i="6"/>
  <c r="C226" i="11"/>
  <c r="E226" i="11"/>
  <c r="G226" i="11"/>
  <c r="C225" i="11"/>
  <c r="E225" i="11"/>
  <c r="G225" i="11"/>
  <c r="I225" i="11"/>
  <c r="J225" i="11"/>
  <c r="D229" i="6"/>
  <c r="K228" i="6"/>
  <c r="I228" i="6"/>
  <c r="D230" i="6"/>
  <c r="I226" i="11"/>
  <c r="J226" i="11"/>
  <c r="I229" i="6"/>
  <c r="K229" i="6"/>
  <c r="K230" i="6"/>
  <c r="I230" i="6"/>
  <c r="D231" i="6"/>
  <c r="C227" i="11"/>
  <c r="E227" i="11"/>
  <c r="G227" i="11"/>
  <c r="C228" i="11"/>
  <c r="E228" i="11"/>
  <c r="G228" i="11"/>
  <c r="I228" i="11"/>
  <c r="J228" i="11"/>
  <c r="C229" i="11"/>
  <c r="E229" i="11"/>
  <c r="G229" i="11"/>
  <c r="I227" i="11"/>
  <c r="J227" i="11"/>
  <c r="D232" i="6"/>
  <c r="K231" i="6"/>
  <c r="I231" i="6"/>
  <c r="C230" i="11"/>
  <c r="E230" i="11"/>
  <c r="G230" i="11"/>
  <c r="D233" i="6"/>
  <c r="I232" i="6"/>
  <c r="K232" i="6"/>
  <c r="I229" i="11"/>
  <c r="J229" i="11"/>
  <c r="D234" i="6"/>
  <c r="I233" i="6"/>
  <c r="K233" i="6"/>
  <c r="I230" i="11"/>
  <c r="J230" i="11"/>
  <c r="C232" i="11"/>
  <c r="E232" i="11"/>
  <c r="G232" i="11"/>
  <c r="D235" i="6"/>
  <c r="K234" i="6"/>
  <c r="I234" i="6"/>
  <c r="C231" i="11"/>
  <c r="E231" i="11"/>
  <c r="G231" i="11"/>
  <c r="I231" i="11"/>
  <c r="J231" i="11"/>
  <c r="I235" i="6"/>
  <c r="K235" i="6"/>
  <c r="D236" i="6"/>
  <c r="I232" i="11"/>
  <c r="J232" i="11"/>
  <c r="C233" i="11"/>
  <c r="E233" i="11"/>
  <c r="G233" i="11"/>
  <c r="I233" i="11"/>
  <c r="J233" i="11"/>
  <c r="C234" i="11"/>
  <c r="E234" i="11"/>
  <c r="G234" i="11"/>
  <c r="K236" i="6"/>
  <c r="I236" i="6"/>
  <c r="D237" i="6"/>
  <c r="I237" i="6"/>
  <c r="K237" i="6"/>
  <c r="D238" i="6"/>
  <c r="I234" i="11"/>
  <c r="J234" i="11"/>
  <c r="C236" i="11"/>
  <c r="E236" i="11"/>
  <c r="G236" i="11"/>
  <c r="D239" i="6"/>
  <c r="K238" i="6"/>
  <c r="I238" i="6"/>
  <c r="C235" i="11"/>
  <c r="E235" i="11"/>
  <c r="G235" i="11"/>
  <c r="D240" i="6"/>
  <c r="I235" i="11"/>
  <c r="J235" i="11"/>
  <c r="I239" i="6"/>
  <c r="K239" i="6"/>
  <c r="I236" i="11"/>
  <c r="J236" i="11"/>
  <c r="C237" i="11"/>
  <c r="E237" i="11"/>
  <c r="G237" i="11"/>
  <c r="I237" i="11"/>
  <c r="C238" i="11"/>
  <c r="E238" i="11"/>
  <c r="G238" i="11"/>
  <c r="K240" i="6"/>
  <c r="I240" i="6"/>
  <c r="D241" i="6"/>
  <c r="J237" i="11"/>
  <c r="K241" i="6"/>
  <c r="I241" i="6"/>
  <c r="D242" i="6"/>
  <c r="I238" i="11"/>
  <c r="J238" i="11"/>
  <c r="C239" i="11"/>
  <c r="E239" i="11"/>
  <c r="G239" i="11"/>
  <c r="C240" i="11"/>
  <c r="E240" i="11"/>
  <c r="G240" i="11"/>
  <c r="I242" i="6"/>
  <c r="K242" i="6"/>
  <c r="I239" i="11"/>
  <c r="J239" i="11"/>
  <c r="D243" i="6"/>
  <c r="C241" i="11"/>
  <c r="E241" i="11"/>
  <c r="G241" i="11"/>
  <c r="I243" i="6"/>
  <c r="K243" i="6"/>
  <c r="D244" i="6"/>
  <c r="D245" i="6"/>
  <c r="I240" i="11"/>
  <c r="J240" i="11"/>
  <c r="I241" i="11"/>
  <c r="J241" i="11"/>
  <c r="G245" i="6"/>
  <c r="E245" i="6"/>
  <c r="F245" i="6"/>
  <c r="I245" i="6"/>
  <c r="K245" i="6"/>
  <c r="K244" i="6"/>
  <c r="I244" i="6"/>
  <c r="C242" i="11"/>
  <c r="E242" i="11"/>
  <c r="G242" i="11"/>
  <c r="I242" i="11"/>
  <c r="J242" i="11"/>
  <c r="C243" i="11"/>
  <c r="E243" i="11"/>
  <c r="G243" i="11"/>
  <c r="U245" i="6"/>
  <c r="R245" i="6"/>
  <c r="V245" i="6"/>
  <c r="W245" i="6"/>
  <c r="C245" i="11"/>
  <c r="E245" i="11"/>
  <c r="G245" i="11"/>
  <c r="C244" i="11"/>
  <c r="E244" i="11"/>
  <c r="G244" i="11"/>
  <c r="I243" i="11"/>
  <c r="J243" i="11"/>
  <c r="C245" i="7"/>
  <c r="E245" i="7"/>
  <c r="I245" i="11"/>
  <c r="J245" i="11"/>
  <c r="I244" i="11"/>
  <c r="J244" i="11"/>
  <c r="C33" i="11"/>
  <c r="E33" i="11"/>
  <c r="G33" i="11"/>
  <c r="AI33" i="3"/>
  <c r="L33" i="11"/>
  <c r="J33" i="7"/>
  <c r="AI34" i="3"/>
  <c r="I33" i="11"/>
  <c r="J33" i="11"/>
  <c r="P33" i="11"/>
  <c r="AI35" i="3"/>
  <c r="J34" i="7"/>
  <c r="L34" i="11"/>
  <c r="P34" i="11"/>
  <c r="G33" i="7"/>
  <c r="H33" i="7"/>
  <c r="L33" i="7"/>
  <c r="G34" i="7"/>
  <c r="H34" i="7"/>
  <c r="L34" i="7"/>
  <c r="AI36" i="3"/>
  <c r="J35" i="7"/>
  <c r="L35" i="11"/>
  <c r="P35" i="11"/>
  <c r="AI37" i="3"/>
  <c r="G35" i="7"/>
  <c r="H35" i="7"/>
  <c r="L35" i="7"/>
  <c r="L36" i="11"/>
  <c r="P36" i="11"/>
  <c r="J36" i="7"/>
  <c r="G36" i="7"/>
  <c r="H36" i="7"/>
  <c r="L36" i="7"/>
  <c r="AI38" i="3"/>
  <c r="J37" i="7"/>
  <c r="L37" i="11"/>
  <c r="P37" i="11"/>
  <c r="G37" i="7"/>
  <c r="H37" i="7"/>
  <c r="L37" i="7"/>
  <c r="L38" i="11"/>
  <c r="P38" i="11"/>
  <c r="J38" i="7"/>
  <c r="AI39" i="3"/>
  <c r="AI40" i="3"/>
  <c r="L39" i="11"/>
  <c r="P39" i="11"/>
  <c r="J39" i="7"/>
  <c r="G38" i="7"/>
  <c r="H38" i="7"/>
  <c r="L38" i="7"/>
  <c r="AI41" i="3"/>
  <c r="G39" i="7"/>
  <c r="H39" i="7"/>
  <c r="L39" i="7"/>
  <c r="L40" i="11"/>
  <c r="P40" i="11"/>
  <c r="J40" i="7"/>
  <c r="G40" i="7"/>
  <c r="H40" i="7"/>
  <c r="L40" i="7"/>
  <c r="AI42" i="3"/>
  <c r="L41" i="11"/>
  <c r="P41" i="11"/>
  <c r="J41" i="7"/>
  <c r="AI43" i="3"/>
  <c r="L42" i="11"/>
  <c r="P42" i="11"/>
  <c r="J42" i="7"/>
  <c r="G41" i="7"/>
  <c r="H41" i="7"/>
  <c r="L41" i="7"/>
  <c r="AI44" i="3"/>
  <c r="G42" i="7"/>
  <c r="H42" i="7"/>
  <c r="L42" i="7"/>
  <c r="J43" i="7"/>
  <c r="L43" i="11"/>
  <c r="P43" i="11"/>
  <c r="G43" i="7"/>
  <c r="H43" i="7"/>
  <c r="L43" i="7"/>
  <c r="J44" i="7"/>
  <c r="L44" i="11"/>
  <c r="P44" i="11"/>
  <c r="AI45" i="3"/>
  <c r="L45" i="11"/>
  <c r="P45" i="11"/>
  <c r="J45" i="7"/>
  <c r="AI46" i="3"/>
  <c r="G44" i="7"/>
  <c r="H44" i="7"/>
  <c r="L44" i="7"/>
  <c r="AI47" i="3"/>
  <c r="G45" i="7"/>
  <c r="H45" i="7"/>
  <c r="L45" i="7"/>
  <c r="J46" i="7"/>
  <c r="L46" i="11"/>
  <c r="P46" i="11"/>
  <c r="L47" i="11"/>
  <c r="P47" i="11"/>
  <c r="J47" i="7"/>
  <c r="G46" i="7"/>
  <c r="H46" i="7"/>
  <c r="L46" i="7"/>
  <c r="AI48" i="3"/>
  <c r="G47" i="7"/>
  <c r="H47" i="7"/>
  <c r="L47" i="7"/>
  <c r="J48" i="7"/>
  <c r="L48" i="11"/>
  <c r="P48" i="11"/>
  <c r="AI49" i="3"/>
  <c r="J49" i="7"/>
  <c r="L49" i="11"/>
  <c r="P49" i="11"/>
  <c r="G48" i="7"/>
  <c r="H48" i="7"/>
  <c r="L48" i="7"/>
  <c r="AI50" i="3"/>
  <c r="AI51" i="3"/>
  <c r="G49" i="7"/>
  <c r="H49" i="7"/>
  <c r="L49" i="7"/>
  <c r="J50" i="7"/>
  <c r="L50" i="11"/>
  <c r="P50" i="11"/>
  <c r="G50" i="7"/>
  <c r="H50" i="7"/>
  <c r="L50" i="7"/>
  <c r="J51" i="7"/>
  <c r="L51" i="11"/>
  <c r="P51" i="11"/>
  <c r="AI52" i="3"/>
  <c r="L52" i="11"/>
  <c r="P52" i="11"/>
  <c r="J52" i="7"/>
  <c r="AI53" i="3"/>
  <c r="G51" i="7"/>
  <c r="H51" i="7"/>
  <c r="L51" i="7"/>
  <c r="AI54" i="3"/>
  <c r="J53" i="7"/>
  <c r="L53" i="11"/>
  <c r="P53" i="11"/>
  <c r="G52" i="7"/>
  <c r="H52" i="7"/>
  <c r="L52" i="7"/>
  <c r="AI55" i="3"/>
  <c r="G53" i="7"/>
  <c r="H53" i="7"/>
  <c r="L53" i="7"/>
  <c r="J54" i="7"/>
  <c r="L54" i="11"/>
  <c r="P54" i="11"/>
  <c r="G54" i="7"/>
  <c r="H54" i="7"/>
  <c r="L54" i="7"/>
  <c r="AI56" i="3"/>
  <c r="L55" i="11"/>
  <c r="P55" i="11"/>
  <c r="J55" i="7"/>
  <c r="AI57" i="3"/>
  <c r="J56" i="7"/>
  <c r="L56" i="11"/>
  <c r="P56" i="11"/>
  <c r="G55" i="7"/>
  <c r="H55" i="7"/>
  <c r="L55" i="7"/>
  <c r="L57" i="11"/>
  <c r="P57" i="11"/>
  <c r="J57" i="7"/>
  <c r="G56" i="7"/>
  <c r="H56" i="7"/>
  <c r="L56" i="7"/>
  <c r="AI58" i="3"/>
  <c r="G57" i="7"/>
  <c r="H57" i="7"/>
  <c r="L57" i="7"/>
  <c r="AI59" i="3"/>
  <c r="J58" i="7"/>
  <c r="L58" i="11"/>
  <c r="P58" i="11"/>
  <c r="AI60" i="3"/>
  <c r="G58" i="7"/>
  <c r="H58" i="7"/>
  <c r="L58" i="7"/>
  <c r="J59" i="7"/>
  <c r="L59" i="11"/>
  <c r="P59" i="11"/>
  <c r="G59" i="7"/>
  <c r="H59" i="7"/>
  <c r="L59" i="7"/>
  <c r="L60" i="11"/>
  <c r="P60" i="11"/>
  <c r="J60" i="7"/>
  <c r="AI61" i="3"/>
  <c r="AI62" i="3"/>
  <c r="L61" i="11"/>
  <c r="P61" i="11"/>
  <c r="J61" i="7"/>
  <c r="G60" i="7"/>
  <c r="H60" i="7"/>
  <c r="L60" i="7"/>
  <c r="AI63" i="3"/>
  <c r="G61" i="7"/>
  <c r="H61" i="7"/>
  <c r="L61" i="7"/>
  <c r="L62" i="11"/>
  <c r="P62" i="11"/>
  <c r="J62" i="7"/>
  <c r="G62" i="7"/>
  <c r="H62" i="7"/>
  <c r="L62" i="7"/>
  <c r="AI64" i="3"/>
  <c r="J63" i="7"/>
  <c r="L63" i="11"/>
  <c r="P63" i="11"/>
  <c r="AI65" i="3"/>
  <c r="L64" i="11"/>
  <c r="P64" i="11"/>
  <c r="J64" i="7"/>
  <c r="G63" i="7"/>
  <c r="H63" i="7"/>
  <c r="L63" i="7"/>
  <c r="L65" i="11"/>
  <c r="P65" i="11"/>
  <c r="J65" i="7"/>
  <c r="G64" i="7"/>
  <c r="H64" i="7"/>
  <c r="L64" i="7"/>
  <c r="AI66" i="3"/>
  <c r="G65" i="7"/>
  <c r="H65" i="7"/>
  <c r="L65" i="7"/>
  <c r="AI67" i="3"/>
  <c r="L66" i="11"/>
  <c r="P66" i="11"/>
  <c r="J66" i="7"/>
  <c r="J67" i="7"/>
  <c r="L67" i="11"/>
  <c r="P67" i="11"/>
  <c r="G66" i="7"/>
  <c r="H66" i="7"/>
  <c r="L66" i="7"/>
  <c r="AI68" i="3"/>
  <c r="G67" i="7"/>
  <c r="H67" i="7"/>
  <c r="L67" i="7"/>
  <c r="L68" i="11"/>
  <c r="P68" i="11"/>
  <c r="J68" i="7"/>
  <c r="AI69" i="3"/>
  <c r="AI70" i="3"/>
  <c r="G68" i="7"/>
  <c r="H68" i="7"/>
  <c r="L68" i="7"/>
  <c r="J69" i="7"/>
  <c r="L69" i="11"/>
  <c r="P69" i="11"/>
  <c r="G69" i="7"/>
  <c r="H69" i="7"/>
  <c r="L69" i="7"/>
  <c r="AI71" i="3"/>
  <c r="J70" i="7"/>
  <c r="L70" i="11"/>
  <c r="P70" i="11"/>
  <c r="AI72" i="3"/>
  <c r="J71" i="7"/>
  <c r="L71" i="11"/>
  <c r="P71" i="11"/>
  <c r="G70" i="7"/>
  <c r="H70" i="7"/>
  <c r="L70" i="7"/>
  <c r="AI73" i="3"/>
  <c r="G71" i="7"/>
  <c r="H71" i="7"/>
  <c r="L71" i="7"/>
  <c r="J72" i="7"/>
  <c r="L72" i="11"/>
  <c r="P72" i="11"/>
  <c r="G72" i="7"/>
  <c r="H72" i="7"/>
  <c r="L72" i="7"/>
  <c r="AI74" i="3"/>
  <c r="J73" i="7"/>
  <c r="L73" i="11"/>
  <c r="P73" i="11"/>
  <c r="AI75" i="3"/>
  <c r="L74" i="11"/>
  <c r="P74" i="11"/>
  <c r="J74" i="7"/>
  <c r="G73" i="7"/>
  <c r="H73" i="7"/>
  <c r="L73" i="7"/>
  <c r="AI76" i="3"/>
  <c r="G74" i="7"/>
  <c r="H74" i="7"/>
  <c r="L74" i="7"/>
  <c r="J75" i="7"/>
  <c r="L75" i="11"/>
  <c r="P75" i="11"/>
  <c r="AI77" i="3"/>
  <c r="G75" i="7"/>
  <c r="H75" i="7"/>
  <c r="L75" i="7"/>
  <c r="L76" i="11"/>
  <c r="P76" i="11"/>
  <c r="J76" i="7"/>
  <c r="G76" i="7"/>
  <c r="H76" i="7"/>
  <c r="L76" i="7"/>
  <c r="AI78" i="3"/>
  <c r="J77" i="7"/>
  <c r="L77" i="11"/>
  <c r="P77" i="11"/>
  <c r="L78" i="11"/>
  <c r="P78" i="11"/>
  <c r="J78" i="7"/>
  <c r="G77" i="7"/>
  <c r="H77" i="7"/>
  <c r="L77" i="7"/>
  <c r="AI79" i="3"/>
  <c r="AI80" i="3"/>
  <c r="G78" i="7"/>
  <c r="H78" i="7"/>
  <c r="L78" i="7"/>
  <c r="J79" i="7"/>
  <c r="L79" i="11"/>
  <c r="P79" i="11"/>
  <c r="G79" i="7"/>
  <c r="H79" i="7"/>
  <c r="L79" i="7"/>
  <c r="AI81" i="3"/>
  <c r="L80" i="11"/>
  <c r="P80" i="11"/>
  <c r="J80" i="7"/>
  <c r="AI82" i="3"/>
  <c r="J81" i="7"/>
  <c r="L81" i="11"/>
  <c r="P81" i="11"/>
  <c r="G80" i="7"/>
  <c r="H80" i="7"/>
  <c r="L80" i="7"/>
  <c r="AI83" i="3"/>
  <c r="G81" i="7"/>
  <c r="H81" i="7"/>
  <c r="L81" i="7"/>
  <c r="J82" i="7"/>
  <c r="L82" i="11"/>
  <c r="P82" i="11"/>
  <c r="G82" i="7"/>
  <c r="H82" i="7"/>
  <c r="L82" i="7"/>
  <c r="J83" i="7"/>
  <c r="L83" i="11"/>
  <c r="P83" i="11"/>
  <c r="AI84" i="3"/>
  <c r="AI85" i="3"/>
  <c r="L84" i="11"/>
  <c r="P84" i="11"/>
  <c r="J84" i="7"/>
  <c r="G83" i="7"/>
  <c r="H83" i="7"/>
  <c r="L83" i="7"/>
  <c r="G84" i="7"/>
  <c r="H84" i="7"/>
  <c r="L84" i="7"/>
  <c r="AI86" i="3"/>
  <c r="J85" i="7"/>
  <c r="L85" i="11"/>
  <c r="P85" i="11"/>
  <c r="J86" i="7"/>
  <c r="L86" i="11"/>
  <c r="P86" i="11"/>
  <c r="AI87" i="3"/>
  <c r="G85" i="7"/>
  <c r="H85" i="7"/>
  <c r="L85" i="7"/>
  <c r="AI88" i="3"/>
  <c r="L87" i="11"/>
  <c r="P87" i="11"/>
  <c r="J87" i="7"/>
  <c r="G86" i="7"/>
  <c r="H86" i="7"/>
  <c r="L86" i="7"/>
  <c r="AI89" i="3"/>
  <c r="G87" i="7"/>
  <c r="H87" i="7"/>
  <c r="L87" i="7"/>
  <c r="L88" i="11"/>
  <c r="P88" i="11"/>
  <c r="J88" i="7"/>
  <c r="G88" i="7"/>
  <c r="H88" i="7"/>
  <c r="L88" i="7"/>
  <c r="J89" i="7"/>
  <c r="L89" i="11"/>
  <c r="P89" i="11"/>
  <c r="AI90" i="3"/>
  <c r="AI91" i="3"/>
  <c r="J90" i="7"/>
  <c r="L90" i="11"/>
  <c r="P90" i="11"/>
  <c r="G89" i="7"/>
  <c r="H89" i="7"/>
  <c r="L89" i="7"/>
  <c r="L91" i="11"/>
  <c r="P91" i="11"/>
  <c r="J91" i="7"/>
  <c r="G90" i="7"/>
  <c r="H90" i="7"/>
  <c r="L90" i="7"/>
  <c r="AI92" i="3"/>
  <c r="G91" i="7"/>
  <c r="H91" i="7"/>
  <c r="L91" i="7"/>
  <c r="L92" i="11"/>
  <c r="P92" i="11"/>
  <c r="J92" i="7"/>
  <c r="AI93" i="3"/>
  <c r="J93" i="7"/>
  <c r="L93" i="11"/>
  <c r="P93" i="11"/>
  <c r="AI94" i="3"/>
  <c r="G92" i="7"/>
  <c r="H92" i="7"/>
  <c r="L92" i="7"/>
  <c r="AI95" i="3"/>
  <c r="J94" i="7"/>
  <c r="L94" i="11"/>
  <c r="P94" i="11"/>
  <c r="G93" i="7"/>
  <c r="H93" i="7"/>
  <c r="L93" i="7"/>
  <c r="AI96" i="3"/>
  <c r="G94" i="7"/>
  <c r="H94" i="7"/>
  <c r="L94" i="7"/>
  <c r="L95" i="11"/>
  <c r="P95" i="11"/>
  <c r="J95" i="7"/>
  <c r="G95" i="7"/>
  <c r="H95" i="7"/>
  <c r="L95" i="7"/>
  <c r="AI97" i="3"/>
  <c r="J96" i="7"/>
  <c r="L96" i="11"/>
  <c r="P96" i="11"/>
  <c r="L97" i="11"/>
  <c r="P97" i="11"/>
  <c r="J97" i="7"/>
  <c r="AI98" i="3"/>
  <c r="G96" i="7"/>
  <c r="H96" i="7"/>
  <c r="L96" i="7"/>
  <c r="L98" i="11"/>
  <c r="P98" i="11"/>
  <c r="J98" i="7"/>
  <c r="AI99" i="3"/>
  <c r="G97" i="7"/>
  <c r="H97" i="7"/>
  <c r="L97" i="7"/>
  <c r="G98" i="7"/>
  <c r="H98" i="7"/>
  <c r="L98" i="7"/>
  <c r="AI100" i="3"/>
  <c r="J99" i="7"/>
  <c r="L99" i="11"/>
  <c r="P99" i="11"/>
  <c r="AI101" i="3"/>
  <c r="L100" i="11"/>
  <c r="P100" i="11"/>
  <c r="J100" i="7"/>
  <c r="G99" i="7"/>
  <c r="H99" i="7"/>
  <c r="L99" i="7"/>
  <c r="G100" i="7"/>
  <c r="H100" i="7"/>
  <c r="L100" i="7"/>
  <c r="AI102" i="3"/>
  <c r="L101" i="11"/>
  <c r="P101" i="11"/>
  <c r="J101" i="7"/>
  <c r="AI103" i="3"/>
  <c r="J102" i="7"/>
  <c r="L102" i="11"/>
  <c r="P102" i="11"/>
  <c r="G101" i="7"/>
  <c r="H101" i="7"/>
  <c r="L101" i="7"/>
  <c r="AI104" i="3"/>
  <c r="G102" i="7"/>
  <c r="H102" i="7"/>
  <c r="L102" i="7"/>
  <c r="L103" i="11"/>
  <c r="P103" i="11"/>
  <c r="J103" i="7"/>
  <c r="G103" i="7"/>
  <c r="H103" i="7"/>
  <c r="L103" i="7"/>
  <c r="J104" i="7"/>
  <c r="L104" i="11"/>
  <c r="P104" i="11"/>
  <c r="AI105" i="3"/>
  <c r="J105" i="7"/>
  <c r="L105" i="11"/>
  <c r="P105" i="11"/>
  <c r="AI106" i="3"/>
  <c r="G104" i="7"/>
  <c r="H104" i="7"/>
  <c r="L104" i="7"/>
  <c r="J106" i="7"/>
  <c r="L106" i="11"/>
  <c r="P106" i="11"/>
  <c r="AI107" i="3"/>
  <c r="G105" i="7"/>
  <c r="H105" i="7"/>
  <c r="L105" i="7"/>
  <c r="AI108" i="3"/>
  <c r="J107" i="7"/>
  <c r="L107" i="11"/>
  <c r="P107" i="11"/>
  <c r="G106" i="7"/>
  <c r="H106" i="7"/>
  <c r="L106" i="7"/>
  <c r="G107" i="7"/>
  <c r="H107" i="7"/>
  <c r="L107" i="7"/>
  <c r="AI109" i="3"/>
  <c r="L108" i="11"/>
  <c r="P108" i="11"/>
  <c r="J108" i="7"/>
  <c r="J109" i="7"/>
  <c r="L109" i="11"/>
  <c r="P109" i="11"/>
  <c r="AI110" i="3"/>
  <c r="G108" i="7"/>
  <c r="H108" i="7"/>
  <c r="L108" i="7"/>
  <c r="AI111" i="3"/>
  <c r="G109" i="7"/>
  <c r="H109" i="7"/>
  <c r="L109" i="7"/>
  <c r="J110" i="7"/>
  <c r="L110" i="11"/>
  <c r="P110" i="11"/>
  <c r="G110" i="7"/>
  <c r="H110" i="7"/>
  <c r="L110" i="7"/>
  <c r="L111" i="11"/>
  <c r="P111" i="11"/>
  <c r="J111" i="7"/>
  <c r="AI112" i="3"/>
  <c r="L112" i="11"/>
  <c r="P112" i="11"/>
  <c r="J112" i="7"/>
  <c r="G111" i="7"/>
  <c r="H111" i="7"/>
  <c r="L111" i="7"/>
  <c r="AI113" i="3"/>
  <c r="G112" i="7"/>
  <c r="H112" i="7"/>
  <c r="L112" i="7"/>
  <c r="AI114" i="3"/>
  <c r="L113" i="11"/>
  <c r="P113" i="11"/>
  <c r="J113" i="7"/>
  <c r="J114" i="7"/>
  <c r="L114" i="11"/>
  <c r="P114" i="11"/>
  <c r="AI115" i="3"/>
  <c r="G113" i="7"/>
  <c r="H113" i="7"/>
  <c r="L113" i="7"/>
  <c r="AI116" i="3"/>
  <c r="L115" i="11"/>
  <c r="P115" i="11"/>
  <c r="J115" i="7"/>
  <c r="G114" i="7"/>
  <c r="H114" i="7"/>
  <c r="L114" i="7"/>
  <c r="AI117" i="3"/>
  <c r="G115" i="7"/>
  <c r="H115" i="7"/>
  <c r="L115" i="7"/>
  <c r="J116" i="7"/>
  <c r="L116" i="11"/>
  <c r="P116" i="11"/>
  <c r="G116" i="7"/>
  <c r="H116" i="7"/>
  <c r="L116" i="7"/>
  <c r="L117" i="11"/>
  <c r="P117" i="11"/>
  <c r="J117" i="7"/>
  <c r="AI118" i="3"/>
  <c r="J118" i="7"/>
  <c r="L118" i="11"/>
  <c r="P118" i="11"/>
  <c r="AI119" i="3"/>
  <c r="G117" i="7"/>
  <c r="H117" i="7"/>
  <c r="L117" i="7"/>
  <c r="AI120" i="3"/>
  <c r="J119" i="7"/>
  <c r="L119" i="11"/>
  <c r="P119" i="11"/>
  <c r="G118" i="7"/>
  <c r="H118" i="7"/>
  <c r="L118" i="7"/>
  <c r="AI121" i="3"/>
  <c r="G119" i="7"/>
  <c r="H119" i="7"/>
  <c r="L119" i="7"/>
  <c r="L120" i="11"/>
  <c r="P120" i="11"/>
  <c r="J120" i="7"/>
  <c r="J121" i="7"/>
  <c r="L121" i="11"/>
  <c r="P121" i="11"/>
  <c r="G120" i="7"/>
  <c r="H120" i="7"/>
  <c r="L120" i="7"/>
  <c r="AI122" i="3"/>
  <c r="G121" i="7"/>
  <c r="H121" i="7"/>
  <c r="L121" i="7"/>
  <c r="AI123" i="3"/>
  <c r="L122" i="11"/>
  <c r="P122" i="11"/>
  <c r="J122" i="7"/>
  <c r="AI124" i="3"/>
  <c r="L123" i="11"/>
  <c r="P123" i="11"/>
  <c r="J123" i="7"/>
  <c r="G122" i="7"/>
  <c r="H122" i="7"/>
  <c r="L122" i="7"/>
  <c r="AI125" i="3"/>
  <c r="G123" i="7"/>
  <c r="H123" i="7"/>
  <c r="L123" i="7"/>
  <c r="L124" i="11"/>
  <c r="P124" i="11"/>
  <c r="J124" i="7"/>
  <c r="AI126" i="3"/>
  <c r="G124" i="7"/>
  <c r="H124" i="7"/>
  <c r="L124" i="7"/>
  <c r="L125" i="11"/>
  <c r="P125" i="11"/>
  <c r="J125" i="7"/>
  <c r="G125" i="7"/>
  <c r="H125" i="7"/>
  <c r="L125" i="7"/>
  <c r="J126" i="7"/>
  <c r="L126" i="11"/>
  <c r="P126" i="11"/>
  <c r="AI127" i="3"/>
  <c r="AI128" i="3"/>
  <c r="J127" i="7"/>
  <c r="L127" i="11"/>
  <c r="P127" i="11"/>
  <c r="G126" i="7"/>
  <c r="H126" i="7"/>
  <c r="L126" i="7"/>
  <c r="AI129" i="3"/>
  <c r="G127" i="7"/>
  <c r="H127" i="7"/>
  <c r="L127" i="7"/>
  <c r="L128" i="11"/>
  <c r="P128" i="11"/>
  <c r="J128" i="7"/>
  <c r="G128" i="7"/>
  <c r="H128" i="7"/>
  <c r="L128" i="7"/>
  <c r="AI130" i="3"/>
  <c r="J129" i="7"/>
  <c r="L129" i="11"/>
  <c r="P129" i="11"/>
  <c r="AI131" i="3"/>
  <c r="J130" i="7"/>
  <c r="L130" i="11"/>
  <c r="P130" i="11"/>
  <c r="G129" i="7"/>
  <c r="H129" i="7"/>
  <c r="L129" i="7"/>
  <c r="G130" i="7"/>
  <c r="H130" i="7"/>
  <c r="L130" i="7"/>
  <c r="J131" i="7"/>
  <c r="L131" i="11"/>
  <c r="P131" i="11"/>
  <c r="AI132" i="3"/>
  <c r="AI133" i="3"/>
  <c r="L132" i="11"/>
  <c r="P132" i="11"/>
  <c r="J132" i="7"/>
  <c r="G131" i="7"/>
  <c r="H131" i="7"/>
  <c r="L131" i="7"/>
  <c r="J133" i="7"/>
  <c r="L133" i="11"/>
  <c r="P133" i="11"/>
  <c r="G132" i="7"/>
  <c r="H132" i="7"/>
  <c r="L132" i="7"/>
  <c r="AI134" i="3"/>
  <c r="G133" i="7"/>
  <c r="H133" i="7"/>
  <c r="L133" i="7"/>
  <c r="L134" i="11"/>
  <c r="P134" i="11"/>
  <c r="J134" i="7"/>
  <c r="AI135" i="3"/>
  <c r="L135" i="11"/>
  <c r="P135" i="11"/>
  <c r="J135" i="7"/>
  <c r="AI136" i="3"/>
  <c r="G134" i="7"/>
  <c r="H134" i="7"/>
  <c r="L134" i="7"/>
  <c r="AI137" i="3"/>
  <c r="G135" i="7"/>
  <c r="H135" i="7"/>
  <c r="L135" i="7"/>
  <c r="J136" i="7"/>
  <c r="L136" i="11"/>
  <c r="P136" i="11"/>
  <c r="G136" i="7"/>
  <c r="H136" i="7"/>
  <c r="L136" i="7"/>
  <c r="J137" i="7"/>
  <c r="L137" i="11"/>
  <c r="P137" i="11"/>
  <c r="AI138" i="3"/>
  <c r="AI139" i="3"/>
  <c r="J138" i="7"/>
  <c r="L138" i="11"/>
  <c r="P138" i="11"/>
  <c r="G137" i="7"/>
  <c r="H137" i="7"/>
  <c r="L137" i="7"/>
  <c r="J139" i="7"/>
  <c r="L139" i="11"/>
  <c r="P139" i="11"/>
  <c r="G138" i="7"/>
  <c r="H138" i="7"/>
  <c r="L138" i="7"/>
  <c r="AI140" i="3"/>
  <c r="J140" i="7"/>
  <c r="L140" i="11"/>
  <c r="P140" i="11"/>
  <c r="G139" i="7"/>
  <c r="H139" i="7"/>
  <c r="L139" i="7"/>
  <c r="AI141" i="3"/>
  <c r="G140" i="7"/>
  <c r="H140" i="7"/>
  <c r="L140" i="7"/>
  <c r="AI142" i="3"/>
  <c r="J141" i="7"/>
  <c r="L141" i="11"/>
  <c r="P141" i="11"/>
  <c r="AI143" i="3"/>
  <c r="J142" i="7"/>
  <c r="L142" i="11"/>
  <c r="P142" i="11"/>
  <c r="G141" i="7"/>
  <c r="H141" i="7"/>
  <c r="L141" i="7"/>
  <c r="G142" i="7"/>
  <c r="H142" i="7"/>
  <c r="L142" i="7"/>
  <c r="AI144" i="3"/>
  <c r="L143" i="11"/>
  <c r="P143" i="11"/>
  <c r="J143" i="7"/>
  <c r="J144" i="7"/>
  <c r="L144" i="11"/>
  <c r="P144" i="11"/>
  <c r="AI145" i="3"/>
  <c r="G143" i="7"/>
  <c r="H143" i="7"/>
  <c r="L143" i="7"/>
  <c r="AI146" i="3"/>
  <c r="J145" i="7"/>
  <c r="L145" i="11"/>
  <c r="P145" i="11"/>
  <c r="G144" i="7"/>
  <c r="H144" i="7"/>
  <c r="L144" i="7"/>
  <c r="AI147" i="3"/>
  <c r="G145" i="7"/>
  <c r="H145" i="7"/>
  <c r="L145" i="7"/>
  <c r="L146" i="11"/>
  <c r="P146" i="11"/>
  <c r="J146" i="7"/>
  <c r="G146" i="7"/>
  <c r="H146" i="7"/>
  <c r="L146" i="7"/>
  <c r="AI148" i="3"/>
  <c r="J147" i="7"/>
  <c r="L147" i="11"/>
  <c r="P147" i="11"/>
  <c r="AI149" i="3"/>
  <c r="L148" i="11"/>
  <c r="P148" i="11"/>
  <c r="J148" i="7"/>
  <c r="G147" i="7"/>
  <c r="H147" i="7"/>
  <c r="L147" i="7"/>
  <c r="AI150" i="3"/>
  <c r="G148" i="7"/>
  <c r="H148" i="7"/>
  <c r="L148" i="7"/>
  <c r="L149" i="11"/>
  <c r="P149" i="11"/>
  <c r="J149" i="7"/>
  <c r="G149" i="7"/>
  <c r="H149" i="7"/>
  <c r="L149" i="7"/>
  <c r="AI151" i="3"/>
  <c r="J150" i="7"/>
  <c r="L150" i="11"/>
  <c r="P150" i="11"/>
  <c r="J151" i="7"/>
  <c r="L151" i="11"/>
  <c r="P151" i="11"/>
  <c r="AI152" i="3"/>
  <c r="G150" i="7"/>
  <c r="H150" i="7"/>
  <c r="L150" i="7"/>
  <c r="AI153" i="3"/>
  <c r="G151" i="7"/>
  <c r="H151" i="7"/>
  <c r="L151" i="7"/>
  <c r="L152" i="11"/>
  <c r="P152" i="11"/>
  <c r="J152" i="7"/>
  <c r="G152" i="7"/>
  <c r="H152" i="7"/>
  <c r="L152" i="7"/>
  <c r="AI154" i="3"/>
  <c r="J153" i="7"/>
  <c r="L153" i="11"/>
  <c r="P153" i="11"/>
  <c r="AI155" i="3"/>
  <c r="L154" i="11"/>
  <c r="P154" i="11"/>
  <c r="J154" i="7"/>
  <c r="G153" i="7"/>
  <c r="H153" i="7"/>
  <c r="L153" i="7"/>
  <c r="G154" i="7"/>
  <c r="H154" i="7"/>
  <c r="L154" i="7"/>
  <c r="L155" i="11"/>
  <c r="P155" i="11"/>
  <c r="J155" i="7"/>
  <c r="AI156" i="3"/>
  <c r="G155" i="7"/>
  <c r="H155" i="7"/>
  <c r="L155" i="7"/>
  <c r="AI157" i="3"/>
  <c r="L156" i="11"/>
  <c r="P156" i="11"/>
  <c r="J156" i="7"/>
  <c r="AI158" i="3"/>
  <c r="G156" i="7"/>
  <c r="H156" i="7"/>
  <c r="L156" i="7"/>
  <c r="J157" i="7"/>
  <c r="L157" i="11"/>
  <c r="P157" i="11"/>
  <c r="G157" i="7"/>
  <c r="H157" i="7"/>
  <c r="L157" i="7"/>
  <c r="AI159" i="3"/>
  <c r="J158" i="7"/>
  <c r="L158" i="11"/>
  <c r="P158" i="11"/>
  <c r="AI160" i="3"/>
  <c r="L159" i="11"/>
  <c r="P159" i="11"/>
  <c r="J159" i="7"/>
  <c r="G158" i="7"/>
  <c r="H158" i="7"/>
  <c r="L158" i="7"/>
  <c r="G159" i="7"/>
  <c r="H159" i="7"/>
  <c r="L159" i="7"/>
  <c r="J160" i="7"/>
  <c r="L160" i="11"/>
  <c r="P160" i="11"/>
  <c r="AI161" i="3"/>
  <c r="AI162" i="3"/>
  <c r="J161" i="7"/>
  <c r="L161" i="11"/>
  <c r="P161" i="11"/>
  <c r="G160" i="7"/>
  <c r="H160" i="7"/>
  <c r="L160" i="7"/>
  <c r="G161" i="7"/>
  <c r="H161" i="7"/>
  <c r="L161" i="7"/>
  <c r="AI163" i="3"/>
  <c r="J162" i="7"/>
  <c r="L162" i="11"/>
  <c r="P162" i="11"/>
  <c r="AI164" i="3"/>
  <c r="L163" i="11"/>
  <c r="P163" i="11"/>
  <c r="J163" i="7"/>
  <c r="G162" i="7"/>
  <c r="H162" i="7"/>
  <c r="L162" i="7"/>
  <c r="G163" i="7"/>
  <c r="H163" i="7"/>
  <c r="L163" i="7"/>
  <c r="AI165" i="3"/>
  <c r="L164" i="11"/>
  <c r="P164" i="11"/>
  <c r="J164" i="7"/>
  <c r="L165" i="11"/>
  <c r="P165" i="11"/>
  <c r="J165" i="7"/>
  <c r="AI166" i="3"/>
  <c r="G164" i="7"/>
  <c r="H164" i="7"/>
  <c r="L164" i="7"/>
  <c r="AI167" i="3"/>
  <c r="J166" i="7"/>
  <c r="L166" i="11"/>
  <c r="P166" i="11"/>
  <c r="G165" i="7"/>
  <c r="H165" i="7"/>
  <c r="L165" i="7"/>
  <c r="AI168" i="3"/>
  <c r="G166" i="7"/>
  <c r="H166" i="7"/>
  <c r="L166" i="7"/>
  <c r="L167" i="11"/>
  <c r="P167" i="11"/>
  <c r="J167" i="7"/>
  <c r="G167" i="7"/>
  <c r="H167" i="7"/>
  <c r="L167" i="7"/>
  <c r="J168" i="7"/>
  <c r="L168" i="11"/>
  <c r="P168" i="11"/>
  <c r="AI169" i="3"/>
  <c r="J169" i="7"/>
  <c r="L169" i="11"/>
  <c r="P169" i="11"/>
  <c r="G168" i="7"/>
  <c r="H168" i="7"/>
  <c r="L168" i="7"/>
  <c r="AI170" i="3"/>
  <c r="G169" i="7"/>
  <c r="H169" i="7"/>
  <c r="L169" i="7"/>
  <c r="AI171" i="3"/>
  <c r="J170" i="7"/>
  <c r="L170" i="11"/>
  <c r="P170" i="11"/>
  <c r="AI172" i="3"/>
  <c r="L171" i="11"/>
  <c r="P171" i="11"/>
  <c r="J171" i="7"/>
  <c r="G170" i="7"/>
  <c r="H170" i="7"/>
  <c r="L170" i="7"/>
  <c r="G171" i="7"/>
  <c r="H171" i="7"/>
  <c r="L171" i="7"/>
  <c r="AI173" i="3"/>
  <c r="J172" i="7"/>
  <c r="L172" i="11"/>
  <c r="P172" i="11"/>
  <c r="J173" i="7"/>
  <c r="L173" i="11"/>
  <c r="P173" i="11"/>
  <c r="AI174" i="3"/>
  <c r="G172" i="7"/>
  <c r="H172" i="7"/>
  <c r="L172" i="7"/>
  <c r="AI175" i="3"/>
  <c r="L174" i="11"/>
  <c r="P174" i="11"/>
  <c r="J174" i="7"/>
  <c r="G173" i="7"/>
  <c r="H173" i="7"/>
  <c r="L173" i="7"/>
  <c r="G174" i="7"/>
  <c r="H174" i="7"/>
  <c r="L174" i="7"/>
  <c r="AI176" i="3"/>
  <c r="J175" i="7"/>
  <c r="L175" i="11"/>
  <c r="P175" i="11"/>
  <c r="AI177" i="3"/>
  <c r="J176" i="7"/>
  <c r="L176" i="11"/>
  <c r="P176" i="11"/>
  <c r="G175" i="7"/>
  <c r="H175" i="7"/>
  <c r="L175" i="7"/>
  <c r="AI178" i="3"/>
  <c r="G176" i="7"/>
  <c r="H176" i="7"/>
  <c r="L176" i="7"/>
  <c r="L177" i="11"/>
  <c r="P177" i="11"/>
  <c r="J177" i="7"/>
  <c r="G177" i="7"/>
  <c r="H177" i="7"/>
  <c r="L177" i="7"/>
  <c r="AI179" i="3"/>
  <c r="J178" i="7"/>
  <c r="L178" i="11"/>
  <c r="P178" i="11"/>
  <c r="AI180" i="3"/>
  <c r="J179" i="7"/>
  <c r="L179" i="11"/>
  <c r="P179" i="11"/>
  <c r="G178" i="7"/>
  <c r="H178" i="7"/>
  <c r="L178" i="7"/>
  <c r="J180" i="7"/>
  <c r="L180" i="11"/>
  <c r="P180" i="11"/>
  <c r="G179" i="7"/>
  <c r="H179" i="7"/>
  <c r="L179" i="7"/>
  <c r="AI181" i="3"/>
  <c r="G180" i="7"/>
  <c r="H180" i="7"/>
  <c r="L180" i="7"/>
  <c r="J181" i="7"/>
  <c r="L181" i="11"/>
  <c r="P181" i="11"/>
  <c r="AI182" i="3"/>
  <c r="J182" i="7"/>
  <c r="L182" i="11"/>
  <c r="P182" i="11"/>
  <c r="AI183" i="3"/>
  <c r="G181" i="7"/>
  <c r="H181" i="7"/>
  <c r="L181" i="7"/>
  <c r="J183" i="7"/>
  <c r="L183" i="11"/>
  <c r="P183" i="11"/>
  <c r="AI184" i="3"/>
  <c r="G182" i="7"/>
  <c r="H182" i="7"/>
  <c r="L182" i="7"/>
  <c r="L184" i="11"/>
  <c r="P184" i="11"/>
  <c r="J184" i="7"/>
  <c r="AI185" i="3"/>
  <c r="G183" i="7"/>
  <c r="H183" i="7"/>
  <c r="L183" i="7"/>
  <c r="L185" i="11"/>
  <c r="P185" i="11"/>
  <c r="J185" i="7"/>
  <c r="AI186" i="3"/>
  <c r="G184" i="7"/>
  <c r="H184" i="7"/>
  <c r="L184" i="7"/>
  <c r="G185" i="7"/>
  <c r="H185" i="7"/>
  <c r="L185" i="7"/>
  <c r="AI187" i="3"/>
  <c r="L186" i="11"/>
  <c r="P186" i="11"/>
  <c r="J186" i="7"/>
  <c r="AI188" i="3"/>
  <c r="L187" i="11"/>
  <c r="P187" i="11"/>
  <c r="J187" i="7"/>
  <c r="G186" i="7"/>
  <c r="H186" i="7"/>
  <c r="L186" i="7"/>
  <c r="L188" i="11"/>
  <c r="P188" i="11"/>
  <c r="J188" i="7"/>
  <c r="AI189" i="3"/>
  <c r="G187" i="7"/>
  <c r="H187" i="7"/>
  <c r="L187" i="7"/>
  <c r="L189" i="11"/>
  <c r="P189" i="11"/>
  <c r="J189" i="7"/>
  <c r="AI190" i="3"/>
  <c r="G188" i="7"/>
  <c r="H188" i="7"/>
  <c r="L188" i="7"/>
  <c r="G189" i="7"/>
  <c r="H189" i="7"/>
  <c r="L189" i="7"/>
  <c r="J190" i="7"/>
  <c r="L190" i="11"/>
  <c r="P190" i="11"/>
  <c r="AI191" i="3"/>
  <c r="AI192" i="3"/>
  <c r="J191" i="7"/>
  <c r="L191" i="11"/>
  <c r="P191" i="11"/>
  <c r="G190" i="7"/>
  <c r="H190" i="7"/>
  <c r="L190" i="7"/>
  <c r="J192" i="7"/>
  <c r="L192" i="11"/>
  <c r="P192" i="11"/>
  <c r="G191" i="7"/>
  <c r="H191" i="7"/>
  <c r="L191" i="7"/>
  <c r="AI193" i="3"/>
  <c r="G192" i="7"/>
  <c r="H192" i="7"/>
  <c r="L192" i="7"/>
  <c r="J193" i="7"/>
  <c r="L193" i="11"/>
  <c r="P193" i="11"/>
  <c r="AI194" i="3"/>
  <c r="L194" i="11"/>
  <c r="P194" i="11"/>
  <c r="J194" i="7"/>
  <c r="AI195" i="3"/>
  <c r="G193" i="7"/>
  <c r="H193" i="7"/>
  <c r="L193" i="7"/>
  <c r="AI196" i="3"/>
  <c r="J195" i="7"/>
  <c r="L195" i="11"/>
  <c r="P195" i="11"/>
  <c r="G194" i="7"/>
  <c r="H194" i="7"/>
  <c r="L194" i="7"/>
  <c r="AI197" i="3"/>
  <c r="G195" i="7"/>
  <c r="H195" i="7"/>
  <c r="L195" i="7"/>
  <c r="J196" i="7"/>
  <c r="L196" i="11"/>
  <c r="P196" i="11"/>
  <c r="G196" i="7"/>
  <c r="H196" i="7"/>
  <c r="L196" i="7"/>
  <c r="AI198" i="3"/>
  <c r="J197" i="7"/>
  <c r="L197" i="11"/>
  <c r="P197" i="11"/>
  <c r="L198" i="11"/>
  <c r="P198" i="11"/>
  <c r="J198" i="7"/>
  <c r="AI199" i="3"/>
  <c r="G197" i="7"/>
  <c r="H197" i="7"/>
  <c r="L197" i="7"/>
  <c r="L199" i="11"/>
  <c r="P199" i="11"/>
  <c r="J199" i="7"/>
  <c r="AI200" i="3"/>
  <c r="G198" i="7"/>
  <c r="H198" i="7"/>
  <c r="L198" i="7"/>
  <c r="AI201" i="3"/>
  <c r="J200" i="7"/>
  <c r="L200" i="11"/>
  <c r="P200" i="11"/>
  <c r="G199" i="7"/>
  <c r="H199" i="7"/>
  <c r="L199" i="7"/>
  <c r="G200" i="7"/>
  <c r="H200" i="7"/>
  <c r="L200" i="7"/>
  <c r="J201" i="7"/>
  <c r="L201" i="11"/>
  <c r="P201" i="11"/>
  <c r="AI202" i="3"/>
  <c r="AI203" i="3"/>
  <c r="L202" i="11"/>
  <c r="P202" i="11"/>
  <c r="J202" i="7"/>
  <c r="G201" i="7"/>
  <c r="H201" i="7"/>
  <c r="L201" i="7"/>
  <c r="AI204" i="3"/>
  <c r="G202" i="7"/>
  <c r="H202" i="7"/>
  <c r="L202" i="7"/>
  <c r="L203" i="11"/>
  <c r="P203" i="11"/>
  <c r="J203" i="7"/>
  <c r="G203" i="7"/>
  <c r="H203" i="7"/>
  <c r="L203" i="7"/>
  <c r="AI205" i="3"/>
  <c r="J204" i="7"/>
  <c r="L204" i="11"/>
  <c r="P204" i="11"/>
  <c r="J205" i="7"/>
  <c r="L205" i="11"/>
  <c r="P205" i="11"/>
  <c r="AI206" i="3"/>
  <c r="G204" i="7"/>
  <c r="H204" i="7"/>
  <c r="L204" i="7"/>
  <c r="L206" i="11"/>
  <c r="P206" i="11"/>
  <c r="J206" i="7"/>
  <c r="AI207" i="3"/>
  <c r="G205" i="7"/>
  <c r="H205" i="7"/>
  <c r="L205" i="7"/>
  <c r="AI208" i="3"/>
  <c r="J207" i="7"/>
  <c r="L207" i="11"/>
  <c r="P207" i="11"/>
  <c r="G206" i="7"/>
  <c r="H206" i="7"/>
  <c r="L206" i="7"/>
  <c r="J208" i="7"/>
  <c r="L208" i="11"/>
  <c r="P208" i="11"/>
  <c r="G207" i="7"/>
  <c r="H207" i="7"/>
  <c r="L207" i="7"/>
  <c r="AI209" i="3"/>
  <c r="G208" i="7"/>
  <c r="H208" i="7"/>
  <c r="L208" i="7"/>
  <c r="AI210" i="3"/>
  <c r="J209" i="7"/>
  <c r="L209" i="11"/>
  <c r="P209" i="11"/>
  <c r="L210" i="11"/>
  <c r="P210" i="11"/>
  <c r="J210" i="7"/>
  <c r="AI211" i="3"/>
  <c r="G209" i="7"/>
  <c r="H209" i="7"/>
  <c r="L209" i="7"/>
  <c r="L211" i="11"/>
  <c r="P211" i="11"/>
  <c r="J211" i="7"/>
  <c r="AI212" i="3"/>
  <c r="G210" i="7"/>
  <c r="H210" i="7"/>
  <c r="L210" i="7"/>
  <c r="AI213" i="3"/>
  <c r="G211" i="7"/>
  <c r="H211" i="7"/>
  <c r="L211" i="7"/>
  <c r="J212" i="7"/>
  <c r="L212" i="11"/>
  <c r="P212" i="11"/>
  <c r="G212" i="7"/>
  <c r="H212" i="7"/>
  <c r="L212" i="7"/>
  <c r="J213" i="7"/>
  <c r="L213" i="11"/>
  <c r="P213" i="11"/>
  <c r="AI214" i="3"/>
  <c r="AI215" i="3"/>
  <c r="J214" i="7"/>
  <c r="L214" i="11"/>
  <c r="P214" i="11"/>
  <c r="G213" i="7"/>
  <c r="H213" i="7"/>
  <c r="L213" i="7"/>
  <c r="G214" i="7"/>
  <c r="H214" i="7"/>
  <c r="L214" i="7"/>
  <c r="J215" i="7"/>
  <c r="L215" i="11"/>
  <c r="P215" i="11"/>
  <c r="AI216" i="3"/>
  <c r="AI217" i="3"/>
  <c r="L216" i="11"/>
  <c r="P216" i="11"/>
  <c r="J216" i="7"/>
  <c r="G215" i="7"/>
  <c r="H215" i="7"/>
  <c r="L215" i="7"/>
  <c r="AI218" i="3"/>
  <c r="G216" i="7"/>
  <c r="H216" i="7"/>
  <c r="L216" i="7"/>
  <c r="L217" i="11"/>
  <c r="P217" i="11"/>
  <c r="J217" i="7"/>
  <c r="G217" i="7"/>
  <c r="H217" i="7"/>
  <c r="L217" i="7"/>
  <c r="AI219" i="3"/>
  <c r="L218" i="11"/>
  <c r="P218" i="11"/>
  <c r="J218" i="7"/>
  <c r="AI220" i="3"/>
  <c r="J219" i="7"/>
  <c r="L219" i="11"/>
  <c r="P219" i="11"/>
  <c r="G218" i="7"/>
  <c r="H218" i="7"/>
  <c r="L218" i="7"/>
  <c r="AI221" i="3"/>
  <c r="G219" i="7"/>
  <c r="H219" i="7"/>
  <c r="L219" i="7"/>
  <c r="L220" i="11"/>
  <c r="P220" i="11"/>
  <c r="J220" i="7"/>
  <c r="G220" i="7"/>
  <c r="H220" i="7"/>
  <c r="L220" i="7"/>
  <c r="AI222" i="3"/>
  <c r="L221" i="11"/>
  <c r="P221" i="11"/>
  <c r="J221" i="7"/>
  <c r="L222" i="11"/>
  <c r="P222" i="11"/>
  <c r="J222" i="7"/>
  <c r="AI223" i="3"/>
  <c r="G221" i="7"/>
  <c r="H221" i="7"/>
  <c r="L221" i="7"/>
  <c r="G222" i="7"/>
  <c r="H222" i="7"/>
  <c r="L222" i="7"/>
  <c r="AI224" i="3"/>
  <c r="L223" i="11"/>
  <c r="P223" i="11"/>
  <c r="J223" i="7"/>
  <c r="J224" i="7"/>
  <c r="L224" i="11"/>
  <c r="P224" i="11"/>
  <c r="AI225" i="3"/>
  <c r="G223" i="7"/>
  <c r="H223" i="7"/>
  <c r="L223" i="7"/>
  <c r="AI226" i="3"/>
  <c r="J225" i="7"/>
  <c r="L225" i="11"/>
  <c r="P225" i="11"/>
  <c r="G224" i="7"/>
  <c r="H224" i="7"/>
  <c r="L224" i="7"/>
  <c r="AI227" i="3"/>
  <c r="G225" i="7"/>
  <c r="H225" i="7"/>
  <c r="L225" i="7"/>
  <c r="L226" i="11"/>
  <c r="P226" i="11"/>
  <c r="J226" i="7"/>
  <c r="G226" i="7"/>
  <c r="H226" i="7"/>
  <c r="L226" i="7"/>
  <c r="L227" i="11"/>
  <c r="P227" i="11"/>
  <c r="J227" i="7"/>
  <c r="AI228" i="3"/>
  <c r="L228" i="11"/>
  <c r="P228" i="11"/>
  <c r="J228" i="7"/>
  <c r="AI229" i="3"/>
  <c r="G227" i="7"/>
  <c r="H227" i="7"/>
  <c r="L227" i="7"/>
  <c r="J229" i="7"/>
  <c r="L229" i="11"/>
  <c r="P229" i="11"/>
  <c r="G228" i="7"/>
  <c r="H228" i="7"/>
  <c r="L228" i="7"/>
  <c r="AI230" i="3"/>
  <c r="G229" i="7"/>
  <c r="H229" i="7"/>
  <c r="L229" i="7"/>
  <c r="AI231" i="3"/>
  <c r="L230" i="11"/>
  <c r="P230" i="11"/>
  <c r="J230" i="7"/>
  <c r="L231" i="11"/>
  <c r="P231" i="11"/>
  <c r="J231" i="7"/>
  <c r="AI232" i="3"/>
  <c r="G230" i="7"/>
  <c r="H230" i="7"/>
  <c r="L230" i="7"/>
  <c r="G231" i="7"/>
  <c r="H231" i="7"/>
  <c r="L231" i="7"/>
  <c r="AI233" i="3"/>
  <c r="J232" i="7"/>
  <c r="L232" i="11"/>
  <c r="P232" i="11"/>
  <c r="J233" i="7"/>
  <c r="L233" i="11"/>
  <c r="P233" i="11"/>
  <c r="AI234" i="3"/>
  <c r="G232" i="7"/>
  <c r="H232" i="7"/>
  <c r="L232" i="7"/>
  <c r="G233" i="7"/>
  <c r="H233" i="7"/>
  <c r="L233" i="7"/>
  <c r="J234" i="7"/>
  <c r="L234" i="11"/>
  <c r="P234" i="11"/>
  <c r="AI235" i="3"/>
  <c r="L235" i="11"/>
  <c r="P235" i="11"/>
  <c r="J235" i="7"/>
  <c r="AI236" i="3"/>
  <c r="G234" i="7"/>
  <c r="H234" i="7"/>
  <c r="L234" i="7"/>
  <c r="AI237" i="3"/>
  <c r="L236" i="11"/>
  <c r="P236" i="11"/>
  <c r="J236" i="7"/>
  <c r="G235" i="7"/>
  <c r="H235" i="7"/>
  <c r="L235" i="7"/>
  <c r="L237" i="11"/>
  <c r="P237" i="11"/>
  <c r="J237" i="7"/>
  <c r="G236" i="7"/>
  <c r="H236" i="7"/>
  <c r="L236" i="7"/>
  <c r="AI238" i="3"/>
  <c r="G237" i="7"/>
  <c r="H237" i="7"/>
  <c r="L237" i="7"/>
  <c r="L238" i="11"/>
  <c r="P238" i="11"/>
  <c r="J238" i="7"/>
  <c r="AI239" i="3"/>
  <c r="AI240" i="3"/>
  <c r="L239" i="11"/>
  <c r="P239" i="11"/>
  <c r="J239" i="7"/>
  <c r="G238" i="7"/>
  <c r="H238" i="7"/>
  <c r="L238" i="7"/>
  <c r="AI241" i="3"/>
  <c r="G239" i="7"/>
  <c r="H239" i="7"/>
  <c r="L239" i="7"/>
  <c r="L240" i="11"/>
  <c r="P240" i="11"/>
  <c r="J240" i="7"/>
  <c r="AI242" i="3"/>
  <c r="G240" i="7"/>
  <c r="H240" i="7"/>
  <c r="L240" i="7"/>
  <c r="L241" i="11"/>
  <c r="P241" i="11"/>
  <c r="J241" i="7"/>
  <c r="G241" i="7"/>
  <c r="H241" i="7"/>
  <c r="L241" i="7"/>
  <c r="L242" i="11"/>
  <c r="P242" i="11"/>
  <c r="J242" i="7"/>
  <c r="AI243" i="3"/>
  <c r="AH245" i="3"/>
  <c r="J243" i="7"/>
  <c r="L243" i="11"/>
  <c r="P243" i="11"/>
  <c r="G242" i="7"/>
  <c r="H242" i="7"/>
  <c r="L242" i="7"/>
  <c r="D257" i="3"/>
  <c r="E257" i="3"/>
  <c r="G257" i="3"/>
  <c r="AI245" i="3"/>
  <c r="G243" i="7"/>
  <c r="H243" i="7"/>
  <c r="L243" i="7"/>
  <c r="L244" i="11"/>
  <c r="P244" i="11"/>
  <c r="F245" i="7"/>
  <c r="G245" i="7"/>
  <c r="H245" i="7"/>
  <c r="L245" i="11"/>
  <c r="J245" i="7"/>
  <c r="H257" i="3"/>
  <c r="H259" i="3"/>
  <c r="H260" i="3"/>
  <c r="H261" i="3"/>
  <c r="M245" i="11"/>
  <c r="P245" i="11"/>
  <c r="L245" i="7"/>
  <c r="L249" i="7"/>
  <c r="L247" i="7"/>
  <c r="L248" i="7"/>
  <c r="P247" i="11"/>
  <c r="P248" i="11"/>
</calcChain>
</file>

<file path=xl/comments1.xml><?xml version="1.0" encoding="utf-8"?>
<comments xmlns="http://schemas.openxmlformats.org/spreadsheetml/2006/main">
  <authors>
    <author>Juan Carlos Martinez Rojas</author>
  </authors>
  <commentList>
    <comment ref="F9" authorId="0">
      <text>
        <r>
          <rPr>
            <b/>
            <sz val="9"/>
            <color indexed="81"/>
            <rFont val="Tahoma"/>
            <family val="2"/>
          </rPr>
          <t>Juan Carlos Martinez Rojas:</t>
        </r>
        <r>
          <rPr>
            <sz val="9"/>
            <color indexed="81"/>
            <rFont val="Tahoma"/>
            <family val="2"/>
          </rPr>
          <t xml:space="preserve">
Con el WACC llevar a vencido</t>
        </r>
      </text>
    </comment>
  </commentList>
</comments>
</file>

<file path=xl/comments2.xml><?xml version="1.0" encoding="utf-8"?>
<comments xmlns="http://schemas.openxmlformats.org/spreadsheetml/2006/main">
  <authors>
    <author>Juan Carlos Martínez</author>
  </authors>
  <commentList>
    <comment ref="K245" authorId="0">
      <text>
        <r>
          <rPr>
            <b/>
            <sz val="9"/>
            <color indexed="81"/>
            <rFont val="Tahoma"/>
            <family val="2"/>
          </rPr>
          <t>Salvamento, Incluye Cálculo CT</t>
        </r>
      </text>
    </comment>
  </commentList>
</comments>
</file>

<file path=xl/comments3.xml><?xml version="1.0" encoding="utf-8"?>
<comments xmlns="http://schemas.openxmlformats.org/spreadsheetml/2006/main">
  <authors>
    <author>Juan Carlos Martínez</author>
  </authors>
  <commentList>
    <comment ref="M245" authorId="0">
      <text>
        <r>
          <rPr>
            <b/>
            <sz val="9"/>
            <color indexed="81"/>
            <rFont val="Tahoma"/>
            <family val="2"/>
          </rPr>
          <t>Salvamento, Incluye Cálculo CT</t>
        </r>
      </text>
    </comment>
  </commentList>
</comments>
</file>

<file path=xl/sharedStrings.xml><?xml version="1.0" encoding="utf-8"?>
<sst xmlns="http://schemas.openxmlformats.org/spreadsheetml/2006/main" count="329" uniqueCount="272">
  <si>
    <t>Duración del proyecto</t>
  </si>
  <si>
    <t>Mes</t>
  </si>
  <si>
    <t>Días</t>
  </si>
  <si>
    <t>Año</t>
  </si>
  <si>
    <t>Cada horno puede recibir 4.2 toneladas de carbón con una eficiencia del 65% para producción de coque cada tres días.</t>
  </si>
  <si>
    <t>Mezcla para carbón coque óptima calidad</t>
  </si>
  <si>
    <t>Carbón tipo B:</t>
  </si>
  <si>
    <t>Carbón tipo C:</t>
  </si>
  <si>
    <t>Carbón tipo A:</t>
  </si>
  <si>
    <t>Restricciones de operación y mercado</t>
  </si>
  <si>
    <t>Inicio de operación</t>
  </si>
  <si>
    <t>Se vende todo lo que se produce</t>
  </si>
  <si>
    <t>Plan de Operación</t>
  </si>
  <si>
    <t>De la capacidad total de la planta</t>
  </si>
  <si>
    <t>Incremento mes a mes</t>
  </si>
  <si>
    <t>Máx producción</t>
  </si>
  <si>
    <t>Durante todo el año
siempre que se haya pasado esta capacidad previamente. Terminado el mto, la empresa vuelve al nivel en el que estaba antes de iniciar los trabajos</t>
  </si>
  <si>
    <t>Para los últimos 4 años la producción baja en un 10% (para todo el año) con respecto a la producción del año anterior</t>
  </si>
  <si>
    <t>Impuestos corporativos</t>
  </si>
  <si>
    <t>COSTOS y GASTOS</t>
  </si>
  <si>
    <t>Director de Planta</t>
  </si>
  <si>
    <t>Asistente de Gerencia</t>
  </si>
  <si>
    <t>Secretaria</t>
  </si>
  <si>
    <t>TODOS Excepto los operarios son contratados inmediatamente</t>
  </si>
  <si>
    <t>Gastos de energía y Agua</t>
  </si>
  <si>
    <t>Gastos de teléfono</t>
  </si>
  <si>
    <t>Gastos varios (3% de total ventas)</t>
  </si>
  <si>
    <t>Mes a mes de acuerdo al crecimiento de las ventas. Para el mes 6 solo crece el 4%.</t>
  </si>
  <si>
    <t>Crecimiento de CT (de acuerdo con crecimiento de ventas)</t>
  </si>
  <si>
    <r>
      <t xml:space="preserve">Al </t>
    </r>
    <r>
      <rPr>
        <sz val="9"/>
        <color rgb="FFFF0000"/>
        <rFont val="Calibri"/>
        <family val="2"/>
        <scheme val="minor"/>
      </rPr>
      <t>inicio</t>
    </r>
    <r>
      <rPr>
        <sz val="9"/>
        <color theme="1"/>
        <rFont val="Calibri"/>
        <family val="2"/>
        <scheme val="minor"/>
      </rPr>
      <t xml:space="preserve"> del mes 4</t>
    </r>
  </si>
  <si>
    <r>
      <t xml:space="preserve">A partir de </t>
    </r>
    <r>
      <rPr>
        <sz val="9"/>
        <color rgb="FFFF0000"/>
        <rFont val="Calibri"/>
        <family val="2"/>
        <scheme val="minor"/>
      </rPr>
      <t>finales</t>
    </r>
    <r>
      <rPr>
        <sz val="9"/>
        <color theme="1"/>
        <rFont val="Calibri"/>
        <family val="2"/>
        <scheme val="minor"/>
      </rPr>
      <t xml:space="preserve"> del mes 5 (para ese mes)</t>
    </r>
  </si>
  <si>
    <t>mensuales para los primeros años</t>
  </si>
  <si>
    <t>mensuales a partir del comienzo del año 11 de iniciado el proyecto.</t>
  </si>
  <si>
    <t>Camioneta</t>
  </si>
  <si>
    <t>Mantenimiento de camioneta</t>
  </si>
  <si>
    <t>mensuales durante la vida del proyecto</t>
  </si>
  <si>
    <t>Herramientas</t>
  </si>
  <si>
    <t>Al inicio del proyecto, cubre cualquier problema durante los 20 años</t>
  </si>
  <si>
    <t>Ventas al final del proyecto</t>
  </si>
  <si>
    <t>Planta y terreno</t>
  </si>
  <si>
    <t>Cargador</t>
  </si>
  <si>
    <t>Inversión para reparaciones de cargador</t>
  </si>
  <si>
    <t>Camioneta por chatarra</t>
  </si>
  <si>
    <t>Venta de CT (90% del valor en libros)</t>
  </si>
  <si>
    <t>Capital de trabajo neto = Cuentas por cobrar + inventarios + inversiones temporales – cuentas por pagar</t>
  </si>
  <si>
    <t>Estructura de Capital</t>
  </si>
  <si>
    <t>Anual ADI</t>
  </si>
  <si>
    <t>Distribución discreta con probabilidad</t>
  </si>
  <si>
    <t>Factor Prestacional</t>
  </si>
  <si>
    <t>INVERSIONES</t>
  </si>
  <si>
    <t>Número de hornos</t>
  </si>
  <si>
    <t>Activos Fijos (hornos)</t>
  </si>
  <si>
    <t>Datos de Proyecto</t>
  </si>
  <si>
    <t>años</t>
  </si>
  <si>
    <t xml:space="preserve">    - Rendimiento esperado TIO</t>
  </si>
  <si>
    <t xml:space="preserve">Anual   </t>
  </si>
  <si>
    <t>Desde su inicio de la construcción de los hornos</t>
  </si>
  <si>
    <t>Adquisición de Terrenos</t>
  </si>
  <si>
    <t>Valor de Salvamento cargador</t>
  </si>
  <si>
    <t>Continua operando toda la vida del proyecto</t>
  </si>
  <si>
    <t>Valor de Salvamento camioneta</t>
  </si>
  <si>
    <t>Depreciación de Hornos (años)</t>
  </si>
  <si>
    <t>Desde el momento que empieza la construcción</t>
  </si>
  <si>
    <t>Equipos varios</t>
  </si>
  <si>
    <t>En el momento cero</t>
  </si>
  <si>
    <t>Depreciación de equipos varios (años) línea recta</t>
  </si>
  <si>
    <t>Depreciación de camioneta (años)</t>
  </si>
  <si>
    <t>Depreciación de cargador (años)</t>
  </si>
  <si>
    <t>Valor de Salvamento equipos varios</t>
  </si>
  <si>
    <t>Cada año es necesario invertir 2 millones al inicio de año</t>
  </si>
  <si>
    <t>Valor de Salvamento herramientas</t>
  </si>
  <si>
    <t>Depreciación de herramientas - línea recta</t>
  </si>
  <si>
    <t xml:space="preserve">Seguro </t>
  </si>
  <si>
    <t>Capital de Trabajo</t>
  </si>
  <si>
    <t>Notas</t>
  </si>
  <si>
    <t>PRODUCCIÓN</t>
  </si>
  <si>
    <t>Capacidad de producción x horno (x efc)</t>
  </si>
  <si>
    <t>Costo x Ton Carbón tipo A</t>
  </si>
  <si>
    <t>Costo x Ton Carbón tipo B</t>
  </si>
  <si>
    <t>Costo x Ton Carbón tipo C</t>
  </si>
  <si>
    <t>Precio de Venta x Ton Carbón Coque</t>
  </si>
  <si>
    <t>Producción mes 1</t>
  </si>
  <si>
    <t>Capacidad de producción año 5</t>
  </si>
  <si>
    <t>Capacidad de producción año 10</t>
  </si>
  <si>
    <t>Capacidad de producción año 15</t>
  </si>
  <si>
    <t>Nunca se produce el 100% de la capacidad de la planta</t>
  </si>
  <si>
    <t>Capacidad de producción año 16</t>
  </si>
  <si>
    <t>Capacidad de producción año 17</t>
  </si>
  <si>
    <t>Capacidad de producción año 18</t>
  </si>
  <si>
    <t>Capacidad de producción año 19</t>
  </si>
  <si>
    <t>Capacidad de producción año 20</t>
  </si>
  <si>
    <t>Instalación de una nueva planta de producción de carbón coque</t>
  </si>
  <si>
    <t>Mano de obra horneros x Ton</t>
  </si>
  <si>
    <t>Básico mensual horneros</t>
  </si>
  <si>
    <t xml:space="preserve">Básico mensual Gerente </t>
  </si>
  <si>
    <t>Variable de Gerente (x Ton vendida)</t>
  </si>
  <si>
    <t>Operarios x (3)</t>
  </si>
  <si>
    <t>Mantenimiento cargador (primeros 10 años)</t>
  </si>
  <si>
    <t>Ton</t>
  </si>
  <si>
    <t xml:space="preserve">    - Costo de la deuda (Tasa fija)</t>
  </si>
  <si>
    <t>Precio de carbón crudo</t>
  </si>
  <si>
    <t>Rango de variable uniforme hasta llegar al 100% de lo que se va a producir (95% de la capacidad de la planta)</t>
  </si>
  <si>
    <t>Tasa de Descuento FC</t>
  </si>
  <si>
    <t>Tasa de Descuento FCL</t>
  </si>
  <si>
    <t>(i)</t>
  </si>
  <si>
    <t>P</t>
  </si>
  <si>
    <t>Crecimiento de las ventas (Crecimiento de la producción)</t>
  </si>
  <si>
    <t>Variables del Modelo</t>
  </si>
  <si>
    <t>Mantenimiento cargador (año 11 en adelante)</t>
  </si>
  <si>
    <t>Capacidad Disponible Calculada (Ton x mes)</t>
  </si>
  <si>
    <t>Periodo</t>
  </si>
  <si>
    <t>Costo x Tonelada</t>
  </si>
  <si>
    <r>
      <t xml:space="preserve">Cap. Producción </t>
    </r>
    <r>
      <rPr>
        <sz val="11"/>
        <color theme="1"/>
        <rFont val="Calibri"/>
        <family val="2"/>
        <scheme val="minor"/>
      </rPr>
      <t>(Eficiencia) cada 3 días</t>
    </r>
  </si>
  <si>
    <t>Variable normal con media de 360 mil pesos y varianza de 900 millones</t>
  </si>
  <si>
    <t>Depreciaciones de Activos en línea recta</t>
  </si>
  <si>
    <t>Proyecto evaluado a Precios Constantes, no se consideran índices inflacionarios ni en ventas ni en egresos</t>
  </si>
  <si>
    <t>La adquisición de herramientas se hace en año cero</t>
  </si>
  <si>
    <t>DATOS DE ENTRADA</t>
  </si>
  <si>
    <t>Capacidad</t>
  </si>
  <si>
    <t>Q Producción (ton)</t>
  </si>
  <si>
    <t xml:space="preserve">Ingresos </t>
  </si>
  <si>
    <t>MP</t>
  </si>
  <si>
    <t>MO
(Fijo Horneros)</t>
  </si>
  <si>
    <t>MO
(Variable Horneros)</t>
  </si>
  <si>
    <t>FP</t>
  </si>
  <si>
    <t>Salario Gerente</t>
  </si>
  <si>
    <t>Variable Gerente</t>
  </si>
  <si>
    <t>Salario Operarios</t>
  </si>
  <si>
    <t>Asistente Gerencia</t>
  </si>
  <si>
    <t>Energía Agua</t>
  </si>
  <si>
    <t>Teléfono</t>
  </si>
  <si>
    <t>Gastos Varios</t>
  </si>
  <si>
    <t>Mantenimietno  Cargador</t>
  </si>
  <si>
    <t>Mantenimietno  Camioneta</t>
  </si>
  <si>
    <t>COSTO DE VENTAS</t>
  </si>
  <si>
    <t>GASTOS</t>
  </si>
  <si>
    <t>EBITDA</t>
  </si>
  <si>
    <t>Pérdidas y Ganancias</t>
  </si>
  <si>
    <t>Meses después de inversión inicial
Costos fijos: se pagan durante ese periodo!!</t>
  </si>
  <si>
    <t>Total x todos los horneros
Los horneros se contratan cuando se empieza a producir (6 mes)</t>
  </si>
  <si>
    <t>% Crecimiento Ventas</t>
  </si>
  <si>
    <t>Inversión Capital de Trabajo</t>
  </si>
  <si>
    <t>Análisis Inversiones</t>
  </si>
  <si>
    <t>Vlr Libros</t>
  </si>
  <si>
    <t>Activo</t>
  </si>
  <si>
    <t>Inversiones</t>
  </si>
  <si>
    <t>Valor en libros</t>
  </si>
  <si>
    <t>Arreglos</t>
  </si>
  <si>
    <t>Valor venta neta</t>
  </si>
  <si>
    <t>Utilidad de venta
de activos</t>
  </si>
  <si>
    <t>Terreno</t>
  </si>
  <si>
    <t>Seguro</t>
  </si>
  <si>
    <t>Impuestos 33%</t>
  </si>
  <si>
    <t>AF</t>
  </si>
  <si>
    <t>Valor de Mercado</t>
  </si>
  <si>
    <t>Beneficio de activos</t>
  </si>
  <si>
    <t>After Tax Salvage</t>
  </si>
  <si>
    <t>Depreciación Cargador (*)</t>
  </si>
  <si>
    <t>Depreciación AF (*)</t>
  </si>
  <si>
    <t>Depreciación Camioneta (*)</t>
  </si>
  <si>
    <t>Depreciación Equipos Varios (*)</t>
  </si>
  <si>
    <t>Depreciación Herramientas (*)</t>
  </si>
  <si>
    <t>TOTAL (*)</t>
  </si>
  <si>
    <t>Depreciaciones</t>
  </si>
  <si>
    <t>UT OP</t>
  </si>
  <si>
    <t>Impuestos</t>
  </si>
  <si>
    <t>UT OP Acum</t>
  </si>
  <si>
    <t>UT NETA</t>
  </si>
  <si>
    <t>CT</t>
  </si>
  <si>
    <t>Inversión Requerida</t>
  </si>
  <si>
    <t>La inversión se cálcula con el flujo de caja requeriddo hasta el inicio de la operación (Mes 6)</t>
  </si>
  <si>
    <t>Mantenimiento de Cargador inicia 1 mes después de la compra</t>
  </si>
  <si>
    <t xml:space="preserve">FCL </t>
  </si>
  <si>
    <t>Flujo de Fondos</t>
  </si>
  <si>
    <t>Capital de trabajo</t>
  </si>
  <si>
    <t>Los terrenos no se valorizan, se considera al final del proyecto el valor en libros igual al valor de adquisición</t>
  </si>
  <si>
    <t>**</t>
  </si>
  <si>
    <t>TIR</t>
  </si>
  <si>
    <t>TIR (EA)</t>
  </si>
  <si>
    <t>VPN</t>
  </si>
  <si>
    <t>Costo del capital propio</t>
  </si>
  <si>
    <t xml:space="preserve">Monto del capital aportado por los accionistas </t>
  </si>
  <si>
    <t>Costo de la deuda financiera</t>
  </si>
  <si>
    <t>Tasa a impuesto</t>
  </si>
  <si>
    <t>Financiación</t>
  </si>
  <si>
    <t>Capital Propio</t>
  </si>
  <si>
    <t>Monto de la deuda financiera</t>
  </si>
  <si>
    <t>Promedio Ponderado del Costo de Capital</t>
  </si>
  <si>
    <t>WACC</t>
  </si>
  <si>
    <t>EA</t>
  </si>
  <si>
    <t>EM</t>
  </si>
  <si>
    <t>Desembolso</t>
  </si>
  <si>
    <t>Intereses</t>
  </si>
  <si>
    <t>Amortización</t>
  </si>
  <si>
    <t>Saldo Insoluto</t>
  </si>
  <si>
    <t>Valor a financiar</t>
  </si>
  <si>
    <t>Costo de la deuda</t>
  </si>
  <si>
    <t>Método de Amortización:</t>
  </si>
  <si>
    <t>Cuota Variable</t>
  </si>
  <si>
    <t>Número de cuotas</t>
  </si>
  <si>
    <t>Abono a capital</t>
  </si>
  <si>
    <t>Cuotas</t>
  </si>
  <si>
    <t>Pago</t>
  </si>
  <si>
    <t>Para financiar la deuda se utiliza el método de amortización "cuota variable", con pago de intereses hasta el inicio de la producción</t>
  </si>
  <si>
    <t>Análisis de Financiación</t>
  </si>
  <si>
    <t>Ingresos Salvamentos (incluye CT)</t>
  </si>
  <si>
    <t>FCI</t>
  </si>
  <si>
    <t>UAII</t>
  </si>
  <si>
    <t>INTERESES</t>
  </si>
  <si>
    <t>UTAI</t>
  </si>
  <si>
    <t>UTAI Acum</t>
  </si>
  <si>
    <t>Ingreso de Financiación</t>
  </si>
  <si>
    <t>Celdas para simulación</t>
  </si>
  <si>
    <t>Supuestos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</si>
  <si>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</si>
  <si>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</si>
  <si>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</si>
  <si>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</si>
  <si>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</si>
  <si>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</si>
  <si>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</si>
  <si>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</si>
  <si>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</si>
  <si>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</si>
  <si>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</si>
  <si>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</si>
  <si>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ad89e3b8-858c-400c-bb52-1db01cad4c6f</t>
  </si>
  <si>
    <t>CB_Block_0</t>
  </si>
  <si>
    <t>㜸〱敤㕣㙤㡣ㅣ㘵ㅤ摦㤹摢摤摢搹扢敢ㅤ扤戶搰昲㜶扣扦㕣戳昴㑡㉢㈰搶㜲㉦昴〵晡㜲敤㕤㡢〴㜱㤹摢㝤收㙥摡㤹搹㘳㘶昶摡㐳㤴愲〸攲㑢っ昸㐱㐱㔰㐲っ搱㉦㈶㘸㐲㐰搱挴㘸愲㌱㠰㝥㈰㈶㝥㌰㐱㘲㌴㐶㘳㥡㤸ㄸ㍥㤰攰敦昷捣捣敥散敥敤摣戱㠰ㅥ收愶摤㝦㥦㜹摥㥦攷晦晡晣晦捦㌴愵愴㔲愹㜷昰昰㕦㍥㘹㈶㉥㤸㕡昴㝣㘱ㄷ挶㉢㤶㈵㑡扥㔹㜱扣挲愸敢敡㡢〷㑣捦敦㐲㠵㙣搱㐴戹㤷㈹㝡收㝤㈲㔷㕣㄰慥㠷㑡㤹㔴㉡㤷搳㔴㤴戳ㄳ晥〶愲ㄷ㡤慤㝡搳〰搳攳㘳㠷㘷㑥愰搷㈹扦攲㡡慤㐳挷㠳戶扢㐶㐶ち㈳㠵ㅤ㍢㐷戶ㄷ戶㙤ㅤㅡ慦㕡㝥搵ㄵ扢ㅣ㔱昵㕤摤摡㍡㌴㔹㥤戱捣搲敤㘲㜱扡㜲㔲㌸扢挴捣戶敢㘷昴ㅤ㌷㡥散搸戹搳戸改愶ㅢ㝢㌱㜴敡搰昸搸愴㉢っ敦㝤敡㌳挳㈹敦㤸㄰㈵㤳㙢ㄳ挲㌵㥤搹挲昸ㄸ晥挶收㡦户ㅢち㔳㜳㐲昸ㅣ㕡戸挲㈹〹㑦㐳挳ㅥ㝢搴昳慡昶㍣㌷㑦戳昷㘰愹㈵摤昳㌳昶戸戰㉣捤㡥㝡捤搹㠷戱㜷㤶扥搸㙢㑦〹挷㌳㝤㜳挱昴ㄷ戳昶㌴㍡㉡昷搹挷㍣㜱㔴㜷㘶挵㈱摤ㄶㄹ㝢㙦搵㉣愷㠳㈷搵㜵㔵搴㐵㝣㘲㜲昹㠵㔱捦ㅥ㥦搳㕤㌹㈳㡦ㅢ㤳㔰㜷㡦㕢㙡慣㝢㔹晢㝥㌹㜵㌹〲晢扣愲㝤㍤㤴ㅣ搷摤㕡捤攱昶㌵挳挵㌷捥攰扡昶昵㘳㝢搴搸收㥡昶㙤攴㔶㌶搶㔶㝡㐲晡㤶㍢㡡挵㘸㔹㠲㙥㠲ㅣ〱ㄱ愸攵〹㝡〸㝡〱㤴昴扦挰㈵昱㠶㉣㔲㡢扡㕡㥣㔱㡢㈵戵㔸㔶㡢㐲㉤ㅡ㙡㜱㔶㉤捥愹㐵㔳㉤㥥㔰㡢㈷㔱㈷㝡㜲摤摤㙡昸扣昴㌷慢晣昴戶㈷㙦昹搹㤶扤昶㙢㕢㝦晢敦摥㜵愸㜴㈴㥣搴㠴慢㥦〲愹搵愹ㄸㅣ挱㍦换㜳〵㤸挲搸㘹摣㘰㡣㡣㤴㜷㙥搳慦搷㌳㕣㔶〲昲ㅢ〸㘵〰㜵㝢㡤㍢㑣愷㕣㌹㈵㜱㜷挱㤸敥㠹晡挶つ㠷㘵㘳㤵慡㔳昶捥㕦扡㜰捡搷㝤戱愵戹慣摥㐹㑢戳㈹戰㤵昰攴㜸ㄷ㌵㌷㍢慥㕢㔵㌱㝡摡っ㡡㉦㙣㉡戶㈷摤捡㑣晢搲㍤慥戸户㔶摡㌲愳㔱〸戵〵搹㜷换㉡㠳愲㘰㕥㐳攳㜳ㄵ㑦㌸㜲㝡挳昶愴㔹㍡㈹摣㈹㐱㤱㈸捡㜲愹ㅢ㔹ㄴ㜲晤昰㘱〷ぢ〵户㤶㉦㡤攷ㅡ户㥥昶挱捣愲㡣昹捥ぢ搷㕦㥣搶㘷㉣戱愹愱㑡㌰㈶ち㌶㌷㘴敦愹㤴慡摥㜸挵昱摤㡡搵㔸㌲㕡㕥搰㈱㘹捡〷㉢㘵㤱㑥愷愴㔰㠰挰敤敡㔲㤴搴戵敤㜹㐱㈲㈲㠶㘲㌲昲㜹㡤㘴㔷㌸㡡搵㘱ㄵ㤶㈰㑤慡㤷㉦搳ㄹ攷㉢㘵㑣〲〷挶搶㐴晤挱㐱慦㕥愶摢ㅡ收㍥搸捡慡㍡ㄸ慥晥搶〵攱昸晢㜴愷㙣〹㌷㔱晢㈹㥣㤱搶て㤰㌹ぢ㠱搰㜶昷愸敡㤴搳捡㘲收㤴㔹昶攷戲㜳挲㥣㥤昳㤱〷つ㤹换㜱㙢㕢ㅥ敤ㅣ㘴㘹敢〹〶〱昲昹㔴㜶〳㉢㘵昳㜸㔲ㄹ㑡愷〴㕥㙥㄰攴㙣搷挰换扤挶ㅥ搳昲㐵㈰㤴晢つ㘰㈴搰㙡ㄲ㝤㝤㈴㔱㔷㉦〵ち㘳㠳㌱づ㉡搵㑤挷㕦慣昳㙤ぢ㤷〴㐴戴㈶ぢ㔶㥤㉣愰㈸㘸㤴〷〹扣〶愲㘹㤲〶挹㤵㘳㐴㐴㌶㐸搰散攸戹㤱挸㔸㍦㐱㐶愰㝥㥣〸㔹㝢㕢㝢ㄹ㐱㘲㙦㈵㔲㌶㙡换㡦㙢搲㙣㈹㕢㍥㤰㘶ㅢ戱㜱摡㈶㠲㜳〹捥㈳搸っ愰晣〵ㄲ㡥㔲づ改挶㐷㍢ㅦ敦摡〵〴ㄷ〲㐰㍥㘹㤴㌹愱愸愲つ戵ㄲ㍢㤲昵晡㘰㈷㑢愳㌸㄰㐵戴㡣㙢㜶㘶㥦㉤ㄱㅤ㕡㥤慢㐳搷愶愵㡥扤戲㍤㙤挶㤷㐳㡡㑣愸ㅡ㕦敢㌲㔵攳ㅢ挱慡ㅤ敡慤㡢搱㔴ㅢ㈲戸〴㈰㔰㉣㌴㜶㔷㘶捤搳㥣晣㔰㤸㐴㠱㈱搴愱㜲て㠹㤸收㝦㠲㠰㙢㌹扡慣搹捦㌴〵㠷㡤て扤晤扣戵㍤㙦㠷㐸㙦搲㤹㙢㍡㠷扥愲㜷㘹㐱㕦ち昶㔲晥搸㔶扦㕣㡥㘲敤ち㠲㉢〱㥡昴ぢ㑦摥敦搶㑢㈰㑤㘲㍢㠶戹昵昴戸㐸ぢ㜷㝡㜱㕥㐸敤搳㙢㑣敢敥慣昰攱扤搸㍦〱㍢戸攲扡挲挲㠱戶㉣㌳㜸㜶㌹户㌱搳摢攳㔶㙣收慦搹挷摥㠷㐲㌱愴搳㙡㔷慡挹㍥㑥戰㌳㘳晥愶ㄸ攵㔰晦㕥摦㕥㐸挴ㅡ㌵㤲ㄷ摢㈵㥦㉤搷㈴㐹〷㤲攴㙡㙣慢㜶つ〰愴㠴昲晢戶ㄲ㘵㤸搵戶捡㙡㡤搶㉡扤㝢〹㈷㤳㈶晦㘱㡢ㅣ改〹㥣戵㘳昰ㅤ㜸㝤昶㤴㘹搷㠴㐵㡦㍤㈹摣ㄲ晣ち愶㈵昲㠱㑢㤶愲㘶㑤㔶㝣㐸㘴㐵㔷㔷换㔹㍡挱户㈶改愴㐹㑡㈴㜲㝢㘲㘱挲㌹扣㑥㔴㜴㐱㔲愸㈴戸㠵㙡ㄲ㠸㤴挷扡㙢㈲愶〳ㄱ㔳挰挶㘹搷ㄱ㙣㈳ㄸ〱挸扣〶㐹戳搲㡤㘷㈸慣㝢㠱敥散㘲㌱㤵㈳ㅡ愴㝢昰搵戶挲㙡〷㠷搹㐹昰ㄱ㠰㈶昳㠷捥挷〴㐲㤴㈸㡦ㄱ㈲慤㈵捤㌸㙥㡡㔳愴㠱㜵〶㠲㑡攳㔵捦慦搸㡣㉡昵ㄹㄳ㤵㐳ㄵ㝦挲昴收ㄱ㠵ㅡ㌴挲挴ㅤ㜳挲〱㜵戹戰㝤㥡昲㉡昳昳愲慣ㄹ㔳㤵㉡㐴摢晥㠹搵㜰㈸挷晡㘰㑢捡㜳戹慡攰改散㙣㡣㉥ㄴ㜹㈲㠶慦㤵㥥搸ㄵ㜹扥㜹攸敢慦敦攸戴改㕢愲挷〸㤸㡥改㥣㠱㕤㐴搴愰摣㙤㑣捦戹㐲㑣昴ㄹ㝢㕤戳㙣㤹㡥㈰㌲㘰㘳㌲㔰㜷㐰捣㈲㐲㌰㔹㘱晣慦攲昴ㄹ搳慥敥㜸昳㍡㠳㠹㡢敢ㅢ摥㘴㐸㈴㘳㡣㤹㡥㠷㘱㈴ㄶ㤹敥㌷愶收㉡愷㄰慤慤摡捥㕥㝤摥㕢ㄵ㔸㈱搱〷㡦㐴㡤愲㉡慡慡攴搴㕣愷昸攱㠱㍣㤵摡㡥㕦㥡㐰攲㉡㤵愱扦㍣㐱㝢搳慥て攳㌳戴搳㌹愷㕥㐴㡥㙡㤹㕤㠹㔲㤸㥣慡摤挸㌶㌷〱摣戶昷搸晥㝡㔴敥㍤挵慢㌳昴昰㈷挸㜸㐹ㄶ戵㈰〸晤㜳敢〲㔲㘱ㅥ㈹〷ㅣ〸㡣昳慤㤹晣昲㠶慣㐳敡㕢㔷㑦敥㐱ㄴ愹搷㌸愰捦〸ぢ戱㘸㕢昷搷〵㉦㌴㘳㙤摤昲挲戲昱㡡㙤敢㈴㉤㤲攵㔴㐹㈷〵㡦㔶晤捡㐱搳搱っ〰㐹㝦㘱㤶㝥ㅡ㔹晡㘹㤹搵㙢ㅣ㘵㔸㔰愶搹㔷㘵㔶㜷㑤㝦捥㌶㑢㌹扥㌰㜴户㉡㘸ㄲ㑣㑥挹ㅢ㍤㤱捣ㄸ㙡戲收㡦挱㘴昳ち㐰㜷〱㜲㤴㕢㐷昴㠳㜲㔵㈵㡢㍦㑡㠷㡥㈵〸ㄸ改㈵搵㙥㐶㙦ㄹ㜹㌳〲㈲㐷㍥㘷愳晢ㄷ㘷ㅦ㐰㑥攰㤷㈳搶ㄳ㐸〴ㅥ挱㤸㤰愷㝢㍢㙢ㅣ㜳㑣ㅦ搸㈳挶昶㤸晥㠴〷㤴〳㈰㈹㡦户㕢㈴㔶㘳㡤㠶㙢㕡攱攲搶愲〶㌵㜱㔱㙢㜹㕣㙦㕣扥㐴㜱愰㔱㘲㡡㘴戹㑡㔲戳㉣㌱挷搵愴㙡ㄴ愹戸㈳㙤愳㈴戹㑤敢晢㑥㈹昲ㅥㄴ㤳愴㤹㤴戶㑢ㄲち㠲扣愴づ攸㈸晡敢㤳挹㈳ㄶ慤愱つ㤰愷㥥ち昲晡挲㜰攰㝥㕣㌹㈹㡢㝣昸〶晥㕥ㄷ㈶て㔷晤㠶ㄲ晤昴㘰㔸㌲㙡㔹㠷ㅤ㔸〹㈵摤㉤慦ㄲ㤶挶摡〲つ㈳戹戳㔳敤ㅦ㙣㙦㡣ㄱ㐳㌶㘴㐸㈴挱てっ㌶〴㜳挵愲愹戴捥晡戸搵戵散ㅣ摦づち摤㤱ㄸ㤸昲换ㄳ㘲㐱㥡㘱㜵㑢㝥㔰㌶愸㥤ㄶ愵ㅣ搵㡣搱ㄹて㉡摤愷ㅣて㔳㤲挱㌵攳㈸摤㔲戸挰〰戱ㅢ愶㈶㑢㍥挲扡戵づ㜸㌲㔸㍤搸挱㡥〴㘱ㄳ㕡㘷㤴愰搹〴挲㙤㕣〴㜹愷㐳㡣㐲㤰ㅡ昲昹攷㙥攵挹㈷昸㝣㝦㜷㉡㑡㠴㑣挴㔰㔷㠲昵〰攴挶愳㤲攴愲挱㈸㔸ㅥ㐸㌶㈹戴㝡愳㍣㥡ㄸ㝤㌴昹㕣ㅦ㌷㜸ㄸ挷敡㈷摢㔸戸攳收㥢搰愶搶攲㍡㘳扦㔳戲慡㘵㈱㔵㜱㈴慢愵㐶㕥ㄵ昸㤲搷晦〲㙥㑡搸㤷㜰㔳昶攳㈸挵㈵ㄳ㐹㥤摢摤摡挷搱㕣ち㌹昴ㄱ挸㌶〶ㅦㄳ摣㜲㌲ㄸ搶㜲㐷㠱昶攱晡晡攵〵㜹㜱づ㈲慤㈵㡢戲散〰敥攲搵㈲挸㤲摢㘲搵づ㔴づ㔴㘸戳挷戲昶㤹㐱搶慡挰ㄱ搶ㄹ〸扣㙣ㄶ挶㐸㠷摣挱㑥㔲㘷挳挸敥搹〷攴㙢敡散敥搰昸㔰ㄸ摦攵㈹㈸㠵㕤〵㈳搱攰㔶敢㔶户挲挸㉦㉤㙦敤ㄶ〰㠵㈱㘰ㅡ戴愸ㄹㄸ㌸㘳㐸㉦㙦攰㌰ㄸ㤹㄰ㅤ㡤〷㔲ㄹ愳ㅣ㠴挳ㅥ㐸〳㌷昱㈰㍤㕤㠱ㄲ昲㌷挸㑢㘱搱扤挴㘱ㅢ㐷愰㡡扢愹㈹㜳㔲昷㜱昵挵搹摣㤴㍤㕡㉥搳摣㠵㝦㙥㔵㘰ㄵ搷㌶〲㜳㜴㐳搳㠵㉣戹㈶摡㜷㤷㌵ㄵ㠴ㄷ〵户㑦ㄴ昶改㝥㘹㙥捡㕦っ㉥㙤㜵㑡ㄲ㤹㥦挲ㅦ戱攴攸戴㤹搳づ㉦愱㉥㜰敦昳㈷㥤捡㈹㐷捥㉢攳昱挶ㅦ慤㔸慤扢㥢㤳捣愷摥挱ㅦ昹愸愹捣换攸㜱㈵搳㘶〷㜵〷〹晢㤱㑦㈰つ㠶㤰㑥愰ㄳ搸敥戵ㅢ〳愴㤳つ㑤㜴㈲〵挱ㅡ愱㌸戳敦ㅢ愱㈸㍦〱㕡㐹㉣挱㤱ㅣ㝢晥ㅣ㔸㕦昹㌱㜲㠸㜰扣㠷㘲㈴㜳〹㔲〹愸㤳㠲㍣扣摥挱换㈰晦㍦㔸㡡戸㜹㐹㜶晡㉦㌰戳昲㔲㌳㡡㉥㈲㡡㕥㙣㐵ㄱ〳戱敦㉡攴捤搹慦ㅤ㌵㍦昰㙢扤晦挳愳收㙤挰㌰ㅦ㘹㡤㈱愸挶㘰㝣捤ㄸ攸㙡㌱〶慥㐰戱㌴〶㙥㘷ㅢ挶敢〳㘳㈰昴㜶ㅣ㐴挶昲挶〰愳㜸〹㈶㕦㉣愸ㅡ㜳㘰昰慣戵挹愶㈷㙣ㅦ慥搷ちて㤱㝢愸㈷㙦ㅣ扥愷㜳㕢戳㈷㜵㔷户㌷换晣扤慥㠰摡㜲愷㜱㕦㕢㌶㘱㡢㉤㑢㤶挸㐶㑢㜸㈵㈲㝦晡㥡攷㘴㘵户搴㠱愹攰〹ㅣ昵㑡㑥挹扥〷㥦㠸挲ㄳ㐲敡搳ㅢ㝥戰昷㑦昷㍤戴㥢昷搲㐲㕡捤㌰㄰摣㐹㜰㥥㤶〳挲户戱㉢㈱ㅢ昹昹捤㐱㝣㠸㘴捥㕢㘲㑣㜷愵扤攳㘹㜶㤴っ〸㉦㐶㤸〱昱慤〶㘳ㄲ㌷ㅣ〲㘳戲搰攴搸㤴㥦㉦㐹㘷㘰㈱㌶㜱改扤㡢〲㠴㑡㕢㤵搵愱㕤㤹昹㈱㤴捥扢㥣㐸愳㍤挸昳㈵ㅦ㐵㜹扥㔹慢敤愴㔶㤳㘶愲㌲㡣ㅡ㤱㤴㐲愴㠱ㄴㄲ㍦戲㌰昴㉦愵搴㈴ㄲ㤹〲㐰㐲っ慤㌹㤸换㤳晦㥡㄰㄰戵敢㝤ㅤ㝥慡㠲㕤〴ㄶ㈳慦㝢愷㘷㔷㕡㥤㤱㙡㘲㔰㔶㥥㍥㡥㈰㈱㡦㈹捣㘰㤴㔶收ㅥ㐵㈲㝡㌲㈳㐸慤搸昱挴㐱晡散㈰挴ㄶ㌰㜶挶愶㔷㉤㙦摦敡㔴㜱挷〳㝡㈶㉢ㄵ㠶戳㥥搹㌸㝡捡㘸㕣㔰㌵ㅦ㘴ㄱ昶〷挹㕡愳㥥戰〸㍡换搹㡣昳㈷挲㝣晣ㅥ㠸攵挳昵慥㌷㌶㤷㔰挷㌹摤㔸㈰㝦戰扦㉥㑡㘰㙣㡣㑡㡥㠱㠴㕤㔱慤㕣㜰〹㝣ち㑤愴㍤慦㘸昵㈴挷㔲ㄴ㐶愳㈳捥敡㔲㕢昴㍦攳搴㤲戳愶㔹㥢〱敢〶晤㝦ㅣㄹ换敡㝦㠵㔱㌶㠹戲㍢挲〴㕦㌲㡣㤴㉣ㅢ㥣攱㡥挰㠷㡤㌰㡤㍣〲㙢㌲挹攰㜶㤰㥡挲㈷慡㐱戱㤴攰昰㜰愵㥢㉦㐱搴摡搲戶敤㘹㉢〰ㄹ〵捡㝣て㈲愸㙤㝢㑥扡昵ㅣ㥢扤ㄳ搹ㅢづ㥡㈵户攲㔵っ㝦㘸ち攱摤㈱㝥㘱㘶挰收ㄹ㔵㥥㙢ㄶ㙡㤷㘱㈷㝡敦㐲㥢㐳㠷㈱戰て〹晦晤㡡㍡㌲㠶戰戲㤸〵扦㌶ㅡ㠸〵㤲愸ㅤ扣㜳㡣㈳㔵摤挲〷慡㠷攱搵昴㤹戵㉡㤴㕤攰㕢㙥扥㡢挱慤挳㙤慣摢攱昹ㄱ㔶〱㘱㌰戹㠴扢敥收扥㌶敦㐱㘳摤㜰㙤ㅥ㙢㜶收㕤换㘷扥ぢ㥣慥㙣㤴㐶㤲攱㤸晣敥㌸慦摤㑤㠸㌸て扤愳㉢㜷挵戲户㐱搰㜹昸搹㌶㕤㕥挳ㄶㅣ㘵㉢㠸㜳㝦ち㑤㤵㕢〸昰搳㡡㘱㠲㉦ち晤㜹㌷㌳昱っ㤶㐵〶㐰㍡㤵搵〱摡㔳昵户㤷愲㙡㠵㐷ぢ㔲㘱㕥㜹ㅡ攵摣愵㘰戵㘵收攱愸㈱㡦㄰㐸㙢㜱挹慤昰〸㈱挷㝦ㄲつ㙡攳捦㈲户晤昸摦㕣㜲㝣㉡㝦戹扥㜸晦〳㤱昲搰㑥㜰攸㤳〴ㄶ㠱つ㌰㄰搵散愷㔸愴慣挹〶㐱㠴㤷㜶㈳㡤攷㜷攱扦㙦散㝥昵ㄵ㍥晦搸慤㐸㐱㠸愲挶㔵㔰㄰捡㔵㍣ㄶ㕦挵㍣㜲摢慦攲㙢㑢慤㘲㠰㌲㤲㌳搱㕣㠰扥㉥㠵戴㈲㔷攵㈱挱つ攵㑦㤱〸㐵愲㘱ㄶ〳㐴慣㙣㕢㐵〲㙤戹昳戲敤〲ㄲ㔱摢っ㌷㈲攱ㄳㅥ㘹ㅦ昱捡㈳扤㌶搹挰敤㥡つ戴㘲捥づ晤慤慢㐲㌶㘰㐹晣㈶戶慤㐸捦㜶ㄸ换㔷ㅥ㡤㄰戳㙦㕦昴㝤㤴ㅡ㐶㤷㐰ㄸ㠱㐵㑡㐲攲㐶㉡㕦㡣㉡㍦晦㐲摤㌹㡡〲㍣愰㥥愰㌲〹㑥㔶㝥㈴慡扣ㅤ摦㕥挹㍡㈹摥ㄵ攰昳㐶㔴㤹㠴㈹㉢㍦ㅣ㔵晥晢昶捤戵捡ㄱㅤ〶㍤㘷㐸㈴〹戶慥戴晥㘳摦㘱昳㔰㥤㌱愸㍦㝢㡣㈰㥢㤲㔳〶㠹㉤愹㐱㝢㜱敤挳挵㤷搰〷㜰㡢〹㤷㍤㈰㘴㠳晦㄰㘱㍦㙥㌷㑤攸扥㡥て㥤ㄷ㄰㔶㜶㌵昹挶挶㔹攳戰㡢㡣㙥㘳扦㠷㌳㔵㜹㔵㤱〸捣㠱㜴戰扦换戸摦ㄳ㑣挷晡㝥㐴攱㌰㤵户㐵㍡㔳ㅥ㌲㠴㤲㔶ㅥ㡡㌰㥢㍡㔳愷ㄹ敤㌳㐰づ挴㈴㈰ㄳ摡㘷〱㠳㤰换〶㘶っ㤰晦㈵㜳㥦㐱㐲㝢㤰攰㜳〰㜹㠵捣㑥㍡挸㝥ㅥ㘰㈳慣㔴晣㠷ㄴ摥㔰㔹っ捤扢㘲〱晦挱挵㉦㝥攴愸捡晤搱㤰㜱㘲搲扥挰㘶て〳㜴挱㕤慢㠴愴㤸搷ㅥ㐱㑥㝣㘸㡡て㌹昴愳㉣昸ㄲ挱㤷〱昲ㄹ㑥㜹挵㝢挷㤵㜵愸扦扥㠲愶ち㌷㐴㑡戳慦㠶〹扥㘴捥〰摣摣摥㘲收㠱㌸晡㠸ㅦ愱捤㠶慦昵㙦挵搷昷㡢㕣㜴ㄷ晥昳㤱㡣㌴敦搳敡㐷㍢敢㡢慣㐰换㕣晥㕣㙣昶㝢攸㠷敢慡㕢㥡散昱㘳昸攵搴慣昲㈰晥㍤㠳㥦㜲㉦㐶攰㈸搴户㌹㌸㕢㐸〹戲㘰㍥㉣愰攲搲ㅥ〳㔰㠸㘳攲㐹㝢㥣㙦㐴㉤晢搷扥ㅥ㈶昸愲㄰慦㘷㤸戰挲收搱㠰挴戵㉣㌸搹㌴㈰昱㉦ぢ㑥挴〷晣〶㜲ㄵ㠹㉣㈴ㅡ㜵ㄳ㤱㤶㘶敥ㄳ〰㝤㕤晤㥣ㅢ㜵㥤㝡㕡㈹摤㔳扥攷㥥户晡搳㐳㕢搲㥦戸愵昷㠹㌷㝥昳收攳慦㝦㜲搷㕦摦㝥敡愹搷晦晣昸㉢㙦扦㍣戳敢㔷捦㍥晢换摢扥昳捡㥢敢㡤㘷搴ㄷ摥㍡昰捣晤㈳㈷敦扦搷㌸㜶敤摥晢敦㍣㜱㘴㘴昲㥣攱慥慥敥敥慢〶㝦㝤摥搵〳㘷敥㝤㔱昹昹ㅦ捥㜵ㄴ戹㕣づ㜸ㄴ㈰㝡〶戸㙣㌹㡤㙦㈱㠱㘹㜰挶ㅦ攸㌴戸摣㌳昸㈹攵㜰愳挶昰㤲㠳㘷㠳ㄳ㤰〵愵挶㠲㥥晦〰〵㈸戵㤱</t>
  </si>
  <si>
    <t>Decisioneering:7.0.0.0</t>
  </si>
  <si>
    <t>27302439-5309-49a9-ab21-d2de17adfd49</t>
  </si>
  <si>
    <t>CB_Block_7.0.0.0:1</t>
  </si>
  <si>
    <t>Distribución uniforme con media de acuerdo a las especificación iniciales y desviación correspondiente al 10% de su media.</t>
  </si>
  <si>
    <t>㜸〱敤㕣㕢㙣ㅣ㔷ㄹ摥ㄹ敦慥㜷搶㜶散挶戹㌴㘹㥢扡昷㡢愳㙤㥣㈶戴愵つ愹㉦戹戵戹㌸戱㤳㔲㤵戲ㅤ敦㥥戱㈷搹㤹㜵㘶㘶㥤戸〴㐸愱戴㤴㡢㔰㕢愱搲㔲愰慡愰㠲ㄷ愴㠲㔴戵㔰ㅥ戸㐸㈰搴㈲ㅥ㉡㈴ㅥ㤰㑡㠵攰〱㠴㈲挱㐳ㅦ㉡㤵敦㍢㌳戳㍢扢敢ㅤ㍢㥢ㄶㅣ攴㐹昶捦㤹㜳㍦攷扦㥥晦㍦㤳㠴㤲㐸㈴摥挷挳㝦昹㈴㤹戸㝣㘲摥昵㠴㤵ㅢ㉤㤷㑡愲攰㤹㘵摢捤つ㍢㡥㍥扦摦㜴扤づ㔴㐸攷㑤㤴扢愹扣㙢㍥㉣㌲昹㌹攱戸愸㤴㑡㈴㌲ㄹ㑤㐵㌹㍢攱慦㉦㝣搱搸慡㍢〹㌰㌹㍡㜲㘸敡㌸㝡㥤昰捡㡥搸㍣㜰捣㙦扢㘳㘸㈸㌷㤴摢戶㝤㘸㙢㙥换收㠱搱㑡挹慢㌸㘲㠷㉤㉡㥥愳㤷㌶て㡣㔷愶㑡㘶攱㕥㌱㍦㔹㍥㈱散ㅤ㘲㙡换慤㔳晡戶摢㠷戶㙤摦㙥摣㜱挷敤摤ㄸ㍡㜱㜰㜴㘴摣ㄱ㠶晢〱昵㤹攲㤴户㡤㠹㠲挹戵〹攱㤸昶㜴㙥㜴〴㝦㈳昳挷摢㙤戹㠹ㄹ㈱㍣づ㉤ㅣ㘱ㄷ㠴慢愱㘱㤷㌵散扡ㄵ㙢㤶㥢愷㔹扢戱搴㠲敥㝡㈹㙢㔴㤴㑡㥡ㄵ昶㥡戱づ㘱敦㑡晡㝣户㌵㈱㙣搷昴捣㌹搳㥢㑦㕢㤳攸愸搸㘳ㅤ㜵挵ㄱ摤㥥ㄶ〷㜵㑢愴慣㍤ㄵ戳㤸昴㥦㐴挷つ㘱ㄷ搱㠹挹攵攷㠶㕤㙢㜴㐶㜷攴㡣㕣㙥㑣㑣摤摤㑥愱扥敥㌵慤晢攵搴攵〸散昳扡搶昵㔰㜲㑣㜷慡㌵〷㕢搷っㄶ㕦㍦㠳㕢㕡搷㡦散㔱㝤㥢㥢㕡户㤱㕢㔹㕦㕢改ち攸㕢敥㈸ㄶ愳愵〹㍡〹㌲〴㐴愰㤶㈵攸㈲攸〶㔰㤲晦〲㤷㐴ㅢ戲㐸捤敢㙡㝥㑡捤ㄷ搴㝣㔱捤ぢ㌵㙦愸昹㘹㌵㍦愳收㑤㌵㝦㕣捤㥦㐰㥤昰挹㜴㜶慡挱搳㌳㝢散㝢慦晦愲㜳搷搳㕦ㄷ捦摣搵户敤摦摤慢㔰改㜰㌰愹㌱㐷㍦〵㔲慢㔱㌱㌸㠲㝦ㄶ攷ち㌰㠵戱摤戸捤ㄸㅡ㉡㙥摦愲摦慡愷戸慣ㄸ攴搷ㄱ㑡ㅦ敡㜶ㅢ昷㤹㜶戱㝣㑡攲敥昲ㄱ摤ㄵ戵㡤ㅢっ捡㐶捡ㄵ扢攸㕥戶㜰攱㠴愷㝢㘲㘳㘳㔹慤㤳愶㘶ㄳ㘰㉢攱捡昱㌶㌵㌶㍢愶㤷㉡㘲昸戴改ㄷ㕦搱㔰㙣㡤㍢攵愹搶愵扢ㅤ㜱戲㕡摡㌴愳㘱〸戵㌹搹㜷搳㉡晤㈲㝦㕥〳愳㌳㘵㔷搸㜲㝡㠳搶戸㔹㌸㈱㥣〹㐱㤱㈸㡡㜲愹㙢㔹ㄴ㜰晤攰㈱ㅢぢ〵户ㄶ慦㡥收ㅡ扢㑥㝢㘰㘶㔱挴㝣㘷㠵攳捤㑦敡㔳㈵戱慥慥㡡㍦㈶ち㌶搴㘵敦㉥ㄷ㉡敥㘸搹昶㥣㜲愹扥㘴戸㌸愷㐳搲ㄴて㤴㡢㈲㤹㑣㐸愱〰㠱摢搱愱㈸㠹㥢㕢昳㠲㐴㐴〴挵㘴攴㑢敢挹㉥㜷〴慢挳㉡㑡㠲㌴愹㕥扢㐸㘷㥣慦㤴㌱㌱ㅣㄸ㔹ㄳ昵〷〷扤㜱㤱㙥慢㤸晢㜰㉢慢㙡㝦戰晡㕤㜳挲昶昶敡㜶戱㈴㥣㔸敤愷㜰㐶㕡㉦㐰敡ㅣ〴㐲换摤愳慡㔳㑥㉢昳愹㔳㘶搱㥢㐹捦〸㜳㝡挶㐳ㅥ㌴㘴㈶挳慤㙤㝡戴㑢㤰愵慤㈶攸〷挸㘶ㄳ改㌵慣㤴捥攲㐹愴㈸㥤㘲㜸戹㑥㤰戳㕤ㅤ㉦㜷ㅢ扢捤㤲㈷㝣愱摣㙢〰㈳扥㔶㤳攸敢㈱㠹㍡㝡挱㔷ㄸ㙢㡣㔱㔰愹㙥摡摥㝣㡤㙦㥢戸挴㈷愲ㄵ㔹戰散㘴〱㐵㐱扤㍣㠸攱㌵㄰㑤㠳㌴㠸慦ㅣ㈱㈲戲㐱㡣㘶㐷捦昵㐴挶晡㌱㌲〲昵愳㐴挸摡㕢㕡换〸ㄲ㝢㌳㤱戲㔱㑢㝥㕣㤱㘶ぢ搹昲扥㌴㕢㡢㡤搳搶ㄱ慣㈷戸㤴㘰〳㠰昲㔷㐸㌸㑡㌹愴敢ㅦ敤㌲扣㙢㤷ㄳ㕣〱〰昹愴㔱收〴愲㡡㌶搴㔲散㐸搶敢㠱㥤㉣㡤㘲㕦ㄴ搱㌲慥摡㤹㍤㤶㐴㜴㘰㜵㉥て㕤㥢㤴㍡昶晡搶戴ㄹ㕤づ㈹㌲愶㙡㜴慤㡢㔴㡤㙥〴慢戶愹户慥㐴㔳㙤㠰攰㉡〰㕦戱搰搸㕤㥡㌵㑦㜳昲愲㌰㠹㝣㐳愸㑤攵ㅥ㄰㌱捤晦ㄸ〱搷㜴㜴㔹戱㥦㘹ちづㅡㄷ扤晤扣戹㌵㙦〷㐸㙦搰㤹㉢㍡㠷扥愲昳戴愰慦〶㝢㈹㝦㙡愹㕦慥㐵戱㜶ㅤ挱昵〰つ晡㠵㈷敦昳昵ㄲ㐸㤳搸㡡㘰㙥㌵㍤㉥搲挲㥤㥣㥦ㄵ㔲晢㜴ㅢ㤳扡㌳㉤㍣㜸㉦昶㡤挱づ㉥㍢㡥㈸攱㐰㕢㤴ㄹ㍣扢慣慦捦㜴㜷㍢㘵㡢昹㉢昶戱㝢㔱㈸㠶㘴㔲敤㐸㌴搸挷㌱㜶㘶挴摦ㄴ愱ㅣ敡摦㕢㕢ぢ㠹㐸愳㝡昲㘲扢昸戳攵㡡㈴㘹㐳㤲摣㠸㙤搵㙥〲㠰㤴㔰晥搰㔲愲っ戲摡㘶㔹慤摥㕡愵㜷㉦收㘴搲攰㍦㙣㤲㈳㕤扥戳㜶〴扥〳户挷㥡㌰慤慡戰攸戲挶㠵㔳㠰㕦挱㉣㠹慣敦㤲愵愸㔹㤱ㄵㄷ㠹慣攸攸㘸㍡㑢挷昸搶㈴㥤㌴㐸㠹㔸㙥㡦㉤㡣㌹㠷搷㠸㡡㉥㐸ち㤵ㄸ户㔰㔵〲㤱昲㔸㜷㐵挴戴㈱㘲㜲搸㌸敤ㄶ㠲㉤〴㐳〰愹摦㐱搲㉣㜵攳ㄹち敢㥣愳㍢㍢㥦㑦㘴㠸〶改ㅥ㝣戳愵戰摡挶㘱戶ㄳ㝣〴愰挱晣愱昳㌱㠶㄰㈵捡㈳㠴㐸㙢㐹㌳㡥㤹攲ㄴ㘹㘰㤵㠱愰搲㘸挵昵捡ㄶ愳㑡㍤挶㔸昹㘰搹ㅢ㌳摤㔹㐴愱晡㡤㈰㜱摦㡣戰㐱㕤づ㙣㥦㠶扣昲散慣㈸㙡挶㐴戹〲搱戶㙦㙣㌹ㅣ捡戱㍥搸㤲昲㕣慥㉡㜸摡㍢ㅢ愳ぢ㐵㥥㠸攱㙢愵㈷㜶㐹㥥㙦ㅥ晡㝡㙢㍢㍡㘹㝡㈵搱㘵昸㑣挷㜴挶挰㉥㈲㙡㔰散㌴㈶㘷ㅣ㈱挶㝡㡣㍤㡥㔹㉣㤹戶㈰㌲㘰㘳㌲㔰户㕦㑣㈳㐲㌰㕥㘶晣慦㙣昷ㄸ㤳㡥㙥扢戳㍡㠳㠹昳慢敢摥㘴㐸㈴㘵㡣㤸戶㡢㘱㈴ㄶ㤹敥㌵㈶㘶捡愷㄰慤慤㔸昶ㅥ㝤搶㕤ㄶ㔸㈱搱晢㡦㐴㡤愲㉡慡慡㘴搴㑣扢昸攱㠱㍣㤱搸㡡㕦㤲㐰攲㉡㤱愲扦㍣㐶㝢搳慥て攲㌳戴搳㌹愷㙥㐴㡥慡㤹ㅤ戱㔲㤸㥣慡摤捥㌶㜷〰摣戳攷攸扥㕡㔴敥㠲攲搵㈹㝡昸㘳㘴扣㈴㡢㙡㄰㠴晥戹㔵㍥愹㌰㡦㤴〳づ〴挶昹搶㐸㝥㔹㐳搶㈱昵慤慡㈵㜷㈳㡡搴㙤散搷愷㐴〹戱㘸㑢昷㔶昹㉦㌴㘳㉤扤攴〶㘵愳㘵换搲㐹㕡㈴换㠹㠲㑥ちㅥ慥㜸攵〳愶慤ㄹ〰㤲晥㠲㉣晤㌴戲昴搳㌲慢摢㌸挲戰愰㑣戳慦昲戴敥㤸摥㡣㘵ㄶ㌲㝣㘱攸㙥㔹搰㈴㤸㥣㤲㌷㝣㐲㤹㌱搰㘰捤ㅦ㠵挹收收㠰敥ㅣ攴㈸户㡥攸〷攵慡㑡ㅡ㝦㤴㌶ㅤ㑢㄰㌰搲㑢慡摤㠹摥㔲昲㘶〴㐴㡥㝣捥㠵昷㉦捥㝤ㄶ㌹扥㕦㡥㔸㡦㈱ㄱ㜸〴㈳㐲㥥敥敤戴㜱搴㌶㍤㘰㡦ㄸ摢㙤㝡㘳㉥㔰づ㠰愴㍣摥㙥㤴㔸㡤㌴ㅡ慣㙡㠵㉢㥢㡢敡搴挴愶收昲愸摥戸㜶㠱㘲㕦愳㐴ㄴ挹㘲㤵愴㘶㔹㘰㡥换㐹搵㈸㔲㜱㠷摡㐶㠹㜳㥢搶昶㥤㔲攴〲ㄴ㤳愴㤹㠴戶㐳ㄲち㠲扣愴づ攸㈸晡敢攳挹㈳ㄲ慤愱つ㤰愵㥥昲昳㝡㠲㜰攰㍥㕣㌹㈹㡡㙣昰〶晥㕥ㄵ㈴て㔵扣扡ㄲ晤㜴㝦㔰㌲㕣㉡ㅤ戲㘱㈵ㄴ㜴愷戸㑣㔸ㅡ㙢昳㌵㡣攴捥㜶戵扦扦扤ㄱ㐶っ搸㤰㈱㤱ㄸ㍦㌰搸㄰捣ㄵ㠹愶搲㍡敢攱㔶㔷戳㌳㝣㍢㈰㜴㕢㘲㘰挲㉢㡥㠹㌹㘹㠶搵㉣昹㝥搹愰㝡㕡㤴㜲㔴㌳㠶愷㕣愸㜴㡦㜲㍣㐸㐹〶搷㡣㈳㜴㑢攱〲〳挴㙥㤰ㅡ㉦㜸〸敢㔶㍢攰挹㘰昹㘰〷㍢攲㠷㑤㘸㥤㔱㠲愶㘳〸户㝥ㄱ攴㥤㌶㌱ち㐱㙡挸攷㥦㍢㤵攷㥥攵昳㠳㥤㠹㌰ㄱ㌰ㄱ㐳㕤㌱搶〳㤰ㅢ㡤㑡㤲㡢晡挳㘰戹㉦搹愴搰敡づ昳㘸㘲昴搰攴㜳㍣摣攰㘱ㅣ慢㤷㙣㔳挲ㅤ㌷捦㠴㌶㉤捤慦㌲昶搹㠵㔲愵㈸愴㉡づ㘵戵搴挸换〲㕦昲晡㥦捦㑤㌱晢ㄲ㙣捡㍥ㅣ愵戸㘴㈲愹㝤扢㕢晢ㄸ㥡㑢㈱㠷㍥㝣搹挶攰㘳㡣㕢㑥〶挳㥡敥㈸搰㍥㕣㕤扢扣㈰㉦捥㐱愴㌵㘵㔱㤶敤挷㕤扣㙡〴㔹㜲㕢愴摡晥昲晥㌲㙤昶㐸搶㕥搳捦㕡ㄶ㌸挲㍡㝤㠱㤷㑥挳ㄸ㘹㤳㍢搸㐹攲㕣㄰搹㍤昷㔹昹㥡㌸户㌳㌰㍥ㄴ挶㜷㜹ち㑡㘰㔷挱㐸㌴戸搵㥡搵慤㌰昲㑢换㕢扢ㅢ㐰㘱〸㤸〶㉤㙡晡〶捥〸搲㡢ㅢ㌸っ㐶挶㐴㐷愳㠱㔴挶㈸晢攱戰〷搲挰㑤㍣㐸㑦㤶愱㠴扣㌵昲㔲㔸㜸㉦㜱搰挲ㄱ愸散慣㙢挸ㅣ搷㍤㕣㝤戱㌷㌴㘴てㄷ㡢㌴㜷攱㥦㕢ㄶ㔸挵戵つ摦ㅣ㕤搳㜰㈱㑢慥㠹昶摤㌵つ〵挱㐵挱慤㘳戹扤扡㔷㤸㤹昰收晤㑢㕢敤㤲㐴敡㘷昰㐷㉣㌸㍡㙤收愴捤㑢愸㜳摣晢散〹扢㝣捡㤶昳㑡戹扣昱㐷㉢㔶敢散攴㈴戳㠹昷昱㐷㍥㙡㈲昵㍡㝡㕣捡戴搹㐱捤㐱挲㝥攴攳㑢㠳〱愴㘳攸〴戶㝢昵挶〰改㘴㑤〳㥤㐸㐱戰㐲㈸昶昴〷㐶㈸捡㑦㠱㔶ㄲ㡢㝦㈴挷㥥扦〴搶㔷㝥㠲ㅣ㈲ㅣ敦㠱ㄸ㐹㕤㠵㔴っ敡愴㈰て慥㜷昰㌲挸晦て㤶㐲㙥㕥㤰㥤晥ぢ捣慣扣搶㠸愲㑤㐴搱慢捤㈸㘲㈰昶扣㐲摥㥣晤捡㔱昳㐳扦搶晢㍦㍣㙡摥〳っ昳㤱搶ㄸ㠲㙡っ挶㔷㡤㠱㡥㈶㘳攰㍡ㄴ㑢㘳攰㕥戶㘱扣摥㌷〶〲㙦挷〱㘴㉣㙥っ㌰㡡ㄷ㘳昲㐵㠲慡ㄱ〷〶捦㕡敢㉣㝡挲昶攲㝡慤㜰ㄱ戹㠷㝡㜲㐷攱㝢㕡摦㥣㍤慥㍢扡戵㐱收敦㜱〴搴㤶㌳㠹晢摡戲〹㕢㙣㕣戰㐴㌶㕡挰㉢ㄱ晡搳㔷㍣㈷㑢扢愵づ㑣昹㡦敦愸㔷㌲㑡晡〲㝣㈲ち㑦〸㠹㑦慤昹攱㥥㍦㍦晣攸㑥摥㑢ぢ㘸㌵挵㐰㜰㍢挱㜹㕡づ〸摦㐶慥㠴慣攵攷㌷〷昰㈱㤲㌹㕢ㄲ㈳扡㈳敤ㅤ㔷戳挲愴㑦㜸ㄱ挲昴㠹㙦㌹ㄸ㤳戸攱攰ㅢ㤳戹〶挷愶晣㝣㐹㍡〳㜳㤱㠹㑢敦㕤ㄸ㈰㔴㕡慡慣㌶敤捡搴㡦愰㜴捥㜳㈲昵昶㈰捦㤷㝣ㄴ攵攵㐶慤戶㥤㕡㑤㥡㠹捡㈰㙡㠴㔲ち㤱〶㔲㐸昴挸挲搰扦㤴㔲攳㐸愴㜲〰㌱㌱戴挶㘰㉥㑦晥㉢㐲㐰㔴慦昷戵昹愹ち㜶ㄱ㔸っ扤敥敤㥥㕤㘹㜵㠶慡㠹㐱㔹㜹晡㌸㡣㠴㍣愶㌰㠳㔱㕡㤹㝢〴㠹昰㐹つ㈱戵㘴挷ㄳ〷改戱晣㄰㥢捦搸㈹㡢㕥戵慣戵换慥攰㡥〷昴㑣㕡㉡っ㝢㌵戳㜱昴㤴搱㌸扦㙡搶捦㈲散昵㤳搵㐶㕤㐱ㄱ㜴㤶扤〱攷㑦㠴昹昸㍤㄰换〷㙢㕤慦㙤㉣愱㡥戳㍢戱㐰晥㘰㝦㙤㡡㘱㙣㡣㑡㡥㠱㠴㕤㔲慤㡣㝦〹㝣〲㑤愴㍤慦㘸戵㈴挷㔲ㄴ㐶愳㐳捥敡㔰㥢昴㍦攳搴㤲戳㈶㔹㥢〱敢㍡晤㝦っㄹ㡢敡㝦㠵㔱㌶㠹戲晢㠲〴㕦㔲㡣㤴㉣ㅡ㥣攱㡥挰㠷㡤㌰㡤㍣〲㙢㌲挹攰戶㥦㥡挰㈷慡㝥戱㤴攰昰㜰㈵ㅢ㉦㐱㔴摢搲戶敤㙡㈹〰ㄹ〵㑡㝤ㅦ㈲愸㘵㝢㑥扡昹ㅣ㥢扥ㅦ搹㙢づ㤸〵愷散㤶つ㙦㘰〲攱摤〱㝥㘱㘶挰收ㄹ㔶㕥㙡ㄴ㙡搷㘰㈷扡ㅦ㐰㥢㠳㠷㈰戰てち敦㠳㡡㍡㌲㠶戰戴㤸〵扦㌶敡㡢〴㤲愸ㅤ摣㑢㡣挳ㄵ扤㠴て㔴て挱慢改㌱㙢㔹㈸㍢摦户摣㜸ㄷ㠳㕢㠷摢㔸昷挲昳㈳㑡㌹㠴挱攴ㄲㅥ㜸㤰晢摡戸〷昵㜵㠳戵戹慣搹㥥㜷㉤㥢晡㉥㜰扡戴㔱敡㐹㠶㘳昲扢攳慣昶㈰㈱攲㍣昴㡥㉥摤ㄵ换摥晡㐱攷挱㘷摢㜴㜹つ㤶攰㈸㕢㐲㥣晢㤳㘸慡摣㑤㠰㥦㤶てㄲ㝣㔱攸捦扢㤳㠹ㄷ戰㉣㌲〰搲㠹戴づ搰㥡慡扦扤㄰㔵㉢㍣㕡㤰ち戳捡户㔰捥㕤昲㔷㕢㘴ㅥ㡥ㅡ昲〸㠱戴ㄶ㤵摣ち㡦㄰㜲晣攷搰愰㍡晥㌴㜲㕢㡦晦㡤〵挷愷昲㤷敢㡢昶摦ㄷ㉡て敤㌸㠷㍥㐱㔰㈲戰〰晡挲㥡扤ㄴ㡢㤴㌵㘹㍦㠸昰摡㑥愴昱晣㍥昸昷敤㥤㙦扥挱攷ㅦ㍢ㄵ㈹〸㔱㔴扦ちち㐲戹㡡㈷愳慢㤸㐵㙥敢㔵㝣㙤愱㔵昴㔱㐶㜲㈶㥡〳搰搳愱㤰㔶攴慡㕣㈴戸愱晣㈹ㄲ愱㐸搴捤愲㡦㠸㤵㙤㉢㐸愰㉤㜷㕥戶㥤㐳㈲㙣㥢攲㐶挴㝣挲㈳敤㈳㕥㜹愴搷㈶敤扢㕤搳扥㔶捣㔸㠱扦㜵㔹挸〶㉣㠹摦挴戶ㄴ改改㌶㘳昹捡ㄳ㈱㘲昶敥つ扦㡦㔲㠳攸ㄲ〸挳户㐸㐹㐸摣㐸攵㡢㘱攵㤷㕦愹㌹㐷㔱㠰〷搴攳㔷㈶挱挹捡㡦㠷㤵户攲摢㉢㔹㈷挱扢〲㝣摥づ㉢㤳㌰㘵攵挷挲捡㝦摦扡愱㕡㌹愴㐳扦攷ㄴ㠹㈴挶搶㤵搶㝦攴㍢㙣ㅥ慡㔳〶昵㘷㤷攱㘷㔳㜲捡㈰㜱㐹㙡搰㙥㕣晢㜰昰㈵昴㝥摣㘲挲㘵て〸㔹晦㍦㐴搸㠷摢㑤㘳扡愷攳㐳攷㌹㠴㤵ㅤ㑤扥戱㜱摡㌸攴㈰愳搳搸攷攲㑣㔵㕣㔶㈴〲㜳㈰改敦敦㈲敥昷ㄸ搳戱戶ㅦ㘱㌸㑣攵㙤㤱昶㤴㠷っ愱㈴㤵㐷㐳捣㈶捥搶㘸㐶晢㌴㤰〳㌱〹挸㠴昶ㄹ㐰㍦攴戲㠶ㄹ㝤攴㝦挹摣㘷㤱搰ㅥ㈱昸ㅣ㐰㔶㈱戳㤳づ搲㥦〷㔸ぢ㉢ㄵ晦㈱㠵㍢㔰ㄴ〳戳㡥㤸挳㝦㜰昱换ㅦ摢慡㜲㈶ㅣ㌲㑡㑣摡ㄷ搸散㌱㠰づ戸㙢㤵㠰ㄴ戳摡攳挸㠹づ㑤昱㈱㠷㝥㠲〵㕦㈲昸㌲㐰㌶挵㈹㉦㜹敦戸戲㌶昵搷㔷搰㔴攱㠶㐸㘹昶搵㈰挱㤷搴㔹㠰㍢㕢㕢捣㍣㄰㠷ㅦ昱㈳戴㔹昷戵晥㉥㝣㝤㍦捦㐵㜷攰㍦ㅦ㐹㐹昳㍥愹㝥戴扤扥挸ち戴捣攵捦挱㘶㕦㐰㍦㕣㔷捤搲㘴㡦㜷攱㤷㔱搳捡㈳昸昷㉣㝥捡㐹㡣挰㔱愸㙦㌳㜰戶㤰ㄲ㘴挱㙣㔰㐰挵愵㍤〹愰㄰挷挴㤳昶ㄴ摦㠸㕡昶慦㍤ㅤ㈴昸愲㄰慦㘷㤹㈸〵捤挳〱㠹㙢㔹㜰愲㘱㐰攲㕦ㄶㅣ㡦づ昸っ㜲ㄵ㠹㉣㈴敡㜵ㄳ㤱㤶㘴敥戳〰㍤ㅤ扤㥣ㅢ㜵㥤㝡㕡㈹㍣㔴㝣攸愱㜷㝢㤳〳ㅢ㤳ㅦ扦扢晢搹户㝦晢捥㔳㙦㝤㘲挷摦摥㝢晥昹户晥昲搴ㅢ敦扤㍥戵攳搷㉦扥昸慢㝢扥昳挶㍢慢㡤ㄷ搴㔷摥摤晦挲㤹愱ㄳ㘷㑥ㅡ㐷㙦摥㜳收晥攳㠷㠷挶㉦ㄹ散攸攸散扣愱晦㌷㤷摥搸㜷昶攴慢捡捦晦戸摥㔶攴㜲㌹攰ㄱ㠰昰改攳戲攵㌴扥㠹〴愶挱ㄹ㝦愸搳攰㜲捦攲愷ㄴ㠳㡤ㅡ挱㑢〶㥥つ㑥㐰ㄶㄴ敡ぢ扡晥〳晣㈰戴〷</t>
  </si>
  <si>
    <t>7112a942-91a6-49a2-b0fb-ab40e31cd73b</t>
  </si>
  <si>
    <t>Distribución UNIFORME con media de acuerdo a las especificación iniciales y desviación correspondiente al 10% de su media.</t>
  </si>
  <si>
    <t>06a8e4d4-18e0-4575-ba77-8c3c26eda3d6</t>
  </si>
  <si>
    <t>㜸〱敤㕣㕢㙣ㅣ搵ㄹ摥ㄹ敦慥㜷搶㜶㙣攲㈴㤰㐰㠳戹㕦ㅣ㉤㜱㐸ち㌴愴挱㤷㌸〹攴㘲㘲㈷ㄴ㔱扡㡣㜷捦搸㤳散捣㍡㌳戳㑥㑣搳ㄲ㈸㠵搲㡢㉡㘸愵ㄶ㑡㕢㠴㉡搴昶愱ㄲ慤㠴愰愵て愸㐸㔴ㄵ㔴㝤愰㤵晡㔰㠹愲慡㝤㘸㔵㐵敡㐳㜹㐰愲摦㜷㘶㘶㜷㜶搷㍢㌶ぢ戴㑥攵㐹昶捦㤹㜳㍦攷扦㥥晦㍦㤳㠴㤲㐸㈴摥挳挳㝦昹㈴㤹戸㘴㜲挱昵㠴㤵ㅢ㉤㤷㑡愲攰㤹㘵摢捤つ㍢㡥扥㜰挰㜴扤づ㔴㐸攷㑤㤴扢愹扣㙢摥㉦㌲昹㜹攱戸愸㤴㑡㈴㌲ㄹ㑤㐵㌹㍢攱慦㉦㝣搱搸慡㍢〹㌰㌵㍡㜲㜸晡㌸㝡㥤昴捡㡥搸㌲㜰捣㙦扢㙢㘸㈸㌷㤴摢扥㘳㘸㕢㙥敢㤶㠱搱㑡挹慢㌸㘲㤷㉤㉡㥥愳㤷戶っ㑣㔴愶㑢㘶攱づ戱㌰㔵㍥㈱散㕤㘲㝡敢㡤搳晡昶㥢㠷戶敦搸㘱摣㜲换捤摤ㄸ㍡㜱㘸㜴㘴挲ㄱ㠶晢㈱昵㤹攲㤴户㡦㠹㠲挹戵〹攱㤸昶㑣㙥㜴〴㝦㈳昳挷摢㑤戹挹㔹㈱㍣づ㉤ㅣ㘱ㄷ㠴慢愱㘱㤷㌵散扡ㄵ㙢㡥㥢愷㔹攳㔸㙡㐱㜷扤㤴㌵㉡㑡㈵捤ち㝢捤㔸㠷戱㜷㈵㝤愱摢㥡ㄴ戶㙢㝡收扣改㉤愴慤㈹㜴㔴散戱㡥扡攲㠸㙥捦㠸㐳扡㈵㔲搶摥㡡㔹㑣晡㑦愲攳㥡戰㡢攸挴攴昲㜳挳慥㌵㍡慢㍢㜲㐶㉥㌷㈶愶敥戸㔳愸慦㝢㐵敢㝥㌹㜵㌹〲晢扣慡㜵㍤㤴ㅣ搳㥤㙡捤挱搶㌵㠳挵搷捦攰㠶搶昵㈳㝢㔴摦收扡搶㙤攴㔶搶搷㔶扡〲晡㤶㍢㡡挵㘸㘹㠲㑥㠲っ〱ㄱ愸㘵〹扡〸扡〱㤴攴扦挰㈵搱㠶㉣㔲昳扡㥡㥦㔶昳〵㌵㕦㔴昳㐲捤ㅢ㙡㝥㐶捤捦慡㜹㔳捤ㅦ㔷昳㈷㔰㈷㝣㌲㥤㥤㙡昰扣昶敦摦㍦㜴敢㈳て散昹戱扤攵㤵㙦扥扤昳搵敥㌵愸㜴㘷㌰愹㌱㐷㍦〵㔲慢㔱㌱㌸㠲㝦㤶收ち㌰㠵戱挳戸挹ㄸㅡ㉡敥搸慡摦愸愷戸慣ㄸ攴搷ㄱ㑡ㅦ敡㜶ㅢ㜷㤹㜶戱㝣㑡攲敥㤲ㄱ摤ㄵ戵㡤ㅢっ捡㐶捡ㄵ扢攸㕥扣㜸攱愴愷㝢㘲㔳㘳㔹慤㤳愶㘶㤳㘰㉢攱捡昱㌶㌷㌶㍢愶㤷㉡㘲昸戴改ㄷ㝦慣愱搸㥡㜰捡搳慤㑢挷ㅤ㜱戲㕡摡㌴愳㘱〸戵㜹搹㜷搳㉡晤㈲㝦㕥〳愳戳㘵㔷搸㜲㝡㠳搶㠴㔹㌸㈱㥣㐹㐱㤱㈸㡡㜲愹敢㔹ㄴ㜰晤攰㘱ㅢぢ〵户ㄶ㉦㡦收ㅡ㝢㑥㝢㘰㘶㔱挴㝣攷㠴攳㉤㑣改搳㈵戱愱慥㡡㍦㈶ち㌶搶㘵㡦㤷ぢㄵ㜷戴㙣㝢㑥戹㔴㕦㌲㕣㥣搷㈱㘹㡡〷换㐵㤱㑣㈶愴㔰㠰挰敤攸㔰㤴挴昵慤㜹㐱㈲㈲㠲㘲㌲昲㐵昵㘴㤷㍢㠲搵㘱ㄵ㈵㐱㥡㔴慦㕣愲㌳捥㔷捡㤸ㄸづ㡣慣㠹晡㠳㠳㕥扢㐴户㔵捣㝤戴㤵㔵戵㍦㔸晤㥥㜹㘱㝢晢㜴扢㔸ㄲ㑥慣昶㔳㌸㈳慤ㄷ㈰㜵づ〲愱攵敥㔱搵㈹愷㤵㠵搴㈹戳攸捤愶㘷㠵㌹㌳敢㈱てㅡ㌲㤳攱搶㌶㍤摡〵挸搲搶ㄲ昴〳㘴戳㠹昴㍡㔶㑡㘷昱㈴㔲㤴㑥㌱扣㕣㈷挸搹慥㡥㤷扢㡤㜱戳攴〹㕦㈸昷ㅡ挰㠸慦搵㈴晡㝡㐸愲㡥㕥昰ㄵ挶㍡㘳ㄴ㔴慡㥢戶户㔰攳摢㈶㉥昱㠹㘸㔵ㄶ慣㌸㔹㐰㔱㔰㉦て㘲㜸つ㐴搳㈰つ攲㉢㐷㠸㠸㙣㄰愳搹搱㜳㍤㤱戱㝥㡣㡣㐰晤㈸ㄱ戲昶搶搶㌲㠲挴摥㑣愴㙣搴㤲ㅦ㔷愵搹㘲戶扣㉦捤搶㘳攳戴つ〴ㄷㄲ㕣㐴戰ㄱ㐰昹㉢㈴ㅣ愵ㅣ搲昵㡦㜶㌱摥戵㑢〸㍥〶〰昹愴㔱收〴愲㡡㌶搴㜲散㐸搶敢㠱㥤㉣㡤㘲㕦ㄴ搱㌲慥摡㤹㍤㤶㐴㜴㘰㜵慥っ㕤㥢㤴㍡昶敡搶戴ㄹ㕤づ㈹㌲愶㙡㜴慤㑢㔴㡤㙥〴慢戶愹户㉥㐵㔳㙤㠰攰㌲〰㕦戱搰搸㕤㥥㌵㑦㜳昲扣㌰㠹㝣㐳愸㑤攵ㅥ㄰㌱捤晦ㄸ〱搷㜴㜴㔹戵㥦㘹ちづㅡ攷扤晤扣愵㌵㙦〷㐸㙦搰㤹慢㍡㠷扥愲昷㘹㐱㕦づ昶㔲晥搴㔲扦㕣㠹㘲敤㉡㠲慢〱ㅡ昴ぢ㑦摥敦搷㑢㈰㑤㘲㉢㠲戹戵昴戸㐸ぢ㜷㙡㘱㑥㐸敤搳㙤㑣改捥㡣昰攰扤搸㍦〶㍢戸散㌸愲㠴〳㙤㔱㘶昰散㜲㘱㝤愶㍢敥㤴㉤收慦摡挷敥㜹愱ㄸ㤲㐹戵㈳搱㘰ㅦ挷搸㤹ㄱ㝦㔳㠴㜲愸㝦㙦㙣㉤㈴㈲㡤敡挹㡢敤攲捦㤶慢㤲愴つ㐹㜲㉤戶㔵扢づ〰㔲㐲昹㐳㑢㠹㌲挸㙡㕢㘴戵㝡㙢㤵摥扤㤸㤳㐹㠳晦戰㐹㡥㜴昹捥摡ㄱ昸づ摣ㅥ㙢搲戴慡挲愲换㥡㄰㑥〱㝥〵戳㈴戲扥㑢㤶愲㘶㔵㔶㥣㈷戲愲愳愳改㉣ㅤ攳㕢㤳㜴搲㈰㈵㘲戹㍤戶㌰收ㅣ㕥㈳㉡扡㈰㈹㔴㘲摣㐲㔵〹㐴捡㘳摤㔵ㄱ搳㠶㠸挹㘱攳戴ㅢ〸戶ㄲっ〱愴㝥ぢ㐹戳摣㡤㘷㈸慣㜳㥥敥散㝣㍥㤱㈱ㅡ愴㝢昰㡤㤶挲㙡㍢㠷搹㐱昰㜱㠰〶昳㠷捥挷ㄸ㐲㤴㈸㡦㄰㈲慤㈵捤㌸㘶㡡㔳愴㠱㌵〶㠲㑡愳ㄵ搷㉢㕢㡣㉡昵ㄸ㘳攵㐳㘵㙦捣㜴攷㄰㠵敡㌷㠲挴㕤戳挲〶㜵㌹戰㝤ㅡ昲捡㜳㜳愲愸ㄹ㤳攵ち㐴摢晥戱㤵㜰㈸挷晡㘰㑢捡㜳戹慡攰㘹敦㙣㡣㉥ㄴ㜹㈲㠶慦㤵㥥搸㘵㜹扥㜹攸敢慤敤攸㤴改㤵㐴㤷攱㌳ㅤ搳ㄹ〳扢㠸愸㐱戱搳㤸㥡㜵㠴ㄸ敢㌱昶㍡㘶戱㘴摡㠲挸㠰㡤挹㐰摤〱㌱㠳〸挱㐴㤹昱扦戲摤㘳㑣㌹扡敤捥改っ㈶㉥慣慤㝢㤳㈱㤱㤴㌱㘲摡㉥㠶㤱㔸㘴扡搷㤸㥣㉤㥦㐲戴戶㘲搹㝢昵㌹㜷㐵㘰㠵㐴敦㍦ㄲ㌵㡡慡愸慡㤲㔱㌳敤攲㠷〷昲㐴㘲ㅢ㝥㐹〲㠹慢㐴㡡晥昲ㄸ敤㑤扢㍥㠸捦搰㑥攷㥣扡ㄱ㌹慡㘶㜶挴㑡㘱㜲慡㜶㌳摢摣〲㜰晢摥愳晢㙢㔱戹てㄴ慦㑥搱挳ㅦ㈳攳㈵㔹㔴㠳㈰昴捦慤昱㐹㠵㜹愴ㅣ㜰㈰㌰捥户㐶昲换ㅡ戲づ愹㙦㑤㉤㌹㡥㈸㔲户㜱㐰㥦ㄶ㈵挴愲㉤摤㕢攳扦搰㡣戵昴㤲ㅢ㤴㡤㤶㉤㑢㈷㘹㤱㉣㈷ぢ㍡㈹㜸戸攲㤵て㥡戶㘶〰㐸晡ぢ戲昴搳挸搲㑦换慣㙥攳〸挳㠲㌲捤扥捡㌳扡㘳㝡戳㤶㔹挸昰㠵愱扢ㄵ㐱㤳㘰㜲㑡摥昰〹㘵挶㐰㠳㌵㝦ㄴ㈶㥢㥢〳扡㜳㤰愳摣㍡愲ㅦ㤴慢㉡㘹晣㔱摡㜴㉣㐱挰㐸㉦愹戶ㄳ扤愵攴捤〸㠸ㅣ昹㥣ぢ敦㕦㥣㝢〰㌹扥㕦㡥㔸㡦㈱ㄱ㜸〴㈳㐲㥥敥敤戴㜱搴㌶㍤㘰㡦ㄸㅢ㌷扤㌱ㄷ㈸〷㐰㔲ㅥ㙦㌷㐹慣㐶ㅡつ㔶戵挲愵捤㐵㜵㙡㘲㜳㜳㜹㔴㙦㕣戹㐸戱慦㔱㈲㡡㘴愹㑡㔲戳㉣㌲挷㤵愴㙡ㄴ愹戸㐳㙤愳挴戹㑤㙢晢㑥㈹昲〱ㄴ㤳愴㤹㠴戶㑢ㄲち㠲扣愴づ攸㈸晡敢攳挹㈳ㄲ慤愱つ㤰愵㥥昲昳㝡㠲㜰攰㝥㕣㌹㈹㡡㙣昰〶晥㕥ㄳ㈴て㔷扣扡ㄲ晤㜴㝦㔰㌲㕣㉡ㅤ戶㘱㈵ㄴ㜴愷戸㐲㔸ㅡ㙢昳㌵㡣攴捥㜶戵扦扦扤ㄱ㐶っ搸㤰㈱㤱ㄸ㍦㌰搸㄰捣ㄵ㠹愶搲㍡敢攱㔶㔷戳㌳㝣㍢㈸㜴㕢㘲㘰搲㉢㡥㠹㜹㘹㠶搵㉣昹㝥搹愰㝡㕡㤴㜲㔴㌳㠶愷㕤愸㜴㡦㜲㍣㐸㐹〶搷㡣㈳㜴㑢攱〲〳挴㙥㤰㥡㈸㜸〸敢㔶㍢攰挹㘰攵㘰〷㍢攲㠷㑤㘸㥤㔱㠲愶㘳〸户㝥ㄱ攴㥤㌶㌱ち㐱㙡挸攷㥦扢㤵愷㥥攴昳愳摤㠹㌰ㄱ㌰ㄱ㐳㕤㌱搶〳㤰ㅢ㡤㑡㤲㡢晡挳㘰戹㉦搹愴搰敡づ昳㘸㘲昴搰攴㜳㍣摣攰㘱ㅣ慢㤷㙣㔳挲ㅤ㌷捦㠴㌶㉤㉤慣㌱昶摢㠵㔲愵㈸愴㉡づ㘵戵搴挸㉢〲㕦昲晡㥦捦㑤㌱晢ㄲ㙣捡㝥ㅣ愵戸㘴㈲愹㝤扢㕢晢㈴㥡㑢㈱㠷㍥㝣搹挶攰㘳㡣㕢㑥〶挳㥡敥㈸搰㍥㕣㕢扢扣㈰㉦捥㐱愴㌵㘵㔱㤶ㅤ挰㕤扣㙡〴㔹㜲㕢愴摡㠱昲㠱㌲㙤昶㐸搶㍥搳捦㕡ㄱ㌸挲㍡㝤㠱㤷㑥挳ㄸ㘹㤳㍢搸㐹攲㕣㄰搹㍤昷㠰㝣㑤㥣摢ㅤㄸㅦち攳扢㍣〵㈵戰慢㘰㈴ㅡ摣㙡捤敡㔶ㄸ昹愵攵慤摤〶愰㌰〴㑣㠳ㄶ㌵㝤〳㘷〴改愵つㅣ〶㈳㘳愲愳搱㐰㉡㘳㤴晤㜰搸〳㘹攰㈶ㅥ愴愷捡㔰㐲摥㍡㜹㈹㉣扣㤷㌸㘸攱〸㔴㜶㌶㌴㘴㑥攸ㅥ慥扥搸ㅢㅢ戲㠷㡢㐵㥡扢昰捦慤〸慣攲摡㠶㙦㡥慥㙢戸㤰㈵搷㐴晢敥㡡㠶㠲攰愲攰戶戱摣㍥摤㉢捣㑥㝡ぢ晥愵慤㜶㐹㈲昵㑢昸㈳ㄶㅤ㥤㌶㜳搲收㈵搴㜹敥㝤昶㠴㕤㍥㘵换㜹愵㕣摥昸愳ㄵ慢㜵㜶㜲㤲搹挴㝢昸㈳ㅦ㌵㤱㝡ㄹ㍤㉥㘷摡散愰收㈰㘱㍦昲昱愵挱〰搲㌱㜴〲摢扤㝡㘳㠰㜴戲慥㠱㑥愴㈰㔸㈵ㄴ㝢收㐳㈳ㄴ攵ㄷ㐰㉢㠹挵㍦㤲㘳捦㥦〳敢㉢㍦㐷づㄱ㡥昷㐰㡣愴㉥㐳㉡〶㜵㔲㤰〷搷㍢㜸ㄹ攴晦〷㑢㈱㌷㉦捡㑥晦〵㘶㔶㕥㙡㐴搱㘶愲攸挵㘶ㄴ㌱㄰晢扥㐲摥㥣晤敡㔱昳㈳扦搶晢㍦㍣㙡摥づっ昳㤱搶ㄸ㠲㙡っ挶㔷㡤㠱㡥㈶㘳攰㉡ㄴ㑢㘳攰づ戶㘱扣摥㌷〶〲㙦挷㐱㘴㉣㙤っ㌰㡡ㄷ㘳昲㐵㠲慡ㄱ〷〶捦㕡ㅢ㉣㝡挲昶攱㝡慤㜰ㄱ戹㠷㝡㜲㐷攱㝢扡戰㌹㝢㐲㜷㜴㙢愳捣摦敢〸愸㉤㘷ち昷戵㘵ㄳ戶搸戴㘸㠹㙣戴㠸㔷㈲昴愷慦㝡㑥㤶㜷㑢ㅤ㤸昲ㅦ摦㔱慦㘴㤴昴〷昰㠹㈸㍣㈱㈴㍥扢敥㈷㝢晦㝣晦挳扢㜹㉦㉤愰搵ㄴ〳挱敤〴攷㘹㌹㈰㝣ㅢ戹ㄲ戲㥥㥦摦ㅣ挴㠷㐸收㕣㐹㡣攸㡥戴㜷㕣捤ち㤳㍥攱㐵〸搳㈷扥㤵㘰㑣攲㠶㠳㙦㑣收ㅡㅣ㥢昲昳㈵改っ捣㐵㈶㉥扤㜷㘱㠰㔰㘹愹戲摡戴㉢㔳㍦㠵搲㜹㥦ㄳ愹户〷㜹扥攴愳㈸捦㌷㙡戵ㅤ搴㙡搲㑣㔴〶㔱㈳㤴㔲㠸㌴㤰㐲愲㐷ㄶ㠶晥愵㤴㥡㐰㈲㤵〳㠸㠹愱㌵〶㜳㜹昲㕦ㄵ〲愲㝡扤慦捤㑦㔵戰㡢挰㘲攸㜵㙦昷散㑡慢㌳㔴㑤っ捡捡搳挷㥤㐸挸㘳ち㌳ㄸ愵㤵戹㐷㤰〸㥦搴㄰㔲换㜶㍣㜱㤰ㅥ换て戱昹㡣㥤戲攸㔵换㕡㝢散ち敥㜸㐰捦愴愵挲戰搷㌲ㅢ㐷㑦ㄹ㡤昳慢㘶晤㉣挲㕥㍦㔹㙤搴ㄵㄴ㐱㘷搹ㅢ㜱晥㐴㤸㡦摦〳戱㝣戰搶昵晡挶ㄲ敡㌸扢ㄳぢ攴て昶搷收ㄸ挶挶愸攴ㄸ㐸搸㘵搵捡昸㤷挰㈷搱㐴摡昳㡡㔶㑢㜲㉣㐵㘱㌴㍡攴慣づ戵㐹晦㌳㑥㉤㌹㙢㡡戵ㄹ戰慥搳晦挷㤰戱愴晥㔷ㄸ㘵㤳㈸扢㉢㐸昰㈵挵㐸挹㤲挱ㄹ敥〸㝣搸〸搳挸㈳戰㈶㤳っ㙥晢愹㐹㝣愲敡ㄷ㑢〹づて㔷戲昱ㄲ㐴戵㉤㙤摢慥㤶〲㤰㔱愰搴て㈱㠲㕡戶攷愴㥢捦戱改扢㤱扤敥愰㔹㜰捡㙥搹昰〶㈶ㄱ摥ㅤ攰ㄷ㘶〶㙣㥥㘱攵戹㐶愱㜶〵㜶愲晢ㅥ戴㌹㜴ㄸ〲晢㤰昰㍥慣愸㈳㘳〸换㡢㔹昰㙢愳扥㐸㈰㠹摡挱扤挰戸戳愲㤷昰㠱敡㘱㜸㌵㍤㘶慤〸㘵攷晢㤶ㅢ敦㘲㜰敢㜰ㅢ敢づ㜸㝥㐴㈹㠷㌰㤸㕣挲㍤昷㜲㕦ㅢ昷愰扥㙥戰㌶㤷㌵摢昳慥㘵㔳㍦〰㑥㤷㌷㑡㍤挹㜰㑣㝥㜷㥣搵敥㈵㐴㥣㠷摥搱攵扢㘲搹㕢㍦攸㍣昸㙣㥢㉥慦挱ㄲㅣ㘵换㠸㜳㝦〶㑤㤵摢〸昰搳昲㐱㠲㉦ち晤㜹㍢㤹㜸〶换㈲〳㈰㥤㐸敢〰慤愹晡㝢㡢㔱戵挲愳〵愹㌰慢㝣ㄷ攵摣㈵㝦戵㐵收攱愸㈱㡦㄰㐸㙢㔱挹慤昰〸㈱挷㝦ちつ慡攳捦㈰户昵昸摦㕥㜴㝣㉡㝦戹扥㘸晦㝤愱昲搰㡥㜳攸ㄳ〴㈵〲ぢ愰㉦慣搹㑢戱㐸㔹㤳昶㠳〸㉦敤㐶ㅡ捦敦㠲㝦摦摡晤挶敢㝣晥戱㕢㤱㠲㄰㐵昵慢愰㈰㤴慢㜸㍣扡㡡㌹攴戶㕥挵搷ㄷ㕢㐵ㅦ㘵㈴㘷愲㌹〰㍤ㅤち㘹㐵慥捡㐵㠲ㅢ捡㥦㈲ㄱ㡡㐴摤㉣晡㠸㔸搹戶㠲〴摡㜲攷㘵摢㜹㈴挲戶㈹㙥㐴捣㈷㍣搲㍥攲㤵㐷㝡㙤搲扥摢㌵敤㙢挵㡣ㄵ昸㕢㔷㠴㙣挰㤲昸㑤㙣㑢㤱㥥㙥㌳㤶慦㍣ㄶ㈲㘶摦扥昰晢㈸㌵㠸㉥㠱㌰㝣㡢㤴㠴挴㡤㔴扥ㄴ㔶㝥晥㠵㥡㜳ㄴ〵㜸㐰㍤㝥㘵ㄲ㥣慣晣㘸㔸㜹ㅢ扥扤㤲㜵ㄲ扣㉢挰攷慤戰㌲〹㔳㔶㝥㈴慣晣昷㙤ㅢ慢㤵㐳㍡昴㝢㑥㤱㐸㘲㙣㕤㘹晤㐷扥挳收愱㍡㘵㔰㝦㜶ㄹ㝥㌶㈵愷っㄲ㤷愴〶敤挶戵て〷㕦㐲ㅦ挰㉤㈶㕣昶㠰㤰昵晦㐳㠴晤戸摤㌴愶㝢㍡㍥㜴㥥㐷㔸搹搱攴ㅢㅢ愷㡤挳づ㌲㍡㡤晤㉥捥㔴挵ㄵ㐵㈲㌰〷㤲晥晥㉥攱㝥㡦㌱ㅤ㙢晢ㄱ㠶挳㔴摥ㄶ㘹㑦㜹挸㄰㑡㔲㜹㌸挴㙣攲㙣㡤㘶戴捦〱㌹㄰㤳㠰㑣㘸㥦〷昴㐳㉥敢㤸搱㐷晥㤷捣㝤ㄶ〹敤㐱㠲㠷〰戲ち㤹㥤㜴㤰晥〲挰㝡㔸愹昸て㈹摣㠱愲ㄸ㤸㜳挴㍣晥㠳㡢㕦晤捣㔶㤵㌳攱㤰㔱㘲搲扥挸㘶㡦〰㜴挰㕤慢〴愴㤸搵ㅥ㐵㑥㜴㘸㡡て㌹昴㘳㉣昸㌲挱㔷〰戲㈹㑥㜹搹㝢挷㤵戵愹扦扥㡡愶ち㌷㐴㑡戳慦〵〹扥愴捥〲散㙣㙤㌱昳㐰ㅣ㝥挴㡦搰㘶摤搷晡㝢昰昵晤〲ㄷ摤㠱晦㝣㈴㈵捤晢愴晡㠹昶晡㈲㉢搰㌲㤷㍦〷㥢晤〱晡攱扡㙡㤶㈶㝢扣ㄵ扦㡣㥡㔶ㅥ挴扦㘷昱㔳㑥㘲〴㡥㐲㝤㥢㠱戳㠵㤴㈰ぢ收㠲〲㉡㉥敤㜱〰㠵㌸㈶㥥戴㈷昸㐶搴戲㝦敤ㅢ㐱㠲㉦ち昱㝡㤶㠹㔲搰㍣ㅣ㤰戸㤶〵㈷ㅡ〶㈴晥㘵挱昱攸㠰摦㐲慥㈲㤱㠵㐴扤㙥㈲搲㤲捣㝤ㄲ愰愷愳㤷㜳愳慥㔳㑦㉢㠵晢㡡昷摤昷㑥㙦㜲㘰㔳昲㔳户㜵㍦昹搶㙦摥㝥攲捤㑦敦晡摢扢㑦㍦晤收㕦㥥㜸晤摤㤷愷㜷扤昶散戳慦摥晥晤搷摦㕥㙢㍣愳扥昰捥㠱㘷捥っ㥤㌸㜳搲㌸㝡晤摥㌳㜷ㅦ扦㜳㘸攲㠲挱㡥㡥捥捥㙢晡㝦㝤搱戵㝤㘷㑦扥愸扣昲挷ぢ㙤㐵㉥㤷〳ㅥ〱〸㥦㍥㉥㕢㑥攳㍢㐸㘰ㅡ㥣昱㐷㍡つ㉥昷㉣㝥㑡㌱搸愸ㄱ扣㘴攰搹攰〴㘴㐱愱扥愰敢㍦㌸㐴戶㐲</t>
  </si>
  <si>
    <t>49f59081-97d3-43b7-aa0a-f5127317e566</t>
  </si>
  <si>
    <t>㜸〱敤㕣㕢㙣ㅣ搵ㄹ摥ㄹ敦慥㜷搶㜶㙣㘲〷〸㤷㘰敥ㄷ㐷㑢ㅣ㤲ㄲ㑡搳攰㑢㙥攰㈴㈶㜶㐲ㄱ愵换㜸昷㡣㍤挹捥慣㌳㌳敢挴㌴㠵搰㔲㈸扤愸㠲㍥戴㔰㕡㄰慡㔰晢㔲㠹㈲㈱㘸改㐳搵慡慤慡㠰㜸㐰㤵晡㔰㠹愲慡㝤㘸㔵㐵敡ぢて㐸昴晢捥捣散捥敥㝡挷㘶〳慤愹㍣挹晥㌹㜳敥攷晣搷昳晦㘷㤲㔰ㄲ㠹挴〷㜸昸㉦㥦㈴ㄳ㤷㑤㉤扡㥥戰㜲㘳攵㔲㐹ㄴ㍣戳㙣扢戹ㄱ挷搱ㄷ㈷㑣搷敢㐰㠵㜴摥㐴戹㥢捡扢收㠳㈲㤳㕦㄰㡥㡢㑡愹㐴㈲㤳搱㔴㤴戳ㄳ晥晡挲ㄷ㡤慤扡㤳〰搳㘳愳㠷㘶㡥愱搷㈹慦散㠸捤㠳㐷晤戶㍢㠷㠷㜳挳戹㙤摢㠷户收戶㙣ㅥㅣ慢㤴扣㡡㈳㜶摡愲攲㌹㝡㘹昳攰㘴㘵愶㘴ㄶ敥ㄲ㡢搳攵攳挲摥㈹㘶戶摣㌲愳㙦摢㌱扣㙤晢㜶攳戶摢㜶㜴㘳攸挴挱戱搱㐹㐷ㄸ敥㐷搴㘷㡡㔳摥㌶㉥ち㈶搷㈶㠴㘳摡戳戹戱㔱晣㡤捣ㅦ㙦户收愶收㠴昰㌸戴㜰㠴㕤㄰慥㠶㠶㕤搶㠸敢㔶慣㜹㙥㥥㘶敤挱㔲ぢ扡敢愵慣㌱㔱㉡㘹㔶搸㙢挶㍡㠴扤㉢改㡢摤搶㤴戰㕤搳㌳ㄷ㑣㙦㌱㙤㑤愳愳㘲㡦㜵挴ㄵ㠷㜵㝢㔶ㅣ搴㉤㤱戲昶㔶捣㘲搲㝦ㄲㅤ搷㠷㕤㐴㈷㈶㤷㥦ㅢ㜱慤戱㌹摤㤱㌳㜲戹㌱㌱㜵昷㌸㠵晡扡㔷户敥㤷㔳㤷㈳戰捦㙢㕢搷㐳挹㔱摤愹搶ㅣ㙡㕤㌳㔸㝣晤っ㙥㙥㕤㍦戲㐷昵㙤㙥㙣摤㐶㙥㘵㝤㙤愵㉢愰㙦戹愳㔸㡣㤶㈶攸㈴挸㄰㄰㠱㕡㤶愰㡢愰ㅢ㐰㐹晥ㅢ㕣ㄲ㙤挸㈲㌵慦慢昹ㄹ㌵㕦㔰昳㐵㌵㉦搴扣愱收㘷搵晣㥣㥡㌷搵晣㌱㌵㝦ㅣ㜵挲㈷搳搹愹〶捦㕢㥥㝥昶搵㤷敦扦敢戹㠷挴㡢戳㙦敥昸㙤昷㍡㔴扡㍢㤸搴戸愳㥦〴愹搵愸ㄸㅣ挱㍦换㜳〵㤸挲搸㙥摣㙡ってㄷ户㙦搱㙦搱㔳㕣㔶っ昲敢〸愵て㜵扢㡤㝢㑣扢㔸㍥㈹㜱㜷搹愸敥㡡摡挶つ〵㘵愳攵㡡㕤㜴㉦㕤扡㜰捡搳㍤㜱㐹㘳㔹慤㤳愶㘶㔳㘰㉢攱捡昱㌶㌵㌶㍢慡㤷㉡㘲攴㤴改ㄷ㕦摥㔰㙣㑤㍡攵㤹搶愵㝢ㅣ㜱愲㕡摡㌴愳ㄱ〸戵〵搹㜷搳㉡晤㈲㝦㕥㠳㘳㜳㘵㔷搸㜲㝡㐳搶愴㔹㌸㉥㥣㈹㐱㤱㈸㡡㜲愹ㅢ㔸ㄴ㜰晤搰㈱ㅢぢ〵户ㄶ慦㡡收ㅡ扢㑦㜹㘰㘶㔱挴㝣攷㠵攳㉤㑥敢㌳㈵㜱㘱㕤ㄵ㝦㑣ㄴ㙣慣换摥㔳㉥㔴摣戱戲敤㌹攵㔲㝤挹㐸㜱㐱㠷愴㈹ㅥ㈸ㄷ㐵㌲㤹㤰㐲〱〲户愳㐳㔱ㄲ㌷戵收〵㠹㠸〸㡡挹挸ㄷ搷㤳㕤敥㌰㔶㠷㔵㤴〴㘹㔲扤㘶㤹捥㌸㕦㈹㘳㘲㌸㌰戲㈶敡てづ㝡挳㌲摤㔶㌱昷昱㔶㔶搵晥㘰昵扢ㄷ㠴敤敤搳敤㘲㐹㌸戱摡㑦攱㡣戴㕥㠰搴㌹〸㠴㤶扢㐷㔵愷㥣㔲ㄶ㔳㈷捤愲㌷㤷㥥ㄳ收散㥣㠷㍣㘸挸㑣㠶㕢摢昴㘸ㄷ㈰㑢㕢㑦搰て㤰捤㈶搲〳慣㤴捥攲㐹愴㈸㥤㘲㜸戹㑥㤰戳㕤ㅤ㉦㜷ㅢ㝢捣㤲㈷㝣愱摣㙢〰㈳扥㔶㤳攸敢㈱㠹㍡㝡挱㔷ㄸ〳挶ㄸ愸㔴㌷㙤㙦戱挶户㑤㕣攲ㄳ搱㥡㉣㔸㜵戲㠰愲愰㕥ㅥ挴昰ㅡ㠸愶㐱ㅡ挴㔷㡥㄰ㄱ搹㈰㐶戳愳攷㝡㈲㘳晤ㄸㄹ㠱晡㔱㈲㘴敤㉤慤㘵〴㠹扤㤹㐸搹愸㈵㍦慥㐹戳愵㙣㜹㕦㥡㙤挰挶㘹ㄷㄲ㕣㐴㜰㌱挱㐶〰攵㙦㤰㜰㤴㜲㐸搷㍦摡愵㜸搷㉥㈳戸ㅣ〰昲㐹愳捣〹㐴ㄵ㙤愸㤵搸㤱慣搷〳㍢㔹ㅡ挵扥㈸愲㘵㕣戵㌳㝢㉣㠹攸挰敡㕣ㅤ扡㌶㈹㜵散㜵慤㘹㌳扡ㅣ㔲㘴㑣搵攸㕡㤷愹ㅡ摤〸㔶㙤㔳㙦㕤㠱愶摡㈰挱㤵〰扥㘲愱戱扢㌲㙢㥥收攴㈷挲㈴昲つ愱㌶㤵㝢㐰挴㌴晦㘳〴㕣搳搱㘵捤㝥愶㈹㌸㘴㝣攲敤攷捤慤㜹㍢㐰㝡㠳捥㕣搳㌹昴ㄵ㝤㐸ぢ晡㉡戰㤷昲攷㤶晡攵ㅡㄴ㙢搷ㄲ㕣〷搰愰㕦㜸昲晥戰㕥〲㘹ㄲ㕢ㄱ捣慤愷挷㐵㕡戸搳㡢昳㐲㙡㥦㙥㘳㕡㜷㘶㠵〷敦挵晥㜱搸挱㘵挷ㄱ㈵ㅣ㘸㡢㌲㠳㘷㤷㡢敡㌳摤㍤㑥搹㘲晥㥡㝤散㝥㈲ㄴ㐳㌲愹㜶㈴ㅡ散攳ㄸ㍢㌳攲㙦㡡㔰づ昵敦㉤慤㠵㐴愴㔱㍤㜹戱㕤晣搹㜲㑤㤲戴㈱㐹㙥挰戶㙡㌷〲㐰㑡㈸㝦㙣㈹㔱㠶㔸㙤戳慣㔶㙦慤搲扢ㄷ㜳㌲㘹昰ㅦ㌶挹㤱㉥摦㔹㍢ち摦㠱摢㘳㑤㤹㔶㔵㔸㜴㔹㤳挲㈹挰慦㘰㤶㐴搶㜷挹㔲搴慣挹㡡㑦㠸慣攸攸㘸㍡㑢挷昸搶㈴㥤㌴㐸㠹㔸㙥㡦㉤㡣㌹㠷搷㠸㡡㉥㐸ち㤵ㄸ户㔰㔵〲㤱昲㔸㜷㑤挴戴㈱㘲㜲搸㌸敤㘶㠲㉤〴挳〰愹㌷㈱㘹㔶扡昱っ㠵㜵㉥搰㥤㥤捦㈷㌲㐴㠳㜴て扥搱㔲㔸㙤攳㌰摢〹㍥〵搰㘰晥搰昹ㄸ㐳㠸ㄲ攵ㄱ㐲愴戵愴ㄹ㐷㑤㜱㤲㌴戰捥㐰㔰㘹慣攲㝡㘵㡢㔱愵ㅥ㘳扣㝣戰散㡤㥢敥㍣愲㔰晤㐶㤰戸㘷㑥搸愰㉥〷戶㑦㐳㕥㜹㝥㕥ㄴ㌵㘳慡㕣㠱㘸摢㍦扥ㅡづ攵㔸ㅦ㙣㐹㜹㉥㔷ㄵ㍣敤㥤㡤搱㠵㈲㑦挴昰戵搲ㄳ扢㈲捦㌷て㝤扤戵ㅤ㥤㌶扤㤲攸㌲㝣愶㘳㍡㘳㘰ㄷㄱ㌵㈸㜶ㅡ搳㜳㡥㄰攳㍤挶㕥挷㉣㤶㑣㕢㄰ㄹ戰㌱ㄹ愸㥢㄰戳㠸㄰㑣㤶ㄹ晦㉢摢㍤挶戴愳摢敥扣捥㘰攲攲晡扡㌷ㄹㄲ㐹ㄹ愳愶敤㘲ㄸ㠹㐵愶㝢㡤愹戹昲㐹㐴㙢㉢㤶扤㔷㥦㜷㔷〵㔶㐸昴晥㈳㔱愳愸㡡慡㉡ㄹ㌵搳㉥㝥㜸㈰㑦㈴戶攲㤷㈴㤰戸㑡愴攸㉦㡦搱摥戴敢㠳昸っ敤㜴捥愹ㅢ㤱愳㙡㘶㐷慣ㄴ㈶愷㙡㍢搸收㌶㠰㍢昷ㅥ搹㕦㡢捡㥤㔷扣㍡㐵て㝦㡣㡣㤷㘴㔱つ㠲搰㍦户捥㈷ㄵ收㤱㜲挰㠱挰㌸摦ㅡ挹㉦㙢挸㍡愴扥㜵戵攴ㅥ㐴㤱扡㡤〹㝤㐶㤴㄰㡢戶㜴㙦㥤晦㐲㌳搶搲㑢㙥㔰㌶㔶戶㉣㥤愴㐵戲㥣㉡攸愴攰㤱㡡㔷㍥㘰摡㥡〱㈰改㉦挸搲㑦㈱㑢㍦㈵戳扡㡤挳っぢ捡㌴晢㉡捦敡㡥改捤㔹㘶㈱挳ㄷ㠶敥㔶〵㑤㠲挹㈹㜹挳㈷㤴ㄹ㠳つ搶晣ㄱ㤸㙣㙥づ攸捥㐱㡥㜲敢㠸㝥㔰慥慡愴昱㐷㘹搳戱〴〱㈳扤愴摡敤攸㉤㈵㙦㐶㐰攴挸攷㕣㜸晦攲摣挳挸昱晤㜲挴㝡っ㠹挰㈳ㄸㄱ昲㜴㙦愷㡤㈳戶改〱㝢挴搸ㅥ搳ㅢ㜷㠱㜲〰㈴攵昱昶ㄲ㠹搵㐸愳愱慡㔶戸愲戹愸㑥㑤㙣㙡㉥㡦敡㡤㙢㤶㈸昶㌵㑡㐴㤱㉣㔷㐹㙡㤶㈵收戸㥡㔴㡤㈲ㄵ㜷愸㙤㤴㌸户㘹㙤摦㈹㐵捥㐳㌱㐹㥡㐹㘸㍢㈵愱㈰挸㑢敡㠰㡥愲扦㍥㥥㍣㈲搱ㅡ摡〰㔹敡㈹㍦慦㈷〸〷敥挷㤵㤳愲挸〶㙦攰敦㜵㐱昲㔰挵慢㉢搱㑦昵〷㈵㈳愵搲㈱ㅢ㔶㐲㐱㜷㡡慢㠴愵戱㌶㕦挳㐸敥㙣㔷晢晢摢ㅢ㘱挴㠰つㄹㄲ㠹昱〳㠳つ挱㕣㤱㘸㉡慤戳ㅥ㙥㜵㌵㍢挳户〳㐲户㈵〶愶扣攲戸㔸㤰㘶㔸捤㤲敦㤷つ慡愷㐵㈹㐷㌵㘳㘴挶㠵㑡昷㈸挷㠳㤴㘴㜰捤㌸㑣户ㄴ㉥㌰㐰散〶愹挹㠲㠷戰㙥戵〳㥥っ㔶て㜶戰㈳㝥搸㠴搶ㄹ㈵㘸㍡㠶㜰敢ㄷ㐱摥㘹ㄳ愳㄰愴㠶㝣晥戵㑢㜹收㘹㍥㍦搹㤵〸ㄳ〱ㄳ㌱搴ㄵ㘳㍤〰戹搱愸㈴戹愸㍦っ㤶晢㤲㑤ち慤敥㌰㡦㈶㐶て㑤㍥挷挳つㅥ挶戱㝡挹㌶㈵摣㜱昳㑣㘸搳搲攲㍡㘳扦㕤㈸㔵㡡㐲慡攲㔰㔶㑢㡤扣㉡昰㈵慦晦昹摣ㄴ戳㉦挱愶散挷㔱㡡㑢㈶㤲摡户扢戵捦愲戹ㄴ㜲攸挳㤷㙤っ㍥挶戸攵㘴㌰慣改㡥〲敤挳昵戵换ぢ昲攲ㅣ㐴㕡㔳ㄶ㘵搹〴敥攲㔵㈳挸㤲摢㈲搵㈶捡ㄳ㘵摡散㤱慣㝤愶㥦戵㉡㜰㠴㜵晡〲㉦㥤㠶㌱搲㈶㜷戰㤳挴戹㈰戲㝢敥㘱昹㥡㌸户㉢㌰㍥ㄴ挶㜷㜹ち㑡㘰㔷挱㐸㌴戸搵㥡搵慤㌰昲㑢换㕢扢〳㐰㘱〸㤸〶㉤㙡晡〶捥㈸搲换ㅢ㌸っ㐶挶㐴㐷愳㠱㔴挶㈸晢攱戰〷搲挰㑤㍣㐸㑦㤷愱㠴扣〱㜹㈹㉣扣㤷㌸㘴攱〸㔴㜶㉥㙣挸㥣搴㍤㕣㝤戱㌷㌶㘴㡦ㄴ㡢㌴㜷攱㥦㕢ㄵ㔸挵戵つ摦ㅣㅤ㘸戸㤰㈵搷㐴晢敥敡㠶㠲攰愲攰搶昱摣㍥摤㉢捣㑤㜹㡢晥愵慤㜶㐹㈲昵㑢昸㈳㤶ㅣ㥤㌶㜳搲收㈵搴〵敥㝤昶戸㕤㍥㘹换㜹愵㕣摥昸愳ㄵ慢㜵㜶㜲㤲搹挴〷昸㈳ㅦ㌵㤱㝡ㅤ㍤慥㘴摡散愰收㈰㘱㍦昲昱愵挱㈰搲㌱㜴〲摢扤㝡㘳㠰㜴㌲搰㐰㈷㔲㄰慣ㄱ㡡㍤晢㤱ㄱ㡡昲ぢ愰㤵挴攲ㅦ挹戱攷㉦㠲昵㤵㥦㈳㠷〸挷㝢㈰㐶㔲㔷㈲ㄵ㠳㍡㈹挸㠳敢ㅤ扣っ昲晦㠳愵㤰㥢㤷㘴愷晦〲㌳㉢慦㌵愲㘸ㄳ㔱昴㙡㌳㡡ㄸ㠸晤㔰㈱㙦捥㝥敤愸昹戱㕦敢晤ㅦㅥ㌵敦〴㠶昹㐸㙢っ㐱㌵〶攳慢挶㐰㐷㤳㌱㜰㉤㡡愵㌱㜰ㄷ摢㌰㕥敦ㅢ〳㠱户攳〰㌲㤶㌷〶ㄸ挵㡢㌱昹㈲㐱搵㠸〳㠳㘷慤ぢ㉤㝡挲昶攱㝡慤㜰ㄱ戹㠷㝡㜲挷攰㝢扡愸㌹㝢㔲㜷㜴㙢愳捣摦敢〸愸㉤㘷ㅡ昷戵㘵ㄳ戶戸㘴挹ㄲ搹㘸〹慦㐴攸㑦㕦昳㥣慣散㤶㍡㌰攵㍦扥愳㕥挹㈸改昳昰㠹㈸㍣㈱㈴扥㌸昰搳扤㝦㜹昰搱㕤扣㤷ㄶ搰㙡㡡㠱攰㜶㠲昳戴ㅣ㄰扥㡤㕣〹搹挰捦㙦づ攰㐳㈴㜳扥㈴㐶㜵㐷摡㍢慥㘶㠵㐹㥦昰㈲㠴改ㄳ摦㙡㌰㈶㜱挳挱㌷㈶㜳つ㡥㑤昹昹㤲㜴〶收㈲ㄳ㤷摥扢㌰㐰愸戴㔴㔹㙤摡㤵愹㥦㐱改㝣挸㠹搴摢㠳㍣㕦昲㔱㤴㤷ㅡ戵摡㜶㙡㌵㘹㈶㉡㐳愸ㄱ㑡㈹㐴ㅡ㐸㈱搱㈳ぢ㐳晦㔲㑡㑤㈲㤱捡〱挴挴搰ㅡ㠳戹㍣昹慦〹〱㔱扤摥搷收愷㉡搸㐵㘰㌱昴扡户㝢㜶愵搵ㄹ慡㈶〶㘵攵改攳㙥㈴攴㌱㠵ㄹ㡣搲捡摣挳㐸㠴㑦㙡ㄸ愹ㄵ㍢㥥㌸㐸㡦攵㠷搸㝣挶㑥㔹昴慡㘵慤摤㜶〵㜷㍣愰㘷搲㔲㘱搸敢㤹㡤愳愷㡣挶昹㔵戳㝥ㄶ㘱慦㥦慣㌶敡ち㡡愰戳散㡤㌸㝦㈲捣挷敦㠱㔸㍥㔴敢㝡㐳㘳〹㜵㥣摤㠹〵昲〷晢㙢㔳っ㘳㘳㔴㜲っ㈴散㡡㙡㘵晣㑢攰㔳㘸㈲敤㜹㐵慢㈵㌹㤶愲㌰ㅡㅤ㜲㔶㠷摡愴晦ㄹ愷㤶㥣㌵捤摡っ㔸搷改晦愳挸㔸㔶晦㉢㡣戲㐹㤴摤ㄳ㈴昸㤲㘲愴㘴搹攰っ㜷〴㍥㙣㠴㘹攴ㄱ㔸㤳㐹〶户晤搴ㄴ㍥㔱昵㡢愵〴㠷㠷㉢搹㜸〹愲摡㤶戶㙤㔷㑢〱挸㈸㔰敡挷㄰㐱㉤摢㜳搲捤攷搸昴扤挸ㅥ㌸㘰ㄶ㥣戲㕢㌶扣挱㈹㠴㜷〷昹㠵㤹〱㥢㘷㐴㜹戱㔱愸㕤㡤㥤攸扥て㙤づㅥ㠲挰㍥㈸扣㡦㉡敡挸ㄸ挲捡㘲ㄶ晣摡愸㉦ㄲ㐸愲㜶㜰㉦㌰敥慥攸㈵㝣愰㝡〸㕥㑤㡦㔹慢㐲搹昹扥攵挶扢ㄸ摣㍡摣挶扡ぢ㥥ㅦ㔱捡㈱っ㈶㤷㜰摦晤摣搷挶㍤愸慦ㅢ慣捤㘵捤昶扣㙢搹搴㡦㠰搳㤵㡤㔲㑦㌲ㅣ㤳摦ㅤ㘷戵晢〹ㄱ攷愱㜷㜴攵慥㔸昶搶て㍡て㍥摢愶换㙢愸〴㐷搹ち攲摣㕦㐰㔳攵づ〲晣戴㝣㤰攰㡢㐲㝦摥敤㑣㍣㡦㘵㤱〱㤰㑥愴㜵㠰搶㔴晤挳愵愸㕡攱搱㠲㔴㤸㔵㝥㠰㜲敥㤲扦摡㈲昳㜰搴㤰㐷〸愴戵愸攴㔶㜸㠴㤰攳㍦㠳〶搵昱㘷㤱摢㝡晣敦㉤㌹㍥㤵扦㕣㕦戴晦扥㔰㜹㘸挷㌸昴㜱㠲ㄲ㠱〵搰ㄷ搶散愵㔸愴慣㐹晢㐱㠴搷㜶㈱㡤攷慤攰摦㜷㜶扤㜱㤶捦㍦㜷㈹㔲㄰愲愸㝥ㄵㄴ㠴㜲ㄵ㑦㐶㔷㌱㡦摣搶慢昸昶㔲慢攸愳㡣攴㑣㌴〷愰愷㐳㈱慤挸㔵戹㐸㜰㐳昹㔳㈴㐲㤱愸㥢㐵ㅦㄱ㉢摢㔶㤰㐰㕢敥扣㙣扢㠰㐴搸㌶挵㡤㠸昹㠴㐷摡㐷扣昲㐸慦㑤摡㜷扢愶㝤慤㤸戱〲㝦敢慡㤰つ㔸ㄲ扦㠹㙤㈹搲搳㙤挶昲㤵㈷㐲挴散摢ㄷ㝥ㅦ愵〶搱㈵㄰㠶㙦㤱㤲㤰戸㤱捡搷挲捡㉦扤㔲㜳㡥愲〰て愸挷慦㑣㠲㤳㤵ㅦて㉢㙦挵户㔷戲㑥㠲㜷〵昸扣ㄳ㔶㈶㘱捡捡㡦㠵㤵晦戱㜵㘳戵㜲㐸㠷㝥捦㈹ㄲ㐹㡣慤㉢慤晦挸㜷搸㍣㔴愷っ敡捦㉥挳捦愶攴㤴㐱攲㤲搴愰摤戸昶攱攰㑢攸〹摣㘲挲㘵て〸㔹晦㍦㐴搸㡦摢㑤攳扡愷攳㐳攷〵㠴㤵ㅤ㑤扥戱㜱摡㌸攴㈰愳搳搸敦攲㑣㔵㕣㔵㈴〲㜳㈰改敦敦㌲敥昷ㄸ搳戱戶ㅦ㘱㌸㑣攵㙤㤱昶㤴㠷っ愱㈴㤵㐷㐳捣㈶捥搴㘸㐶晢ㄲ㤰〳㌱〹挸㠴昶㄰愰ㅦ㜲ㄹ㘰㐶ㅦ昹㕦㌲昷ㄹ㈴戴㐷〸扥っ㤰㔵挸散愴㠳昴㔷〰㌶挰㑡挵㝦㐸攱づㄶ挵攰扣㈳ㄶ昰ㅦ㕣晣晡㘵㕢㔵㑥㠷㐳㐶㠹㐹晢㉡㥢㍤〶搰〱㜷慤ㄲ㤰㘲㔶㝢ㅣ㌹搱愱㈹㍥攴搰㑦戰攰敢〴摦〰挸愶㌸攵ㄵ敦ㅤ㔷搶愶晥晡㈶㥡㉡摣㄰㈹捤扥ㄵ㈴昸㤲㍡〳㜰㝢㙢㡢㤹〷攲昰㈳㝥㠴㌶敢扥搶摦㡤慦敦ㄷ戹攸づ晣攷㈳㈹㘹摥㈷搵㑦户搷ㄷ㔹㠱㤶戹晣㌹搸散昳攸㠷敢慡㔹㥡散昱㌳昸㘵搴戴昲〸晥㍤㠳㥦㜲〲㈳㜰ㄴ敡摢っ㥣㉤愴〴㔹㌰ㅦㄴ㔰㜱㘹㑦〲㈸挴㌱昱愴㍤挵㌷愲㤶晤㙢摦〹ㄲ㝣㔱㠸搷㌳㑣㤴㠲收攱㠰挴戵㉣㌸摥㌰㈰昱㉦ぢ㡥㐵〷晣㉥㜲ㄵ㠹㉣㈴敡㜵ㄳ㤱㤶㘴敥搳〰㍤ㅤ扤㥣ㅢ㜵㥤㝡㑡㈹㍣㔰㝣攰㠱昷㝡㤳㠳㤷㈴㍦㜷㐷昷搳敦晣攱摤愷摥晥晣捥扦扦晦散戳㙦晦昵愹戳敦扦㍥戳昳㜷㉦扣昰㥢㍢㥦㍢晢敥㝡攳㜹昵㤵昷㈶㥥㍦㍤㝣晣昴〹攳挸㑤㝢㑦摦㝢散敥攱挹ぢ㠶㍡㍡㍡㍢慦敦晦晤挵㌷昴㥤㌹昱慡昲慢㍦㕤㘴㉢㜲戹ㅣ昰㌰㐰昸昴㜱搹㜲ㅡ摦㐷〲搳攰㡣㍦搶㘹㜰戹㘷昰㔳㡡挱㐶㡤攲㈵〳捦〶㈷㈰ぢち昵〵㕤晦〱搱戸戶っ</t>
  </si>
  <si>
    <t>35692567-3fa2-4e8e-993d-a1a138facb28</t>
  </si>
  <si>
    <t>㜸〱敤㕣㕢㙣ㅣ㔷ㄹ摥㤹扤㜸㘷㙤挷㙥㥣㑢㤳摥摣晢挵搱㌶㑥ㄳ摡㔲㐲敡㑢㙥㙤㉥㑥散愴㔴愵㙣挷扢㘷散㐹㜶㘶㥤㤹㔹㈷㉥㠵愶㔰㕡捡㐵愸攵〱㕡ち㔴ㄵ慡攰〱愴㔲愹㙡愱㍣㈰㄰㈰搴愲㍥㔴㐸㍣㈰㤵慡〲㈱㄰㡡挴㑢ㅦ㉡㤵敦㍢㌳戳㍢扢敢ㅤ㍢摢ㄶ㕣攴㐹昶捦㤹㜳㍦攷扦㥥晦㍦㤳㠴㤲㐸㈴摥挳挳㝦昹愴㤸戸㜸㜲挱昵㠴㤵ㅦ慢㤴换愲攸㤹ㄵ摢捤㡦㌸㡥扥㜰挰㜴扤㈴㉡㘴ち㈶捡摤㜴挱㌵敦ㄷ搹挲扣㜰㕣㔴㑡㈷ㄲ搹慣愶愲㥣㥤昰搷ㅦ扥㘸㙣搵㤳〲㤸ㅡㅢ㍤㍣㝤〲扤㑥㝡ㄵ㐷㙣ㄹ㍣敥户摤㌹㍣㥣ㅦ捥㙦摦㌱扣㉤扦㜵换攰㔸戵散㔵ㅤ戱搳ㄶ㔵捦搱换㕢〶㈷慡搳㘵戳㜸愷㔸㤸慡㥣ㄴ昶㑥㌱扤昵愶㘹㝤晢㉤挳摢㜷散㌰㙥扤昵㤶ㅥっ㥤㌸㌴㌶㍡攱〸挳晤㠰晡㑣㜳捡摢挷㐵搱攴摡㠴㜰㑣㝢㈶㍦㌶㡡扦㤱昹攳敤收晣攴慣㄰ㅥ㠷ㄶ㡥戰㡢挲搵搰戰摢ㅡ㜱摤慡㌵挷捤搳慣㍤㔸㙡㔱㜷扤戴㌵㈶捡㘵捤ち㝢捤㕡㠷戱㜷㘵㝤愱挷㥡ㄴ戶㙢㝡收扣改㉤㘴慣㈹㜴㔴敡戵㡥戹攲愸㙥捦㠸㐳扡㈵搲搶摥慡㔹㑡昹㑦㈲㜹㙤搸㐵㜴㘲㜲昹昹ㄱ搷ㅡ㥢搵ㅤ㌹㈳㤷ㅢㄳ㔳㜷㡦㔳㙣慣㝢㘵晢㝥㌹㜵㌹〲晢扣扡㝤㍤㤴ㅣ搷㥤㕡捤愱昶㌵㠳挵㌷捥攰挶昶昵㈳㝢搴搸收晡昶㙤攴㔶㌶搶㔶扡〳晡㤶㍢㡡挵㘸ㄹ㠲㉥㠲㉣〱ㄱ愸攵〸扡〹㝡〰㤴搴扦挱㈵搱㠶㉣㔲ぢ扡㕡㤸㔶ぢ㐵戵㔰㔲ぢ㐲㉤ㄸ㙡㘱㐶㉤捣慡〵㔳㉤㥣㔰ぢ㈷㔱㈷㝣戲㕤㕤㙡昰㑣晣收戳慦㙦晢昱搶扤㉦扥昰搶摢挹扦㍦昶㘰捦ㅡ㔴㍡ㄲ㑣㙡摣搱㑦㠳搴敡㔴っ㡥攰㥦愵戹〲㑣㘱散㌰㙥㌶㠶㠷㑢㍢戶敡㌷改㘹㉥㉢〶昹つ㠴搲㡦扡㍤挶㕤愶㕤慡㥣㤶戸扢㜸㔴㜷㐵㝤攳㠶㠲戲搱㑡搵㉥戹ㄷ㉤㕥㌸改改㥥搸摣㕣㔶敦愴愵搹㈴搸㑡戸㜲扣㑢㥢㥢ㅤ搷换㔵㌱㜲挶昴㡢㉦㘹㉡戶㈶㥣捡㜴晢搲㍤㡥㌸㔵㉢㙤㤹搱〸㠴摡扣散扢㘵㤵㝥㤱㍦慦挱戱搹㡡㉢㙣㌹扤㈱㙢挲㉣㥥ㄴ捥愴愰㐸ㄴ㈵戹搴昵㉣ち戸㝥攸戰㡤㠵㠲㕢㑢㔷㐴㜳㡤摤㘷㍣㌰戳㈸㘱扥㜳挲昱ㄶ愶昴改戲搸搰㔰挵ㅦㄳ〵㥢ㅡ戲昷㔴㡡㔵㜷慣㘲㝢㑥愵摣㔸㌲㔲㥡搷㈱㘹㑡〷㉢㈵㤱㑡㈵愴㔰㠰挰㑤㈶ㄵ㈵㜱㐳㝢㕥㤰㠸㠸愰㤸㡣㝣㘱㈳搹攵㡦㘲㜵㔸㐵㔹㤰㈶搵慢㤶攸㡣昳㤵㌲㈶㠶〳㈳㙢愲晥攰愰搷㉤搱㙤つ㜳ㅦ㙥㘵㔵ㅤ〸㔶扦㝢㕥搸摥㍥摤㉥㤵㠵ㄳ慢晤ㄴ捥㐸敢〳㐸㥦㠳㐰㘸扢㝢㔴㜵捡ㄹ㘵㈱㝤摡㉣㜹戳㤹㔹㘱捥捣㝡挸㠳㠶捣㘶戹戵㉤㡦㜶〱戲戴戵〴〳〰戹㕣㈲戳㡥㤵㌲㌹㍣㠹㌴愵㔳っ㉦㌷〸㜲戶㙢攰攵ㅥ㘳㡦㔹昶㠴㉦㤴晢っ㘰挴搷㙡ㄲ㝤扤㈴㔱㐷㉦晡ち㘳㥤㌱〶㉡搵㑤摢㕢愸昳㙤ぢ㤷昸㐴戴㉡ぢ㔶㥣㉣愰㈸㘸㤴〷㌱扣〶愲㘹㤲〶昱㤵㈳㐴㐴㌶㠸搱散攸戹㤱挸㔸㍦㐶㐶愰㝥㤴〸㔹㝢㙢㝢ㄹ㐱㘲㙦㈵㔲㌶㙡换㡦慢搲㙣㌱㕢摥㤷㘶敢戱㜱摡〶㠲㡤〴ㄷㄲ㙣〲㔰晥ち〹㐷㈹㠷㜴攳愳㕤㠴㜷敤㘲㠲㑢〰㈰㥦㌴捡㥣㐰㔴搱㠶㕡㡥ㅤ挹㝡扤戰㤳愵㔱散㡢㈲㕡挶㌵㍢戳搷㤲㠸づ慣捥㤵愱㙢㔳㔲挷㕥搳㥥㌶愳换㈱㐵挶㔴㡤慥㜵㠹慡搱㡤㘰搵づ昵搶㘵㘸慡つㄲ㕣づ攰㉢ㄶㅡ扢换戳收㘹㑥㝥㈴㑣㈲摦㄰敡㔰戹〷㐴㑣昳㍦㐶挰戵ㅣ㕤㔶敤㘷㥡㠲㐳挶㐷摥㝥摥搲㥥户〳愴㌷改捣㔵㥤㐳㕦搱㜹㕡搰㔷㠰扤㤴㍦户搵㉦㔷愱㔸扢㥡攰ㅡ㠰㈶晤挲㤳昷昹㝡〹愴㐹㙣㐵㌰户㤶ㅥㄷ㘹攱㑥㉤捣〹愹㝤㝡㡣㈹摤㤹ㄱㅥ扣ㄷ晢挷㘱〷㔷ㅣ㐷㤴㜱愰㉤挹っ㥥㕤㌶㌶㘶扡㝢㥣㡡挵晣㔵晢搸晤㐸㈸㠶㔴㑡㑤㈶㥡散攳ㄸ㍢㌳攲㙦㡡㔰づ昵敦㑤敤㠵㐴愴㔱㈳㜹戱㕤晣搹㜲㔵㤲㜴㈰㐹慥挳戶㙡搷〳㐰㑡㈸㝦㙣㉢㔱㠶㔸㙤㡢慣搶㘸慤搲扢ㄷ㜳㌲㘹昲ㅦ戶挸㤱㙥摦㔹㍢ち摦㠱摢㙢㑤㥡㔶㑤㔸㜴㕢ㄳ挲㈹挲慦㘰㤶㐵捥㜷挹㔲搴慣捡㡡㡦㠸慣㐸㈶㕢捥搲㌱扥㌵㐹㈷㑤㔲㈲㤶摢㘳ぢ㘳捥攱㜵愲愲ぢ㤲㐲㈵挶㉤㔴㤳㐰愴㍣搶㕤ㄵ㌱ㅤ㠸㤸㍣㌶㑥扢㤱㘰㉢挱㌰㐰晡て㤰㌴换摤㜸㠶挲扡收改捥㉥ㄴㄲ㔹愲㐱扡〷㕦㙢㉢慣戶㜳㤸ㅤ〴ㅦ〳㘸㌲㝦攸㝣㡣㈱㐴㠹昲〸㈱搲㕡搲㡣攳愶㌸㑤ㅡ㔸㘳㈰愸㌴㔶㜵扤㡡挵愸㔲慦㌱㕥㌹㔴昱挶㑤㜷づ㔱愸〱㈳㐸摣㌵㉢㙣㔰㤷〳摢愷㈹慦㌲㌷㈷㑡㥡㌱㔹愹㐲戴敤ㅦ㕦〹㠷㜲慣て戶愴㍣㤷慢ち㥥捥捥挶攸㐲㤱㈷㘲昸㕡改㠹㕤㤶攷㥢㠷扥扥晡㡥㑥㤹㕥㔹㜴ㅢ㍥搳㌱㥤㌵戰㡢㠸ㅡ㤴扡㡣愹㔹㐷㠸昱㕥㘳慦㘳㤶捡愶㉤㠸っ搸㤸っ搴ㅤ㄰㌳㠸㄰㑣㔴ㄸ晦慢搸扤挶㤴愳摢敥㥣捥㘰攲挲摡㠶㌷ㄹㄲ㐹ㅢ愳愶敤㘲ㄸ㠹㐵愶晢㡣挹搹捡㘹㐴㙢慢㤶扤㔷㥦㜳㔷〴㔶㐸昴晥㈳㔱愳愸㡡慡㉡㔹㌵摢㈹㝥㜸㈰㑦㈴戶攱㤷㈲㤰戸㑡愴改㉦㡦搱摥戴敢㠳昸っ敤㜴捥愹〷㤱愳㕡㘶㌲㔶ち㤳㔳戵㕢搸收㔶㠰㍢昶ㅥ摢㕦㡦捡扤慦㜸㜵㥡ㅥ晥ㄸㄹ㉦挹愲ㄶ〴愱㝦㙥㡤㑦㉡捣㈳攵㠰〳㠱㜱扥㌵㤳㕦捥㤰㜵㐸㝤㙢敡挹㍤㠸㈲昵ㄸ〷昴㘹㔱㐶㉣摡搲扤㌵晥ぢ捤㔸㑢㉦扢㐱搹㔸挵戲㜴㤲ㄶ挹㜲戲愸㤳㠲㐷慡㕥攵愰㘹㙢〶㠰愴扦㈰㑢㍦㠳㉣晤㡣捣敡㌱㡥㌲㉣㈸搳散慢㌲愳㍢愶㌷㙢㤹挵㉣㕦ㄸ扡㕢ㄱ㌴〹㈶愷攴つ㥦㔰㘶っ㌶㔹昳挷㘰戲戹㜹愰㍢て㌹捡慤㈳晡㐱戹慡㤲挱ㅦ愵㐳挷ㄲ〴㡣昴㤲㙡户愱户戴扣ㄹ〱㤱㈳㥦㜳攱晤㡢㜳て㈲挷昷换ㄱ敢㌱㈴〲㡦㘰㐴挸搳扤㥤㌱㡥搹愶〷散ㄱ㘳㝢㑣㙦摣〵捡〱㤰㤴挷摢捤ㄲ慢㤱㐶㐳㌵慤㜰㔹㙢㔱㠳㥡戸戴戵㍣慡㌷慥㕡愴搸搷㈸ㄱ㐵戲㔴㈵愹㔹ㄶ㤹攳㑡㔲㌵㡡㔴摣愱戶㔱攲摣愶昵㝤愷ㄴ㜹ㅦ㡡㐹搲㑣㐲摢㈹〹〵㐱㕥㔲〷㜴ㄴ晤昵昱攴ㄱ㠹搶搰〶挸㔱㑦昹㜹扤㐱㌸㜰㍦慥㥣㤴㐴㉥㜸〳㝦慦〹㤲㠷慢㕥㐳㠹㝥㘶㈰㈸ㄹ㈹㤷て摢戰ㄲ㡡扡㔳㕡㈱㉣㡤戵昹ㅡ㐶㜲㘷愷摡摦摦摥〸㈳〶㙣挸㤰㐸㡣ㅦㄸ㙣〸收㡡㐴㔳㘹㥤昵㜲慢㙢搹㔹扥ㅤㄴ扡㉤㌱㌰改㤵挶挵扣㌴挳敡㤶晣㠰㙣㔰㍢㉤㑡㌹慡ㄹ㈳搳㉥㔴扡㐷㌹ㅥ愴㈴㠳㙢挶㔱扡愵㜰㠱〱㘲㌷㐸㑤ㄴ㍤㠴㜵㙢ㅤ昰㘴戰㜲戰㠳ㅤ昱挳㈶戴捥㈸㐱㌳㌱㠴摢戸〸昲㑥㠷ㄸ㠵㈰㌵攴昳慦㕤捡㔳㑦昲昹搱慥㐴㤸〸㤸㠸愱慥ㄸ敢〱挸㡤㐶㈵挹㐵〳㘱戰摣㤷㙣㔲㘸昵㠴㜹㌴㌱㝡㘹昲㌹ㅥ㙥昰㌰㡥搵㐷戶㈹攳㡥㥢㘷㐲㥢㤶ㄷ搶ㄸ晢敤㘲戹㕡ㄲ㔲ㄵ㠷戲㕡㙡攴ㄵ㠱㉦㜹晤捦攷愶㤸㝤〹㌶㘵㍦㡥㔲㕣㌲㤱搴戹摤慤㝤ㄲ捤愵㤰㐳ㅦ扥㙣㘳昰㌱挶㉤㈷㠳㘱㉤㜷ㄴ㘸ㅦ慥慤㕦㕥㤰ㄷ攷㈰搲㕡戲㈸换づ攰㉥㕥㉤㠲㉣戹㉤㔲敤㐰攵㐰㠵㌶㝢㈴㙢㥦改㘷慤〸ㅣ㘱㥤扥挰换㘴㘰㡣㜴挸ㅤ散㈴㜱㉥㠸散㥥㝢㔰扥㈶捥敤ち㡣て㠵昱㕤㥥㠲ㄲ搸㔵㌰ㄲつ㙥戵㙥㜵㉢㡣晣搲昲搶㙥〷㔰ㄸ〲愶㐱㡢㥡扥㠱㌳㡡昴搲〶づ㠳㤱㌱搱搱㘸㈰㤵㌱捡〱㌸散㠱㌴㜰ㄳて搲㔳ㄵ㈸㈱㙦㥤扣ㄴㄶ摥㑢ㅣ戲㜰〴慡㌸ㅢ㥡㌲㈷㜴て㔷㕦散㑤㑤搹㈳愵ㄲ捤㕤昸攷㔶〴㔶㜱㙤挳㌷㐷搷㌵㕤挸㤲㙢愲㝤㜷㘵㔳㐱㜰㔱㜰摢㜸㝥㥦敥ㄵ㘷㈷扤〵晦搲㔶愷㈴㤱晥〵晣ㄱ㡢㡥㑥㥢㌹㘵昳ㄲ敡㍣昷㍥㜷搲慥㥣戶攵扣搲㉥㙦晣搱㡡搵扡扡㌸挹㕣攲㍤晣㤱㡦㥡㐸扦㠲ㅥ㤷㌳㙤㜶㔰㜷㤰戰ㅦ昹昸搲㘰㄰改ㄸ㍡㠱敤㕥扢㌱㐰㍡㔹搷㐴㈷㔲㄰慣ㄲ㡡㍤昳㠱ㄱ㡡昲㜳愰㤵挴攲ㅦ挹戱攷捦㠱昵㤵㥦㈱㠷〸挷㝢㈰㐶搲㤷㈳ㄵ㠳㍡㈹挸㠳敢ㅤ扣っ昲晦㠳愵㤰㥢ㄷ㘵愷晦〲㌳㉢㉦㌷愳攸㔲愲攸愵㔶ㄴ㌱㄰㝢㕥㈱㙦捥㝥昵愸昹愱㕦敢晤ㅦㅥ㌵敦〰㠶昹㐸㙢っ㐱㌵〶攳㙢挶㐰戲挵ㄸ戸ㅡ挵搲ㄸ戸㤳㙤ㄸ慦昷㡤㠱挰摢㜱㄰ㄹ㑢ㅢ〳㡣攲挵㤸㝣㤱愰㙡挴㠱挱戳搶〶㡢㥥戰㝤戸㕥㉢㕣㐴敥愱㥥摣㌱昸㥥㌶戶㘶㑦攸㡥㙥㙤㤲昹㝢ㅤ〱戵攵㑣攱扥戶㙣挲ㄶ㥢ㄷ㉤㤱㡤ㄶ昱㑡㠴晥昴㔵捦挹昲㙥愹〳㔳晥攳㍢敡㤵慣㤲㜹ㅦ㍥ㄱ㠵㈷㠴挴㘷搷晤㘴敦㕦敥㝦㜸ㄷ敦愵〵戴㥡㘶㈰戸㤳攰㍣㉤〷㠴㙦㈳㔷㐲搶昳昳㥢㠳昸㄰挹㥣㉢㡢㔱摤㤱昶㡥慢㔹㘱搲㈷扣〸㘱晡挴户ㄲ㡣㐹摣㜰昰㡤挹㝣㤳㘳㔳㝥扥㈴㥤㠱昹挸挴愵昷㉥っ㄰㉡㙤㔵㔶㠷㜶㘵晡愷㔰㍡攷㌹㤱㐶㝢㤰攷㑢㍥㡡昲㝣戳㔶摢㐱慤㈶捤㐴㘵〸㌵㐲㈹㠵㐸〳㈹㈴㝡㘴㘱攸㕦㑡愹〹㈴搲㜹㠰㤸ㄸ㕡㜳㌰㤷㈷晦㔵㈱㈰㙡搷晢㍡晣㔴〵扢〸㉣㠶㕥昷㑥捦慥戴㍡㐳搵挴愰慣㍣㝤ㅣ㐱㐲ㅥ㔳㤸挱㈸慤捣㍤㡡㐴昸愴㠷㤱㕡戶攳㠹㠳昴㕡㝥㠸捤㘷散戴㐵慦㕡捥摡㙤㔷㜱挷〳㝡㈶㈳ㄵ㠶扤㤶搹㌸㝡捡㘸㥣㕦㌵攷㘷ㄱ昶昹挹㕡愳敥愰〸㍡换摥㠴昳㈷挲㝣晣ㅥ㠸攵㐳昵慥搷㌷㤷㔰挷搹㕤㔸㈰㝦戰扦㉥㡤㘱㙣㡣㑡㡥㠱㠴㕤㔶慤慣㝦〹㝣ㄲ㑤愴㍤慦㘸昵㈴挷㔲ㄴ㐶愳㐳捥㑡慡㉤晡㥦㜱㙡挹㔹㔳慣捤㠰㜵㠳晥㍦㡥㡣㈵昵扦挲㈸㥢㐴搹㕤㐱㠲㉦㘹㐶㑡㤶っ捥㜰㐷攰挳㐶㤸㐶ㅥ㠱㌵㤹㘴㜰摢㑦㑤攲ㄳ㔵扦㔸㑡㜰㜸戸㔲捤㤷㈰㙡㙤㘹摢㜶户ㄵ㠰㡣〲愵㝦〸ㄱ搴戶㍤㈷摤㝡㡥捤摣㡤散㜵〷捤愲㔳㜱㉢㠶㌷㌸㠹昰敥㈰扦㌰㌳㘰昳㡣㈸捦㌵ぢ戵㉢戱ㄳ㍤昷愰捤愱挳㄰搸㠷㠴昷㐱㐵ㅤㄹ㐳㔸㕥捣㠲㕦ㅢ昵㐷〲㐹搴づ敥〵挶㤱慡㕥挶〷慡㠷攱搵昴㤸戵㈲㤴㥤敦㕢㙥扥㡢挱慤挳㙤慣㍢攱昹ㄱ攵㍣挲㘰㜲〹昷摣换㝤㙤摥㠳挶扡挱摡㕣搶散捣扢㤶㑢晦〰㌸㕤摥㈸㡤㈴挳㌱昹摤㜱㑥扢㤷㄰㜱ㅥ㝡㐷㤷敦㡡㘵㙦〳愰昳攰戳㙤扡扣㠶捡㜰㤴㉤㈳捥晤ㄹ㌴㔵㙥㈷挰㑦㉢〴〹扥㈸昴攷摤挶挴㌳㔸ㄶㄹ〰改㐴㐶〷㘸㑦搵摦㕢㡣慡ㄵㅥ㉤㐸㠵㌹攵扢㈸攷㉥昹慢㉤㌱て㐷つ㜹㠴㐰㕡㡢㑡㙥㠵㐷〸㌹晥㔳㘸㔰ㅢ㝦〶戹敤挷晦昶愲攳㔳昹换昵㐵晢敦て㤵㠷㜶㠲㐳㥦㈴㈸ㄳ㔸〰晤㘱捤㍥㡡㐵捡㥡㡣ㅦ㐴㜸㜹ㄷ搲㜸㕥て晥㝤㜳搷㙢慦昲昹攷㉥㐵ち㐲ㄴ㌵慥㠲㠲㔰慥攲昱攸㉡收㤰摢㝥ㄵ摦㔸㙣ㄵ晤㤴㤱㥣㠹收〰昴㈶ㄵ搲㡡㕣㤵㡢〴㌷㤴㍦㐵㈲ㄴ㠹㠶㔹昴ㄳ戱戲㙤ㄵ〹戴攵捥换戶昳㐸㠴㙤搳摣㠸㤸㑦㜸愴㝤挴㉢㡦昴摡㘴㝣户㙢挶搷㡡㔹㉢昰户慥〸搹㠰㈵昱㥢搸戶㈲㍤搳㘱㉣㕦㜹㉣㐴捣扥㝤攱昷㔱㙡㄰㕤〲㘱昸ㄶ㈹〹㠹ㅢ愹㝣㌹慣晣晣㡢㜵攷㈸ち昰㠰㝡晣捡㈴㌸㔹昹搱戰昲㌶㝣㝢㈵敢㈴㜸㔷㠰捦㥢㘱㘵ㄲ愶慣晣㐸㔸昹ㅦ摢㌶搵㉡㠷㜴攸昷㥣㈶㤱挴搸扡搲晡㡦㝣㠷捤㐳㜵摡愰晥散㌶晣㙣㑡㑥ㄹ㈴㉥㑢つ摡㠳㙢ㅦづ扥㠴㍥㠰㕢㑣戸散〱㈱敢晦㠷〸晢㜱扢㘹㕣昷㜴㝣攸㍣㡦戰戲愳挹㌷㌶捥ㄸ㠷ㅤ㘴㜴ㄹ晢㕤㥣愹㑡㉢㡡㐴㘰づ愴晣晤㕤挲晤ㅥ㘳㍡搶昷㈳っ㠷愹扣㉤搲㤹昲㤰㈱㤴㤴昲㜰㠸搹挴搹㍡捤㘸㥦〳㜲㈰㈶〱㤹搰㍥て攸㠷㕣搶㌱愳㥦晣㉦㤹晢㉣ㄲ摡㐳〴㕦〰挸㈹㘴㜶搲㐱收㡢〰敢㘱愵攲㍦愴㜰〷㑢㘲㜰捥ㄱ昳昸て㉥㝥昵㠲慤㉡て㠴㐳㐶㠹㐹晢ㄲ㥢㍤〲㤰㠴扢㔶〹㐸㌱愷㍤㡡㥣攸搰ㄴㅦ㜲攸挷㔸昰ㄵ㠲慦〲攴搲㥣昲戲昷㡥㉢敢㔰㝦㝤つ㑤ㄵ㙥㠸㤴㘶㕦てㄲ㝣㐹㥦〵戸慤扤挵捣〳㜱昸ㄱ㍦㐲㥢つ㕦敢敦挶搷昷ぢ㕣㜴ㄲ晦昹㐸㕡㥡昷㈹昵攳㥤昵㐵㔶愰㘵㉥㝦づ㌶晢㝤昴挳㜵搵㉤㑤昶昸〹晣戲㙡㐶㜹〸晦㥥挵㑦㌹㠵ㄱ㌸ち昵㙤ㄶ捥ㄶ㔲㠲㉣㤸ぢち愸戸戴挷〱ㄴ攲㤸㜸搲㥥攰ㅢ㔱换晥戵㙦〶〹扥㈸挴敢㔹㈶捡㐱昳㜰㐰攲㕡ㄶ㥣㙣ㅡ㤰昸㤷〵㈷愲〳㝥ぢ戹㡡㐴ㄶㄲ㡤扡㠹㐸㑢㌱昷㐹㠰摥㘴ㅦ攷㐶㕤愷㥥㔱㡡昷㤵敥扢敦㥤扥搴攰收搴愷㙥敦㜹昲捤摦扦昵挴ㅢ㥦摥昹户㜷㥦㝥晡㡤户㥦㜸昵摤㔷愶㜷晥昶搹㘷㝦㝤挷昷㕦㝤㙢慤昱㡣晡攲㍢〷㥥㜹㘰昸攴〳愷㡣㘳㌷散㝤攰敥ㄳ㐷㠶㈷㉥ㄸ㑡㈶扢扡慥ㅤ昸摤㠵搷昵㥦㍤昵㤲昲换㍦㙤戴ㄵ戹㕣づ㜸ㄴ㈰㝣晡戹㙣㌹㡤敦㈰㠱㘹㜰挶ㅦ敡㌴戸摣戳昸㈹愵㘰愳㐶昱㤲㠵㘷㠳ㄳ㤰〵挵挶㠲敥晦〰㜸ㄸ戶〷</t>
  </si>
  <si>
    <t>1) ¿Vale la pena invertir en el proyecto bajo las condiciones anteriormente planteadas?</t>
  </si>
  <si>
    <t>Si</t>
  </si>
  <si>
    <t>¿Vale la pena invertir en el proyecto bajo las condiciones y supuestos que se plantearon posteriormente (Variables de simulación)?</t>
  </si>
  <si>
    <t>Se han simulado los escenarios modificacndo las variables: Precio de venta, Costos MP, Tasa de descuento y crecimiento de la producción</t>
  </si>
  <si>
    <t>㜸〱敤㕣㕢㙣ㅣ㔷ㄹ摥ㄹ敦慥㜷搶㜶散挶㐹摢愴㌷昷㝥㜱戴㡤搳㠴戶㠴㤰晡ㄲ攷搲㕣摣搸㐹愹㑡搹㡥㜷捦搸㤳散捣㍡㌳戳㑥㕣〲㑤愱戴㤴㠲㔰换〳戴戴㔰㔵愸〲ㅥ㄰〵㔴戵㔰ㅥ㄰〸㄰㙡ㄱてㄵㄲて㐸愵㐲昰〰㐲㐱扣昴愱愸㝣摦㤹㤹摤搹㕤敦搸搹戶攰㈰㑦戲㝦捥㥣晢㌹晦昵晣晦㤹㈴㤴㐴㈲昱㉥ㅥ晥换㈷挹挴愵㤳ぢ慥㈷慣摣㘸戹㔴ㄲ〵捦㉣摢㙥㙥搸㜱昴㠵晤愶敢㜵愰㐲㍡㙦愲摣㑤攵㕤昳〱㤱挹捦ぢ挷㐵愵㔴㈲㤱挹㘸㉡捡搹〹㝦㝤攱㡢挶㔶摤㐹㠰愹搱㤱㐳搳挷搰敢愴㔷㜶挴愶㠱愳㝥摢ㅤ㐳㐳戹愱摣搶㙤㐳㕢㜲㥢㌷つ㡣㔶㑡㕥挵ㄱ㍢㙣㔱昱ㅣ扤戴㘹㘰愲㌲㕤㌲ぢ㜷㡡㠵愹昲㜱㘱敦㄰搳㥢㙦㤹搶户摥㌶戴㜵摢㌶攳昶摢㙦敢挶搰㠹㠳愳㈳ㄳ㡥㌰摣昷愹捦ㄴ愷扣㜵㑣ㄴ㑣慥㑤〸挷戴㘷㜲愳㈳昸ㅢ㤹㍦摥㙥捤㑤捥ち攱㜱㘸攱〸扢㈰㕣つつ扢慣㘱搷慤㔸㜳摣㍣捤ㅡ挷㔲ぢ扡敢愵慣㔱㔱㉡㘹㔶搸㙢挶㍡㠴扤㉢改ぢ摤搶愴戰㕤搳㌳攷㑤㙦㈱㙤㑤愱愳㘲㡦㜵挴ㄵ㠷㜵㝢㐶ㅣ搴㉤㤱戲㜶㔷捣㘲搲㝦ㄲㅤ搷㠷㕤㐴㈷㈶㤷㥦ㅢ㜶慤搱㔹摤㤱㌳㜲戹㌱㌱㜵挷㥤㐲㝤摤慢㕢昷换愹换ㄱ搸攷戵慤敢愱攴愸敥㔴㙢づ戶慥ㄹ㉣扥㝥〶㌷户慥ㅦ搹愳晡㌶㌷戶㙥㈳户戲扥戶搲ㄵ搰户摣㔱㉣㐶㑢ㄳ㜴ㄲ㘴〸㠸㐰㉤㑢搰㐵搰つ愰㈴晦〵㉥㠹㌶㘴㤱㥡搷搵晣戴㥡㉦愸昹愲㥡ㄷ㙡摥㔰昳㌳㙡㝥㔶捤㥢㙡晥㤸㥡㍦㡥㍡攱㤳改散㔴㠳攷扢晢ㅥ㥦晡攷㡦戶㡤㍦㝢攳㈵摢㝦改晣晢晢摤㙢㔰改慥㘰㔲㘳㡥㝥ㄲ愴㔶愳㘲㜰〴晦㉣捤ㄵ㘰ち㘳㥢㜱慢㌱㌴㔴摣戶㔹扦㐵㑦㜱㔹㌱挸慦㈳㤴㍥搴敤㌶敥㌶敤㘲昹愴挴摤愵㈳扡㉢㙡ㅢ㌷ㄸ㤴㡤㤴㉢㜶搱扤㘴昱挲㐹㑦昷挴挶挶戲㕡㈷㑤捤㈶挱㔶挲㤵攳㕤摥搸散愸㕥慡㠸攱㔳愶㕦㝣㔹㐳戱㌵攱㤴愷㕢㤷㡥㍢攲㐴戵戴㘹㐶挳㄰㙡昳戲敦愶㔵晡㐵晥扣〶㐶㘷换慥戰攵昴〶慤〹戳㜰㕣㌸㤳㠲㈲㔱ㄴ攵㔲搷戳㈸攰晡挱㐳㌶ㄶち㙥㉤㕥ㄵ捤㌵㜶㥤昲挰捣愲㠸昹捥〹挷㕢㤸搲愷㑢攲挲扡㉡晥㤸㈸搸㔰㤷㍤㕥㉥㔴摣搱戲敤㌹攵㔲㝤挹㜰㜱㕥㠷愴㈹ㅥ㈸ㄷ㐵㌲㤹㤰㐲〱〲户愳㐳㔱ㄲ㌷戵收〵㠹㠸〸㡡挹挸ㄷ搷㤳㕤敥㌰㔶㠷㔵㤴〴㘹㔲扤㘶㠹捥㌸㕦㈹㘳㘲㌸㌰戲㈶敡てづ㝡挳ㄲ摤㔶㌱昷挱㔶㔶搵晥㘰昵扢收㠵敤敤搱敤㘲㐹㌸戱摡㑦攱㡣戴㕥㠰搴㔹〸㠴㤶扢㐷㔵愷㥣㔲ㄶ㔲㈷捤愲㌷㥢㥥ㄵ收捣慣㠷㍣㘸挸㑣㠶㕢摢昴㘸ㄷ㈰㑢㕢㑢搰て㤰捤㈶搲敢㔸㈹㥤挵㤳㐸㔱㍡挵昰㜲㥤㈰㘷扢㍡㕥敥㌶挶捤㤲㈷㝣愱摣㙢〰㈳扥㔶㤳攸敢㈱㠹㍡㝡挱㔷ㄸ敢㡣㔱㔰愹㙥摡摥㐲㡤㙦㥢戸挴㈷愲㔵㔹戰攲㘴〱㐵㐱扤㍣㠸攱㌵㄰㑤㠳㌴㠸慦ㅣ㈱㈲戲㐱㡣㘶㐷捦昵㐴挶晡㌱㌲〲昵愳㐴挸摡㥢㕢换〸ㄲ㝢㌳㤱戲㔱㑢㝥㕣㤵㘶㡢搹昲扥㌴㕢㡦㡤搳㉥㈴戸㠸攰㘲㠲つ〰捡㕦㈰攱㈸攵㤰慥㝦戴㑢昰慥㕤㑡㜰ㄹ〰攴㤳㐶㤹ㄳ㠸㉡摡㔰换戱㈳㔹慦〷㜶戲㌴㡡㝤㔱㐴换戸㙡㘷昶㔸ㄲ搱㠱搵戹㌲㜴㙤㔲敡搸敢㕡搳㘶㜴㌹愴挸㤸慡搱戵㉥㔱㌵扡ㄱ慣摡愶摥扡〲㑤戵〱㠲㉢〱㝣挵㐲㘳㜷㜹搶㍣捤挹昳挲㈴昲つ愱㌶㤵㝢㐰挴㌴晦㘳〴㕣搳搱㘵搵㝥愶㈹㌸㘸㥣昷昶昳愶搶扣ㅤ㈰扤㐱㘷慥敡ㅣ晡㡡捥搱㠲扥ち散愵晣戱愵㝥戹〶挵摡戵〴搷〱㌴攸ㄷ㥥扣捦搵㑢㈰㑤㘲㉢㠲戹戵昴戸㐸ぢ㜷㙡㘱㑥㐸敤搳㙤㑣改捥㡣昰攰扤搸㍢〶㍢戸散㌸愲㠴〳㙤㔱㘶昰散㜲㔱㝤愶㍢敥㤴㉤收慦摡挷敥㜹愱ㄸ㤲㐹戵㈳搱㘰ㅦ挷搸㤹ㄱ㝦㔳㠴㜲愸㝦㙦㘹㉤㈴㈲㡤敡挹㡢敤攲捦㤶慢㤲愴つ㐹㜲〳戶㔵扢ㄱ〰㔲㐲昹㝤㑢㠹㌲挸㙡㥢㘴戵㝡㙢㤵摥扤㤸㤳㐹㠳晦戰㐹㡥㜴昹捥摡ㄱ昸づ摣ㅥ㙢搲戴慡挲愲换㥡㄰㑥〱㝥〵戳㈴戲扥㑢㤶愲㘶㔵㔶㥣㈷戲愲愳愳改㉣ㅤ攳㕢㤳㜴搲㈰㈵㘲戹㍤戶㌰收ㅣ㕥㈳㉡扡㈰㈹㔴㘲摣㐲㔵〹㐴捡㘳摤㔵ㄱ搳㠶㠸挹㘱攳戴㥢〹㌶ㄳっ〱愴㝥ぢ㐹戳摣㡤㘷㈸慣㜳㥥敥散㝣㍥㤱㈱ㅡ愴㝢昰昵㤶挲㙡㉢㠷搹㐶昰㈱㠰〶昳㠷捥挷ㄸ㐲㤴㈸㡦㄰㈲慤㈵捤㌸㙡㡡㤳愴㠱㌵〶㠲㑡愳ㄵ搷㉢㕢㡣㉡昵ㄸ㘳攵㠳㘵㙦捣㜴攷㄰㠵敡㌷㠲挴摤戳挲〶㜵㌹戰㝤ㅡ昲捡㜳㜳愲愸ㄹ㤳攵ち㐴摢摥戱㤵㜰㈸挷晡㘰㑢捡㜳戹慡攰㘹敦㙣㡣㉥ㄴ㜹㈲㠶慦㤵㥥搸㘵㜹扥㜹攸敢慤敤攸㤴改㤵㐴㤷攱㌳ㅤ搳ㄹ〳扢㠸愸㐱戱搳㤸㥡㜵㠴ㄸ敢㌱㜶㍢㘶戱㘴摡㠲挸㠰㡤挹㐰摤㝥㌱㠳〸挱㐴㤹昱扦戲摤㘳㑣㌹扡敤捥改っ㈶㉥慣慤㝢㤳㈱㤱㤴㌱㘲摡㉥㠶㤱㔸㘴扡搷㤸㥣㉤㥦㐴戴戶㘲搹扢昵㌹㜷㐵㘰㠵㐴敦㍦ㄲ㌵㡡慡愸慡㤲㔱㌳敤攲㠷〷昲㐴㘲ぢ㝥㐹〲㠹慢㐴㡡晥昲ㄸ敤㑤扢㍥㠸捦搰㑥攷㥣扡ㄱ㌹慡㘶㜶挴㑡㘱㜲慡㜶ㅢ摢摣づ戰㙦昷㤱扤戵愸摣㝢㡡㔷愷攸攱㡦㤱昱㤲㉣慡㐱㄰晡攷搶昸愴挲㍣㔲づ㌸㄰ㄸ攷㕢㈳昹㘵つ㔹㠷搴户愶㤶ㅣ㐷ㄴ愹摢搸慦㑦㡢ㄲ㘲搱㤶敥慤昱㕦㘸挶㕡㝡挹つ捡㐶换㤶愵㤳戴㐸㤶㤳〵㥤ㄴ㍣㕣昱捡〷㑣㕢㌳〰㈴晤〵㔹晡㈹㘴改愷㘴㔶户㜱㤸㘱㐱㤹㘶㕦攵ㄹ摤㌱扤㔹换㉣㘴昸挲搰摤㡡愰㐹㌰㌹㈵㙦昸㠴㌲㘳愰挱㥡㍦〲㤳捤捤〱摤㌹挸㔱㙥ㅤ搱て捡㔵㤵㌴晥㈸㙤㍡㤶㈰㘰愴㤷㔴摢㡥摥㔲昲㘶〴㐴㡥㝣捥㠶昷㉦捥㍥㠸ㅣ摦㉦㐷慣挷㤰〸㍣㠲ㄱ㈱㑦昷㜶摡㌸㘲㥢ㅥ戰㐷㡣㡤㥢摥㤸ぢ㤴〳㈰㈹㡦户ㅢ㈵㔶㈳㡤〶慢㕡攱㡡收愲㍡㌵㜱㜹㜳㜹㔴㙦㕣戳㐸戱慦㔱㈲㡡㘴愹㑡㔲戳㉣㌲挷㤵愴㙡ㄴ愹戸㐳㙤愳挴戹㑤㙢晢㑥㈹昲ㅥㄴ㤳愴㤹㠴戶㐳ㄲち㠲扣愴づ攸㈸晡敢攳挹㈳ㄲ慤愱つ㤰愵㥥昲昳㝡㠲㜰攰㕥㕣㌹㈹㡡㙣昰〶晥㕥ㄳ㈴て㔵扣扡ㄲ晤㔴㝦㔰㌲㕣㉡ㅤ戲㘱㈵ㄴ㜴愷戸㐲㔸ㅡ㙢昳㌵㡣攴捥㜶戵扦扦扤ㄱ㐶っ搸㤰㈱㤱ㄸ㍦㌰搸㄰捣ㄵ㠹愶搲㍡敢攱㔶㔷戳㌳㝣㍢㈰㜴㕢㘲㘰搲㉢㡥㠹㜹㘹㠶搵㉣昹㝥搹愰㝡㕡㤴㜲㔴㌳㠶愷㕤愸㜴㡦㜲㍣㐸㐹〶搷㡣挳㜴㑢攱〲〳挴㙥㤰㥡㈸㜸〸敢㔶㍢攰挹㘰攵㘰〷㍢攲㠷㑤㘸㥤㔱㠲愶㘳〸户㝥ㄱ攴㥤㌶㌱ち㐱㙡挸攷ㅦ㍢㤵愷㥦攲昳㥤㥤㠹㌰ㄱ㌰ㄱ㐳㕤㌱搶〳㤰ㅢ㡤㑡㤲㡢晡挳㘰戹㉦搹愴搰敡づ昳㘸㘲昴搰攴㜳㍣摣攰㘱ㅣ慢㤷㙣㔳挲ㅤ㌷捦㠴㌶㉤㉤慣㌱昶摡㠵㔲愵㈸愴㉡づ㘵戵搴挸㉢〲㕦昲晡㥦捦㑤㌱晢ㄲ㙣捡㕥ㅣ愵戸㘴㈲愹㝤扢㕢晢㈸㥡㑢㈱㠷㍥㝣搹挶攰㘳㡣㕢㑥〶挳㥡敥㈸搰㍥㕣㕢扢扣㈰㉦捥㐱愴㌵㘵㔱㤶敤挷㕤扣㙡〴㔹㜲㕢愴摡晥昲晥㌲㙤昶㐸搶ㅥ搳捦㕡ㄱ㌸挲㍡㝤㠱㤷㑥挳ㄸ㘹㤳㍢搸㐹攲㙣㄰搹㍤晢愰㝣㑤㥣摤ㄹㄸㅦち攳扢㍣〵㈵戰慢㘰㈴ㅡ摣㙡捤敡㔶ㄸ昹愵攵慤摤〱愰㌰〴㑣㠳ㄶ㌵㝤〳㘷〴改愵つㅣ〶㈳㘳愲愳搱㐰㉡㘳㤴晤㜰搸〳㘹攰㈶ㅥ愴愷捡㔰㐲摥㍡㜹㈹㉣扣㤷㌸㘸攱〸㔴㜶㉥㙣挸㥣搰㍤㕣㝤戱㌷㌴㘴てㄷ㡢㌴㜷攱㥦㕢ㄱ㔸挵戵つ摦ㅣ㕤搷㜰㈱㑢慥㠹昶摤搵つ〵挱㐵挱㉤㘳戹㍤扡㔷㤸㥤昴ㄶ晣㑢㕢敤㤲㐴敡愷昰㐷㉣㍡㍡㙤收愴捤㑢愸昳摣晢散㜱扢㝣搲㤶昳㑡戹扣昱㐷㉢㔶敢散攴㈴戳㠹㜷昱㐷㍥㙡㈲昵㉡㝡㕣捥戴搹㐱捤㐱挲㝥攴攳㑢㠳〱愴㘳攸〴戶㝢昵挶〰改㘴㕤〳㥤㐸㐱戰㑡㈸昶捣晢㐶㈸捡㑦㠰㔶ㄲ㡢㝦㈴挷㥥扦〰搶㔷㝥㡣ㅣ㈲ㅣ敦㠱ㄸ㐹㕤㠹㔴っ敡愴㈰て慥㜷昰㌲挸晦て㤶㐲㙥㕥㤴㥤晥ぢ捣慣扣搲㠸愲换㠹愲㤷㥢㔱挴㐰散㌹㠵扣㌹晢搵愳收〷㝥慤昷㝦㜸搴摣〷っ昳㤱搶ㄸ㠲㙡っ挶㔷㡤㠱㡥㈶㘳攰㕡ㄴ㑢㘳攰㑥戶㘱扣摥㌷〶〲㙦挷〱㘴㉣㙤っ㌰㡡ㄷ㘳昲㐵㠲慡ㄱ〷〶捦㕡ㄷ㕡昴㠴敤挱昵㕡攱㈲㜲て昵攴㡥挲昷㜴㔱㜳昶㠴敥攸搶〶㤹扦摢ㄱ㔰㕢捥ㄴ敥㙢换㈶㙣戱㜱搱ㄲ搹㘸ㄱ慦㐴攸㑦㕦昵㥣㉣敦㤶㍡㌰攵㍦扥愳㕥挹㈸改昷攰ㄳ㔱㜸㐲㐸㝣㜲摤昷㜶晦改㠱㠷㜷昲㕥㕡㐰慢㈹〶㠲摢〹捥搳㜲㐰昸㌶㜲㈵㘴㍤㍦扦㌹㠰て㤱捣戹㤲ㄸ搱ㅤ㘹敦戸㥡ㄵ㈶㝤挲㡢㄰愶㑦㝣㉢挱㤸挴つ〷摦㤸捣㌵㌸㌶攵攷㑢搲ㄹ㤸㡢㑣㕣㝡敦挲〰愱搲㔲㘵戵㘹㔷愶㝥〰愵㜳㡥ㄳ愹户〷㜹扥攴愳㈸㉦㌶㙡戵㙤搴㙡搲㑣㔴〶㔱㈳㤴㔲㠸㌴㤰㐲愲㐷ㄶ㠶晥愵㤴㥡㐰㈲㤵〳㠸㠹愱㌵〶㜳㜹昲㕦ㄵ〲愲㝡扤慦捤㑦㔵戰㡢挰㘲攸㜵㙦昷散㑡慢㌳㔴㑤っ捡捡搳挷㕤㐸挸㘳ち㌳ㄸ愵㤵戹㠷㤱〸㥦搴㄰㔲换㜶㍣㜱㤰ㅥ换て戱昹㡣㥤戲攸㔵换㕡扢散ち敥㜸㐰捦愴愵挲戰搷㌲ㅢ㐷㑦ㄹ㡤昳慢㘶晤㉣挲㕥㍦㔹㙤搴ㄵㄴ㐱㘷搹ㅢ㜰晥㐴㤸㡦摦〳戱㝣戰搶昵晡挶ㄲ敡㌸扢ㄳぢ攴て昶搷攵㌱㡣㡤㔱挹㌱㤰戰换慡㤵昱㉦㠱㑦愲㠹戴攷ㄵ慤㤶攴㔸㡡挲㘸㜴挸㔹ㅤ㙡㤳晥㘷㥣㕡㜲搶ㄴ㙢㌳㘰㕤愷晦㡦㈲㘳㐹晤慦㌰捡㈶㔱㜶㜷㤰攰㑢㡡㤱㤲㈵㠳㌳摣ㄱ昸戰ㄱ愶㤱㐷㘰㑤㈶ㄹ摣昶㔳㤳昸㐴搵㉦㤶ㄲㅣㅥ慥㘴攳㈵㠸㙡㕢摡戶㕤㉤〵㈰愳㐰愹㙦㐳〴戵㙣捦㐹㌷㥦㘳搳昷㈰㝢摤〱戳攰㤴摤戲攱つ㑣㈲扣㍢挰㉦捣っ搸㍣挳捡ぢ㡤㐲敤㙡散㐴昷扤㘸㜳昰㄰〴昶㐱攱扤㕦㔱㐷挶㄰㤶ㄷ戳攰搷㐶㝤㤱㐰ㄲ戵㠳㝢㠱㜱㔷㐵㉦攱〳搵㐳昰㙡㝡捣㕡ㄱ捡捥昷㉤㌷摥挵攰搶攱㌶搶㥤昰晣㠸㔲づ㘱㌰戹㠴㝢敦攳扥㌶敥㐱㝤摤㘰㙤㉥㙢戶攷㕤换愶扥〵㥣㉥㙦㤴㝡㤲攱㤸晣敥㌸慢摤㐷㠸㌸て扤愳换㜷挵戲户㝥搰㜹昰搹㌶㕤㕥㠳㈵㌸捡㤶ㄱ攷晥〴㥡㉡㜷㄰攰愷攵㠳〴㕦ㄴ晡昳戶㌳昱ㅣ㤶㐵〶㐰㍡㤱搶〱㕡㔳昵㌷ㄶ愳㙡㠵㐷ぢ㔲㘱㔶㜹ㄶ攵摣㈵㝦戵㐵收攱愸㈱㡦㄰㐸㙢㔱挹慤昰〸㈱挷㝦ㅡつ慡攳捦㈰户昵昸㕦㕢㜴㝣㉡㝦戹扥㘸晦㝤愱昲搰㡥㜱攸攳〴㈵〲ぢ愰㉦慣搹㑢戱㐸㔹㤳昶㠳〸慦散㐴ㅡ捦敦㠲㝦摦摣昹晡㙢㝣晥扥㔳㤱㠲㄰㐵昵慢愰㈰㤴慢㜸㈲扡㡡㌹攴戶㕥挵㤷ㄷ㕢㐵ㅦ㘵㈴㘷愲㌹〰㍤ㅤち㘹㐵慥捡㐵㠲ㅢ捡㥦㈲ㄱ㡡㐴摤㉣晡㠸㔸搹戶㠲〴摡㜲攷㘵摢㜹㈴挲戶㈹㙥㐴捣㈷㍣搲㍥攲㤵㐷㝡㙤搲扥摢㌵敤㙢挵㡣ㄵ昸㕢㔷㠴㙣挰㤲昸㑤㙣㑢㤱㥥㙥㌳㤶慦㍣ㄶ㈲㘶捦㥥昰晢㈸㌵㠸㉥㠱㌰㝣㡢㤴㠴挴㡤㔴㍥ㅦ㔶㝥昱愵㥡㜳ㄴ〵㜸㐰㍤㝥㘵ㄲ㥣慣晣㘸㔸㜹ぢ扥扤㤲㜵ㄲ扣㉢挰攷捤戰㌲〹㔳㔶㝥㈴慣晣户㉤ㅢ慡㤵㐳㍡昴㝢㑥㤱㐸㘲㙣㕤㘹晤㐷扥挳收愱㍡㘵㔰㝦㜶ㄹ㝥㌶㈵愷っㄲ㤷愴〶敤挶戵て〷㕦㐲敦挷㉤㈶㕣昶㠰㤰昵晦㐳㠴扤戸摤㌴愶㝢㍡㍥㜴㥥㐷㔸搹搱攴ㅢㅢ愷㡤㐳づ㌲㍡㡤扤㉥捥㔴挵ㄵ㐵㈲㌰〷㤲晥晥㉥攱㝥㡦㌱ㅤ㙢晢ㄱ㠶挳㔴摥ㄶ㘹㑦㜹挸㄰㑡㔲㜹㌸挴㙣攲㑣㡤㘶戴㑦〱㌹㄰㤳㠰㑣㘸㥦〶昴㐳㉥敢㤸搱㐷晥㤷捣㝤〶〹敤㈱㠲捦〰㘴ㄵ㌲㍢改㈰晤㔹㠰昵戰㔲昱ㅦ㔲戸〳㐵㌱㌰攷㠸㜹晣〷ㄷ㍦晦愱慤㉡愷挳㈱愳挴愴㝤㡥捤ㅥ〱攸㠰扢㔶〹㐸㌱慢㍤㡡㥣攸搰ㄴㅦ㜲攸挷㔸昰〵㠲挷〱戲㈹㑥㜹搹㝢挷㤵戵愹扦扥㠸愶ち㌷㐴㑡戳㉦〵〹扥愴捥〰㙣㙦㙤㌱昳㐰ㅣ㝥挴㡦搰㘶摤搷晡扢昰昵晤〲ㄷ摤㠱晦㝣㈴㈵捤晢愴晡攱昶晡㈲㉢搰㌲㤷㍦〷㥢晤ㅥ晡攱扡㙡㤶㈶㝢晣〸㝥ㄹ㌵慤㍣㠴㝦捦攰愷㥣挰〸ㅣ㠵晡㌶〳㘷ぢ㈹㐱ㄶ捣〵〵㔴㕣摡ㄳ〰ち㜱㑣㍣㘹㑦昲㡤愸㘵晦摡㔷㠲〴㕦ㄴ攲昵っㄳ愵愰㜹㌸㈰㜱㉤ぢ㡥㌷っ㐸晣换㠲㘳搱〱扦㡡㕣㐵㈲ぢ㠹㝡摤㐴愴㈵㤹晢ㄴ㐰㑦㐷㉦攷㐶㕤愷㥥㔲ち昷ㄷ敦扦晦敤摥攴挰挶攴挷敥攸㝥敡捤摦扣昵攴ㅢㅦ摦昱搷㜷㥥㜹收㡤㍦㍦昹摡㍢慦㑥敦昸搵昳捦晦㘲摦㌷㕦㝢㙢慤昱㥣晡搲摢晢㥦㍢㍤㜴晣昴〹攳挸㑤扢㑦摦㜳散慥愱㠹ぢ〶㍢㍡㍡㍢慦敦晦昵挵㌷昴㥤㌹昱戲昲戳㍦㕣㘴㉢㜲戹ㅣ昰㌰㐰昸昴㜱搹㜲ㅡ㕦㐷〲搳攰㡣㍦搰㘹㜰戹㘷昰㔳㡡挱㐶㡤攰㈵〳捦〶㈷㈰ぢち昵〵㕤晦〱㈸㉥戵㈱</t>
  </si>
  <si>
    <t>Con 10.000 simulaciones la probabilidad de obtener un VPN positivo son altas. Se adjuntan los reportes de la simulación.</t>
  </si>
  <si>
    <t>㜸〱捤㕡㕢㜰ㅢ㔷ㄹ搶㤱戵㙢ㅤ昹愶戶〹〵搲㠲ぢ〹愵㜵㐶㘳挷㜶㙣搳㌱搴㤶攳㔴㙤㙥㡤ㅣ㠷㑢㐱㕤㐹㘷敤㙤戴扢敥敥㍡戱戹戵㑣㠷搲〷㤸㐲㠱〷ち㥤㑥㠱㍥㐰愷㜴戸づ㤷戶っ〳て㍣㌱摣㘶㜸㠲攱㡤换昰搰捥昴㠵〷㈶㝣摦搹㤵㉤挹㡡㤳㠶㌲㤳㤳攸搷戹晣攷㍦攷晣户昳㥦㕦㑥㠹㔴㉡㜵ㄱ㠵摦㉣ㄹ㔶㙥㉡㙦㠶㤱㜲ぢ㐵扦搱㔰戵挸昱扤戰㌰ㄷ〴搶收㌱㈷㡣㝡㠰㘰㔶ㅣ㡣㠷㐶㈵㜴㍥慡戲㤵昳㉡〸㠱㘴愴㔲搹慣㑣㘳扣昹挹㌷㉢㤲戳㘴〶愰ㅦ㔸愹愵攲晣挹敡〳㈰㕤㡥晣㐰ㅤㅣ㕥㡥〹捣㡥㡤ㄵ挶ちㄳ㤳㘳㠷ち愳〷㠷㡢敢㡤㘸㍤㔰戳㥥㕡㡦〲慢㜱㜰昸搴㝡戵攱搴敥㔱㥢㑢晥㌹攵捤慡敡攸㜸搵㥡㤸ㅥ㥢㤸㥣戴㘷㘶愶晢㑤㔰㍥㔱㥣㍦ㄵ㈸㍢㝣愳㘸昶㤲收挹攲㝣攱㠴㡡摥㈸㥡㔹搰〴挹〵摦戵ㅣ敦つ㈲㙡㤰挱㤳ぢ慡收㔰ㄲ㑡〵㡥户㔲挰戶摢ㄸ㡤搶㔴㘱㉥っ搷摤㌵ち戵愸ㅡ㡤搳捡收㜶愴扢㄰㐶愷慣挰つ晢㕤昲㑦〵捡慢愹㜰搰㍤戲㔱㔳㡤〴㌱捣扡换㔶㜰挲㜲㔵㠶㤵㈱㌷㤶㘱愹慥扣挸㠹㌶〷摣㌳愱㍡㙤㜹㉢㡡㈸㠶㝢㜴摤愹㡢㑣〶晦㔳㍤户㜶摢㤹ㄶㄴ昶攳ㄶ㔷慤㈰搲㉤㡡㜰慣ㅢ㙥㡢扡攸㔳戴敤㡢㉡㌵摣㌱㡢㌲㉢㍢敥㍤㉡昰㔴㠳㡢㔰㤲㈳ㅤ㐸㥡㐱戱ㅣ戶㌸搵㍣づ搹㈲晡ㄲ㑢攰㔹戸㡡㈹〱摥㝥挲て㕣㈸攴㜱㘵㜹戳攳㠷㐷㔱づ㤶愳晡㠲㍡㍦㍢捥㠶捣〱㐹昶ㄱ扤ㅦ愰ㅦ㈷慢㌹㝥㘵ㄹ㙣戲攴〰挷〶〱㐴收㔵搸㕤敢〲㥣㤱慥㔸改㑡㌵㕤愹愵㉢昵㜴㐵愵㉢㜶扡戲㤲慥慣愶㉢㑥扡昲㐰扡㜲づ㌸捤㤲敤敤㑤㈷攵昱攵㝦扣昴摡㔷㝥㜱昷㤳㥦㝤攲㌳晦っ㝦搳㉦㘸㙡摡㔲昳愸っ㥦昱ㅣㅢ㝢㍥㜸摣昱㘶挷挶㈷㈷㈶㐷てㅥ户㌶㘶挷㘶挶愶挷愶ち㠷挶攵㜵挰㤲搷〳㤸㌷〰㘴㡢㝥ㄸ昹㤵攳愷攴ㅥ昶敦〵㄰攲㥦搸㉤㜷晣捤搷㕥㝡敥敢扦晡晣摤㡦摣晡昷㜷扤昸摥㠷ㅥ改扦ㄱ挳昷㈶㝣㕡〸慣ぢ搰扣㙤愵㠶㈵昳摦攵慤ㄹ挶㙣㑦摡㔳昶搸㔸㝤㜲搴ㅡ户っ㌲昱㑡搵㠶㠷散户捦㍡㕥摤扦愰昵攸愶㜹㉢㔴摢㙡㌵㤲㡣捤晢敢㕥㍤摣搷㝤戰ㅣ㔹㤱㝡㙢攷搸㌶㤱ㅤ搳捡戰㌲ㄵ敡昵摥搶㌹㙤搹㙡慣慢戹つ㈷ㅥ扥戹㘳ㄸ㌶收㔷㉦㍤扡ㄸ愸〷户㐶㜷散㘸づㅥ昹扣愶扤攳㤴昱㔰扣慦攱攲慡ㅦ㉡㑦㙦㙦挴㍤攵搴捥愹愰慣攸捦㔵㕤ㅦ㜵㉦㠷ㄲ㐳ㅦ㌹改攱愰㌰摤晡㍢㕡㝢敤㈳ㅢ㤱昲敡慡㡥晤慥愹㈰摡㕣戲慡つ昵愶㌶㤴㜸㑤っ扣愵慤㝢搱慦慤㠷㐵摦㡢〲扦搱㍥㌲㔷㍦㙦挱戹搴㡦晢㜵〵摦㤰㘱㐹㠹㔴㑦㡦㄰愹摢扢ㄹ㈸改㠶〵㉤㠸ㄶㄱ搳㔵扣戹㕤敤ち愷㜱㍡㥣愲愱愸㤳改晤㤷㈱愶改㤲捣㙤㤷㐶㙣㌹ㄳ㉦㍦㘲扦晢搲搸㝡㡦㕢㤲晢晦㈲愷搳㌷㈴愷㍦㜲ㅥ㥥攵㉥换慢㌷㔴戰敢搵㉤戸㈳昹㘶〰攳㙦戰攴㑢㜲㡦捥㐳㙣㠸㑤攳㠲㔳㡦㔶捤㔵攵慣慣㐶攸挳昵㥥捤㤲戵㍢㡡㝣㉢扡攴㍥㠲㥢〰㜲戹㤴㜹㌳㤱捣㥣㝣㕢摣㌶攸摤㕥扦㙢㘷〰㈱昵㔵㠲㝢㍦㌴摣㐵㍦〸㝢㝡扡㥤昲㉥㉢㕣㡤愸㥥扢づ搲㠹换户ㄳっ〳ㄸ昴挶㤷扤㌹㠶㠰㤴攱〵㌹攰㉥㈸摢㐲㔸愲慤㕢㔸㠶ㅢ摦㜴ぢ㉡慣㐹㕥㠹㈵搸捡㠶㠹ㅡ㡣扦摦愵昶慢㡤㘸挱㡡慣㕥ㄷ㤷㉢愴㈴㠱㌴愲㘷挵㌵捥ㅣ搰㝤捤搹戹愴〵ち㜹㕤㙤愱搲愷㍢㘲㑡㌰ㅣ搸㑢慡㈷㠱扢ㅦ〲㝢攷昵㘷㜶㉡㝡晢㈵㠹扢扢㝥㔴㜹㑢㥢㙢㉡㈴㝡搶摣㤵㤵㥤收㐵㘲㈷㙢搵㌳㤱搳〸ぢ搸改搱挰㕦㕦㝢㈳改㤰㤶扣〵愰㔹㡣扦㐰㡢慦晣㑣っ㙤㝢捦㔳㌶㤵㑡㉡㑢㙡散㤱扣愳㈵戵ㄵ挴㉥攲㑢ㄷ㜹〰㕦戹摤挶っ㕥攲慦㈷愰愰敡昵扢攰搰㔲愰㜴㠸㤴搵つ㜰㝢挰㍤敢〷攷慡扥㝦㡥晡㌴愸㕢攱慡㔲ㄱ挳㡥扥㈴捣搲攱㤴㄰㍤㍤㙤㈱㐳㑢㝣挲㠰挵扣つ㈰扦攴搷晤㜰戸挱㡦㔳つ晣搰扣ㅤ扤㍤㠸㠱捣ㄱ㔴㙥㉣㕡愱㕦㔹㜴㍣慢㔱㌹扡㔸㔹㉥㤵㑡㠵㡤㐶戸㈱晥㠸昳昳㠶㥦搹㍦㝡慢㉣㝦慢昴摣㉤扦晦换㡤捦晦愷㈴晥㤰っ散㠸㌲ㄸ㌶攸㘰愷㠰㡡昸ㅤ搰攸㔷㔰㙦㉦㜲ㄴ㙤㌹㐶㜰〸〰摥㐱昳ㅢ捥㘱㈲㙥ち㠶ㅥ㜴㄰㜲㤲攰㌰㠰㘰攸愱㠳愵㈹㔴㥡㐵晣ㅡ昴㈹㜵㉤㌹挶㉡㍢㈵㜷〷㝡㜳㜲㤷㌱挱㠰㠶搲㤳攴㤶㈴㜳㈴ㄹ㈳㕥〶攱慥っ㜸㈹ㄹ攸㡣㝤っ晡搲搷㜱㘷改㈳摡换㡥扡㐰㈳ㅢ戴ㄱ㌰ㄷ搷ㄱ㙡㘹㡦㌰㘰㉦昸㈷晣㘸挱〹搷ㅡ搶收つ㜶㔲㌹扢慡㍣摣搷〱慥敤㡥㍥㝦㙤㑤搵愵㕤昶搷㠳㥡㉡㉤㕣ぢ昷㌹搸〱㍥敡慢㍣㉤㔰慥敥㡡㐲戴㈹㔲收〲㐸つ捥晦昲㤹搰愹昹㠵㌸攴捥愱愴っ摥㌵㥤捥㐷㐷昲㉤㠱㠲慥㌲㉣ㅣ摡㘶昲㤲ㄳ㌵㔴㥦慤㉦㘹㕤捦摡㘰㉣攲愲㝡慦扤戴ち愳㕣ㄸ戰㡦〶㑥扤攱㜸㡡昲搹ㄳ愳ㅥ㔳㉢㠸㠱㑥昹愱挳㐷搳㠰扤ㄴ㔸㕥戸㐶㜷㕥摢扣扥慤愵晤扥㘱捦㍢㕥㠸㘵戴㘰㔹ㅦ戲换慢晥〵㍣愶搷㕤敦愸戵ㄶ㕥ㄳ㠲愲〱挵㐵㑢㑢愴㐵㍡㉤戲改散搵㡡捣㍣〲㙡㝢愰戳㔱攰㔴搷㙢捥㉦扦敦つ挷㐲搳慢搰敥㌳〴戰㝥捡㤰愱㐲愷攷㙥㤱㘱㐷搸挵捤戶㍤㑣扢㐶〰㕢㈹ちㅤ收㉣㜲捥㔱㠰扢㡦㥥㈹㙤㍦㐸晥愷ㄴ㠳挱攰收㡡攳㍦敤㘶㘲ㅤ㘲㑣㐸㤵㠲戵㐲ㄵ搸敡搴换㥣慤㜱愸愲㠳摢搵㐵㠴㄰晤昶㌱慢慡ㅡ㠸㝣㕣㉢ㅡ㡣ㅢっ㐱昱〴つ㤳戱愲敦扡ㄶ㜵㡥て改㜲捤㙡愸慣㍤户ㅥ昹㜸敦㐹ㅢ㐰㉢㘶搲㘵㙤愰换摡㠸㘳ㄴ晢㌴㕦㐴扡㑥㕡晥㡡ㄵ㌸搱慡敢搴戲㙣昰搵㜲㑤㈸㉢㝣ち㘳搲㘶㘹晡㤷捥愰㈷づ㍤㈰敥〲摥〹㘴ㅤ挵て㤵㑥ぢㄳ晦挴㔵〶捣昰㐶晡㤲㤱㈵㔰㌳ㄸ㤰搲㍤改昲㑡㌳㙦昶捡㐳攸搱㥡㉤ㄸ敦㜲㔸摥㥤㔴搸挸㌰攴摣㌵㥡㘲㌸㤲㍢收㕢昵㐵慢㠶愴㔸㙦㤲ㄲ挳㔳摣愵慦〹昲㡣㙦㡢㜸㌲攱㈹㜶摥愹慢㈰换㡥㌲昲㙦ㄹ㐶挶㘶㉣㐳㕣昳㍤㈹挳攸换㜶㕢慢搴愴戵㍦㠹ㅡ㕡昳㝢愵ㅤ昴晦㜵敦昴晢戸昷㕣㑥㈷敦敥㐱㔵ㅥ〳㄰挳〰㍣㑦〷挲㜱㜴挹ㄳ〰挶㉤〰㥤戲㘹て㌵ㄱ㤰㌲㤳㤲搱挹㈴〶挱㔹〴㡣㍡㝡㌶昴㐱晡㕡愲㕥㌳づ㜸戳捤っ㤵㔹㠶㤶慢㝡㉥㜶戰㡣慥㈹㡥㜴㍡〳㔱㥢㥤ㄹ㠳ㅤ换㠲㤸㕢㔶㍡ㅣㄶ攴戹㜹ㄲ㘰て㡤〵昴㉢昰㍢摢愹㥡捥㤸㌰㤷㤳昷〲㌹㤵ㄳっづ㥢ㅣ㘰㥣㤲换㤱㤴㍣㑤㔰〶㄰㡣㠷ㄸㅢ挴㌷搹ㄲ㉡昹收㑤㤶攴㘲㔴慣㉤㡣㡣㜸㥦愵捣㌳〰㙦㙡昷㥦㑤㔴㡥愷㍡㍣愸㘰㌸愵ㅦ㕣换愸〸㡥搲㌹㙤㈹敢晢㔱扦扣戲㌲晥愲㡣攵〷㤲ちㅢ㠲㐱㔸昳㜸搴昷㐴〳㍥㠸慡晣㄰ㄱㄸ愰㜵㐱戸㡦〸ㅦ㈶〲㘳㌶㙡㠱昹ㄱ㠰㝣㤳扢㕢㘹愵㉥㥣扤ㅦ㠸攰㉣㠳户㈶攵ㄶ捥㕡攸㤶㔵〰㐱户慥㜷㕣㑢㉡㙣ㄸ㌴捤㑥㡤摢攱つ攸㐲㜲㌶晤㐲㌹摡㙣挰ㄷ戳㑡つ㡣㙢戴愵㜸ㄸ㜶攱〷挸㠴㘷㍡㕦挸㕢㜳昹〸敥摢搳㤱㝤搰搳㌸㐲户㘳㝣つ㌱攳㈵攷㜳搳摢㑦ㄱ捥㘱㌱ㄵ挰㥥攳㑥つ㌱扢㙦㐷挳㘵〴ㅡ挳捣收搸愹搴攸㥣昱㈴㈸㜶㕤㤳〷换㜸㑣扡㥥攷敢㈶㜷捥昳㉦㜸㝡㌷㐶挸愴㤶收㔷㙦㉦㤷㘱戴慥换㍢挱挵㍣㕤ㄴ㈷换ㄵ㠰㠱㥥㍣㙤㥣挸收㉡挰㠱攲㝣昱㜴〵改昵㐳㤳㔶㝤㝣收昰愴㥡㤸㥥㤸㤹㤹㔱搵愹挳愳㌳㙡愲㍡㌵㙡㑤㔷昳摡㈵〰㕤㍡〰㜹㍡〱扤摣〳㙣搱ㅢ攸ㄶ挷っㅡ捦㤵摡㈷㜷㈵慡愲㈶敡㐲㘵㝡㝢挵㠱㡥愴换づ扢摥㝡戵㥡㈶㙤搱昸ㄲ㤸㜵㘵㤳戸挱㙤㔹㜰戲昶㜷㉥㉡搲〳挸攵㘹搷摣㤰改〳っㄶ攷改㈶㥡㤹㌳㜳つ㝤晤攸搳㝥敢㌴㌲㔵收㠳攸戹づ㍤敤改㜱㌳㐰昷昵攸挶㍢慣昵戹㤷愷挳搰㐲愰㙣㜴摡㔸慥戳愶㥦㈴摡戸搹扡〰挰㥤敡て㡤㥢㉡㉦ㅥ挳㈹愹㘸愸愷㈴戵㠷㡡㈲ㅥ㐵て㤵愵㕤搸㌴㜱扤捥挷㔰㠱戰㘹捥戴㙥昳攳〰戱戰㐷㤱ㄹ戶愶㙢㔵㙢晣㤰㍤㌱㙤㡤捤㔴㉤㌵㜳戸㕡慢㕢攳㠷愷㙢㌳捡晣挴ㄶ慡㔲攳㔳慡㌶㕥ㅤ㥤戲挷㈷慡㠷て捤㑣㑦㑣捦搴㙢㠷慣㤹搱㠹㠹摡攸㔴㥥㡥㠲攴攵㈷〹ㅥ〲挸搳㍦攸慥㠷搹昵㈹㜶搱㕢戴㘳㠹晢搱㐵㔵ㄱㅦ挷ㄱ㈸㐶ㅥ㔹㝥㥡攰㔱㠰㕣摥〲搴〷愱㌸㈴昹㉦挹㜲㐹〶攷慢〰㝡昰㍡㜶㕤㑦昰㌹〲㜲㌳㑦㥦愱〷ㅦ㐷㘵愰挷愰摡摦搱愱㔹摤愳搰㤱捥㑣攸ㄱ㘴㌶㌷戹昳ㅥ㕣扦昱愵㤵㐹扦攷敡㘸㔱㜷㑤㤰攲挷㔸挳㠹晦〷㍡㘴搶戶㌶㤳㈲摤愹晣〲㐹搳ち㐷扢㙤㜱户㕦㔷㐸㘲慦㕢ち愱摡昸㤵㙥挹㥦摢晡㠹攷扡愶捡㡦㌴ㄳ㜴〷戶㝢收慡㈱ㅥ㍣㤱㙡㑥㍢ㄹ㙣捤㐳挲ぢ㕥ち〳㈳㑣攷敤摤㙥戵㕣晡晢戶㝢㑢㕥㠸搴戳慡㌷㈹㠶戸攳㌲改ㅥ搱㌵づ㑦㝥捣攱㉤㑦㙡㐸㍥㤷敡㑣㡣散敢ㄲ昲捣㍢㤱㝥㌲ㄸㄸㄷ㤲㉥捦晣㈲挱散晥㈳晢挷愶㡤〶〴㜱挵㙢戴戳㥤㉢搲㠹攴攴㤷〱〵㝤㈱愹戱㙢㠸㝥㠵㉢㤲慦㉤攵㤵昷㈵㡤㍢攳敦㙣昲㥤扦㜳㠸㑥㐸捦昸戰戸攵㠹㌹攳慦て㍤晤敡户敦㌸昰搴ぢㄷ㤳㙦摡㔶㉡昵敦扤㜳晡晢搸㥦敦ㄴ昴ㅦ㠳昸㜴㈶㌸㔶戰㠹慥〹づ㍢ㄹ攸捣昰攴改㜶戴挵㝣ㄵ㤵㠱ㅥ㐱摦㐱慢ㄱ㜵捣愰慡㙡敤㝡㡡㍤戴㜳㙡㤸㤰㜴㈸收搳〴㘴攵攴㤴戸ㅦ㠸㘴〰敤㈵㈷㥦㈱ㄲ㌷ㅤ㘳搳愷㤸摦㈰搰搸㠷挵㝤〹㌶搷捤挹㘷〱挵挳〰㑤〲攲㔳㐹㠳攳㐳㥦〶搰捣挱㜷㑢搹㠵㥤㡦〲㑤捦搸㡤㥤扦㝤㉣㌵昷攰㙣敥㑦愵〷㝡攷〴ㅤ㐸㌷㜶㥥挵㐶扢戲㜳㌹ㄹ搸㤱㉦愲摦戹㕣扥愸攵㘷愵㈱㙥搵㘶㠸搲㘷挷摤㜴ㄵ〸㔲㥣㐶㐳摦敦晤㜸捡〵昸㘱攷ㄸ㔲ㄶ㜸挰攱〷捦攴搲㐱㉡㠳㤱㜱昳戱㈰㜵㑢晢ㄹ晢㘴㠰搷㐳慦㕤ち㤱㝤慡㘷㤱㤸㡥㈲晣㐸㝡㉤扣昳㄰㜱㘵愸㈲㝣挵㈰愶㑦㜷つ㜶ㄸ挵㜴㌵㑢㥤昲㈹㙣昳愳昹㝢㑤㥡㉦挰慢㑢㐴㤹捦㘱戱慥㐹㡤㡣㔸㠲㡣攳㑢昶攱搴㐵敥㤹ㄷ㤹㝣ㅥ㕦收㜷〰㤸㙥搵㤷㌵㐰㑥扥㠰㥥昸ㄱ㜹㌳㙡㈹㠳敥戸昳㜴㡣㍦ㄷ㜹晣㡥㥦㕤晡晡㜸攴㘶挹搰愳散收捤攸㘴㝡摤㡡挵扦搷挸扡㤵㠶昲㔶愲搵慤扦搱㐰㜸㠳摦㜰攴㜷㠱挴愵昸ㄱ㌴㙤㉡愶昹㍤㠰㑢㍣㐱㌲攲㜸搷昳晥㠰昳㝥〸搰㝥摥ㅦ愱愷攵扣㠲づ㠲㘷㙥ㄶ㐱ㅦ挰㤳挸ㅦ〳㙣敤攴搹㘶敦㑦㕡㝡つ昲昴㡡㈵㉥㠰㝣〳㙣㈳昹挳㤵㜹愴㌰㐶ㅡ晣戳㤵㙥㉦攲昶㡣搱㑦㌱㔵㔰㔲愴㈱㝦㤶㔴搸ㄸ㈲扦㔸挹㤲扢㠲㠷收愶攴㡢㙣昱慣㝡挶㑢㐹㐵捦攰戹戶㘶っ昱㍣㕢㉤愱ㄷ㐲㡦㝣ㄹ愰㔹昲㕣㔰扢摡㥦愳〲㔷慢㠹愳摡㡥挵㐵㌴搶㉦㌴㔶扥㐹㐲㜰㤶昶捣敦㠵愰攸㤹攷搱㤱ㄵ㈹㐱㐴㍤㌰摢㍥搰昷㕦㉢愳ㄹ扡</t>
  </si>
  <si>
    <t>㜸〱捤㔹㐹㜰ㅣ㔷ㄹ㥥敥㤹敥㤹㥥搱㌲搸捥㐶ㄶ攴散㠹捣挴㑡㉣散㄰っ㤶㐶㑢㐴㙣㑢昶㈸㌶挵㔲㔳㍤搳慦愵㡥㝢㔱扡㝢戴攴㤲㕣戸攵挴ㄱ㡡ち㤰〳㄰づ㔴〱㐵㔱摣㔲㘱㌹〰㔵㔴㐱挱㠱ㅣ㜲㐸㜱㈱ㄴ㠶㤳㑦㠸敦㝢摤㈳捤戴㐶昲ㄲ㔳攵㈷昷㍦㙦昹摦晦摥晢昷昷㥣㔳㜲戹摣㌶ち㝦㔹ち慣㍣搰搸㡡㘲攱搵敡㠱敢㡡㜶散〴㝥㔴㥢ち㐳㜳敢慣ㄳ挵㜹㈰攸㑤〷攳㤱搶㡣㥣搷㐴愹戹㉥挲〸㐸㕡㉥㔷㉡ㄹ㉡挶㐹㠴㕦戵摢㌰㌸㙢愸〰戰㕣㥦㕥㙣扤〲慡㡤㌸〸挵戱戱㑢挹摣搳ㄳㄳ戵㠹摡㠹挹㠹㘷㙢挷㡦㡤搵㍢㙥摣〹挵㘹㕦㜴攲搰㜴㡦㡤㉤㜵㕡慥搳㝥㐹㙣㉤〷㔷㠴㝦㕡戴㡥㍦搷㌲㑦㥣㥡㌸㌱㌹㘹㍦晦晣愹㈱㉣㥤㍢㕦㥦㕥ち㠵ㅤ摤㉥㥡㍡㘹㉥搶愷㙢攷㐵㝣扢㘸ㄶ㐱ㄳ㈴㘷〲捦㜴晣摢㐴㔴㈳㙦㈷㘷㐴摢愱㄰㠴〸ㅤ㝦愵㠶㙤昷㌱ㅡ慤㤳戵愹㈸敡㜸㙢㤴㘷㕤戸敥㐵㘱㤷㌰搳昰㘶愲㜸挹っ扤㘸挸㈳晦㐴㈸晣戶㠸㐶扣搹捤戶㜰㔳挴愸攴㕤㌲挳昳愶㈷ち慣㡣㝡㠹っㄷ㉣攱挷㑥扣㌵散扤ㅣ㠹㡢愶扦㈲㠸愲㜹昳ㅤ挷㔲ち〵晣换攵㥦ㄸ戴㌳㈹㈸散挷慢慦㥡㘱㉣㕢ㄴ攱挴㈰摣ㅥ㜵㤱愷攸摢ㄷ㔵㙡㉣㌳㡢㌲㙢㌸摥㑢㈲昴㠵换㐵㈸挹昱っ㤲㘴㔰㈲㠷ㅤ㑥㜵㡦㐳㈹㈹㤵搴〸㜸ㄶ慥愲㤳㔹㝡扤ㄳ挵㠱㘷ㄸ愸ㅢ㘵㜶㔴〰㡡㤷愷敡昵收散㤴㌱挴敥㘱〰愵昰ㅦㄸ㔵㉦〹攲愹㑤㔳㙤戶搴㘶㕢㙤㕡㙡㔳愸㑤㕢㙤慥愸捤㔵戵改愸捤㔷搴收ㄵ攰㜴㑢愹㔸㔴搳㌲晤㕦昷㡤㕦㝦昸愳挵㙦㙥晦敥捤搳㍦㝦㑢ㄹㅡ〵搲㠵㜴㝢㌳愱戹〱㠱敦敡ㄲっ㠸㝦搷㌷㈲搸㤰㍤㘹㥦戴㈷㈶慣挹攳收㜳愶挶㐳摤愸戴慡挰ㅤ戲㉦㍢扥ㄵ㙣㐸昱㍤㌰㙤㐶㘲㔷㥡攳改搸㜴搰昱慤攸晥挱㠳㡤搸㡣挵㈷戳㘳扢㐴昶㑣㙢㐰戹㐵㈴搷㝢㈸㍢敤㤲改㜶挴搴愶㤳っ㍦㤸ㄹ㠶㙡〷慤晤㐷攷㐲昱敡捥攸㥥ㅤ㑤挱〷慥㑢摡㝢㑥㤹っ㈵晢ㅡ慢慦〶㤱昰攵昶挶扤㈵愷㝤㐵㠴つ㐱て㉡㉣㜹搴扢㌸㤴摡搷昸愲㡦㠳挲㘲慣㠷㝢㝢敤搹捤㔸昸㤶戰戰摦㌵ㄱ挶㕢换㘶换ㄵ㜷昷愱㈴㙢㘲攰扥扥敥戹愰摤㠹敡㠱ㅦ㠷㠱摢㍦㌲㘵慤㥢戰㘹敢㕣㘰〹㤸㘴㠱〵晥㌹㥦㔷㤴摣搳㠳散㠲㜴愳㥡ㄴ㐴㡦㠸㘹愱昷昶慢㕤敤㈲㑥㠷㔳戸㠲㍡愹㍥㝡ㅤ㘲㤲㉥挹㍣戵㍦㘲捦㤹ㄸ㙥㠸晤攴晥搸㜲㡦㍢㤲晢晦㈲慢敡攱昴昴戳敢昰㝢㉦㥡扥攵㡡昰挰㘰愹㜰㐷〶㡤㐵晢ㄷㅣ挲扥摣愳㠳㔱㌶㤵㉤㙤挳戱攲㔵㝤㔵㌸㉢慢㌱晡㄰㔰㑢㈵戲㜶㑦㌱づ愱换㌸㑣㜰〴愰㕣捥改㜷ㄱ㐹㉦ㅢ㜷㈷㙤㡤晥改收㍤㉡㐳戶㈱㍤㌸挲㙤愴㜹㜳㐱ㄸ攵昳㠳㑥昹愲ㄹ慤挶㔴捦〳〷㜹㌴攳ㅥ㠲㝢〱㌴扡挸敢㍡㙣㥥戸挰戸㌴散捤〸摢㐴㌶㈰慤㕢㌱㌵㉦〹㌰㌳㈲㙡ㅢ㡣㐴ぢ戰㤵㑤ㅤ㌵ㄸ晦㤰㐷敤ㄷ㥢昱㡣ㄹ㥢㐵て㌱つ㔲㌲㠰㌴㉥㘷㈵㌵捥ㅣ㤶㝤摤搹攵戴〵ち㔵㔹敤愱㔲㤱ㅤ〹㈵ㄸづ散㈵㤷㑦攱挱㠷挰摥ㄹ㜵昴慣愲昷挷㈶㠴㑣㙢㕥昸换㕢㙢㈲㈲㝡㐹㍦㤰㤵㔹昳㈲戱挵㜶敢攵搸㜱愳ㅡ㜶㍡ㅦ〶㥤戵摢㐹㠷戴㡣晢〰扡㐵晢㍢戴昸挶捦挴ㅣ戰戸㑥搹㌴㥢㌸ㅣ㕡散㌱ㄸぢつ㙡㉢㠸㙤攳㐷ㄶ攳㐱晣㤴てㅡ搳ㄸ㔹㙦㈶㡥搳昸㠶㍣㜰㘸㌹ㄴ㌲㌳㈹挹〶戸㍤散㕤づ挲㉢慤㈰戸㐲㝤ㅡ㤱慤㘸㔵㠸㤸搱扥㤲㘶㌷㌲㡢㔱㤴㝣扥㉦㡥昷愴〵捣ㄳ昴愳〰搵攵挰ち愲㌱㤷㥦搳ち㠳㐸㝦ㄸ扤㜹愶ㅥ㡦愰㜲㑦摤㡣㠲收㥣攳㥢㙥㜳㝥慥㜹㘹㘱㘱愱戶改㐶㥢捡晢㌸㍦ㄳ㠵㍦㝦昸〳晤㠳㝢㍢戳扦摣㜸昳㜳㡦晦昳敤扦㈸㝦㑢〷戲愱㕦愳㉢戹〹㤷㉤㌹㙤㕦㜲挴〶㜵㙣挴㐶㥡㤶㘴㌰㍣昶戰㍤ㄳ㥣て攲ㄹ㈷㕡㜳捤慤挳㜶㕡戹扣㉡㝣㠴慢㄰㔱㉢搳ㄷ慣慤〹换戰ㅢ㐱㈷㙣㡢㠵㤹㍢㈱㥣㠱ㅤ㔰㉡ㄹ挹㔴〵攵搶㍣㜴づ㌳㜳晡攳㈰㜵㠸㤲慣㉤攱㔲ㄲ㐰㕡捥㙢愶㘵㤶㡤㈷㌰〰〷慢搱攵㘶㙤㔰收㤱㍤昱㔲㔶㈹愵搱㕤㘶㉦㍢戱㉢㉡戶㡣㔵戲㕥戲挱㘰愴〷㔶搱㕥㕥㠵㙥捥っ摢昳愱㘳戹㡥㉦㈸愷㈳〹敡㔹戱㠲㔴㘰㈹㠸ㅣ愶散挳昶㜲㘸晡搱ㅡ扤㕡㝢敢㔰㕦㑢扡㍦捤㥥㜶晣〸换挸ㄴ㤵昵㔱扢戱ㅡ㙣攰ㄶ搷昱晣㜹㜳㉤扡㈳〴㐶て㤰ㄴ㈹㌵㐵㔵㔴㔵㈹愹愵㕢ㄵ㥤晥㈴愸ㅤ㑥づ㍤〶ㄵ㡥㐳愷搵㈱挳攴㈲捦〲ㄶ〸㈰㐰㡡㤰〱㌳敢扦㝡㐴㤸㐹㍥戸搷扥㕢搱挰㌸戸㜳㌵㤶挱晥㈹捥㜹ㅡ攰㡢昳㉦㉦散愶攵ㅦ敢㝥慢㌱挴摦㜰ㄶ㐴捦㍡㤲愸㄰㌳㈳㙡ㄴ㡣ㄶ㥡挰㔶㔶㉤换戶挴愱㠶㡥散㔶攷㄰㐸㠷散戳㘶㑢戸㠸晦㥥ㄹ㡦㈴つ㈶㘲㥥改㐶改㔸㍤昰㍣㤳㉡挷㕢㕣愳㙤扡愲㘴㑦㜵攲攰㥣攳ㅢ㌶㠰搴换戴换摣㐴㤷戹㤹㐴㙡晢㈲敦〵戲㑥㕡挱㡡ㄹ㍡昱慡攷戴㑢㙣㌰㜷扦㈳㜴㤵ㄷ㌹㌰戳㕢扡㙥㈶ㅢ晡㤳〰っ㜱搷㤰㉤㤳㜵ㄴ㍦㌴㕡㔵㜴晣㈹户㤸㌶挲㈹挹㈰㘹ㅣ〳㌵㑤扥愴㌰晦㘰戹摡㝤慦戹晡㍡㝡愴㘶㉢捣晡㌸㙣㝣ㅡ㠰搸晣ち㑣扣づ捣㈹ㄸ挳捡㘷〳搳㥡㌳摢㜸㤱㈹愶敦㌱㈵㠸㤶慥㈶慣㌲换慢攳攲㠰ぢ挹扡㘳㠹戰挴㡥〶摥㝤ち捣て昵㐴㠶〸㜶昹㥣愶㔵㑡㠳搶㕡攸搲㝡㌴㡤㥤扤敦㑡ぢ㝢攸㝦㜴攱搴ㄷ戰㈹ㅣ㡢てㅢ㐶㡤攰ㄹ〰㠵昹㈳捦㤳㐱㌸㑥㠴〹〰㡤㤹㑡㔶㌶晤〹ㄷ搲㌲㘶挵〵㠶扦〲㔳挱ㄲ搲㈶㤹㐳㙡昲㈰㤵㥥摣㑦㑦搲扥㔲昷㜹㐴㙦㐰换㠵㔵㑥㕣つ㜳捣愱㠵愸㈱㕥敤昰つ挴㜴㈹ㅢ㔵挵㠳〷ㄲ㥤散㉤㝡捦㈶㐰摡㙢〸㤹㈲㉡㠳㔸戶攳㔲ㄴ㈶㑤㍡ㅤ搸㈸つぢ㝢㘹㜶ㅦㅢ戲〹㔴戹㙣㥣〰㕥捥㤸㈴㔴㤸㑥㜵戹㤵摣〸㈸㙡攳㌳〴㈷㠹挰愸㈶ㄵ收ㄴ㉡摤愲搰㝤挹摥攷搳ちㅢㅡ㔵㌰换搹㍤㕡㑦㔳㈹摢搴晦㐶扣攵挲攷戰㑡㑥㈷㌵敡㑣㌲っ昹〷㈱㕥ㅡぢ搹晢搰捥㕣㕥〰㉡㐷㌲㜷㑤㌹㡤㈳㌴㉦敤㌷㐸㤱昶㥤捦㑤敦㈶㥥㥣挳愲扦〰㜰攴㥣搳㐶㠶ㄶ搸昱㔸〳昱㜴㡣㜷㜷㍢㤷㍢㍥愵晤ちㄴ〷慥挹㠳ㄵ㝣ㅣ㐴㕢㘷㉥㕢扥攲〷ㅢ扥摣㡤ㄶ昱〹㐳昲慢㔸攴㌲搴㉥㔹ㅥ〱ㄷ慢㌴㐵㜹晦㌹㡤㡡昱㜹㠰㘱戵㑡㠵㘶愹㍥㤳晣收慡搴㘰㤶㉡戵㤸㐵愳㈰㙦㔴㠹戸㠰搲㔲摡㡡愵㠸㐲戱愸㍣㤶戹㉤敦㔱扥㥤敢㠶慥㔳扢戴㜷㜱敥ㅢ㥢搴捦㔶㑥㘶愶㘳㥣㈱㤸〲㈸㉢搴㍤挹㡥㘹㔴㘸扦晣慡㔴㍡㙥㔳慦〳㡣搴愷㥢㍤㜱㔶㥦㐱摦㄰晡愴〱攲㔱㌲搲㘷搱昳〹昴昴㍦㌲敡㜳攸㍥㠴㙥愴搵扤搹㝢㤵摡㉣戹扣昳㉡㘷㉣愰换㜸〴愰摡㔵敥㉡昵㔹㘲扤㠴捡㜰㕥愳㐸㕥挸戰㙡㜰㈶㌰㥥㝤㤳㤹挵ㅢ换ㄶ摤㙢ㅥ㉥㌰㜱ㅣ〵昵戳户㐶㡢挲㘰摥㈰扦㥦㐱ㄲㅦ㠳㑥扦㜸㐸昱㔳昸㡣㜳〰ち㤵㡦㐷㔶㝥㠲㌵戸づ〵㘳㉣〲㡣㥥〱㘰㡢昲散㈹㔷愵ㄷ㐶挷㤹㔱捡㔶㘲㝣㑤㌹晡㡤㈹敤㠳搷摦晡昷㍢㉦㍣昶敤ㅦ㙦愷扦慦㔷扢攲㌶㤶㠰㙡㕣㈰戸〸愰㔰㄰挳㙣ㅤ㈵㜸㤸㠰㘲㔱摥挱づ〶摥㝣㝥㤸づ散戹昹㔰㙣搷扢昹昴扣て搲ㄸ㌵㥢摥愷㘲㈷摤攴㌴晣㡦攳扡搲㜴㠷㤰㡤㠴㜸愱㍢㡢愴ㅢ㌹〸ㅥ㡣㔳㜵㐳㌲㑥攷摥㡤㜷㠶㙣㜱戲㙥㉦㠶〸㠰㐵㝢㈱挲㍤捡㉡攱㠵㈱㡥昱挸㝣㈷愴㉡㜰愶〵㙡㈴攴挴㔷㍤㜵愰ㅦ㈳㑦づ挸㈲㜷昹搱㝤㜸㔳㤹挴摣摡㤵㑡晦ㄲㄶ扢扦㥢㡦户㥤昷㝥敡㡦昵㕤慢ち捡昷㈱㙡晡摣㜲敥㡤㕣晡っ愰收㡣㉦㘳㥥晥ㄵㅥ〴㜶㉥㝤〹㐰搹昸㉡㝡㤲㜴㠸㜱㉦愷㔱愹戳㠷㘴㠴㤹㈳ㄷ㌲捦㘸㤵ち㑦摥㉤ㅡ㤵晥㘴挶㕡晢㥤㘴ㄲ攲愵㐳ㅡ㑦敡㘹挰㡥晡㑤㡣ㄶ挳ㅥ㡤㕡㥦攵散扥㈴㌹㉢㝤戲㌲扣搹㌴つ搶攴ぢ㜵㠹㙤㍥㔵㙢㕥㈳ㄶ㙢ㄵ㉦㔹㥤摡㠷㐹㜰㘰㜰搹扡㝥攲㈶㌷捦改昲㝤㠹㉢㝦㜴攱ㄷて㝤晤ㅦ敦愶挶㝤㉤㘵晣ㅦ㌳敤㙢摢摡昷㈰㥡㕢㕡㘹㌰㡦ㄴ㍡〵昲改㌹㔹摥摢㔹㌰㘹晦㘹愷つㄴ㤴㙢摢捡㜷戱〱㙥㠲昴ㄴ㝡ㄳ捥㉥晦昵敤戵搳攵摦敥㘰晦攱昷㉣敦敦戴㠱㠲㠲搹摦改㤹慤㔱愹戲昲改㜱昶晤㥡捦昵づ挳㐷愴晦昷挹摢挸戸换晦昹㍣㌰㔳愳扢㌵㑣〰㠵慡㑡ㅡ㐶㉢慤挸〳挸㈱昶㜶㈳ㄲ敡戹㉡㔱㘴㔴戲㔰ㄹ捥㉢晣㤱㙥晡㕢搸㍥摤昴㌴㍡㑡㑡慥昲㍦搱攱摡㐲</t>
  </si>
  <si>
    <t>㜸〱捤㕡㕢㙣ㅣ㔷ㄹ摥搹摤ㄹ敦慣搷昶收搶昴㕥ㄷ㤲愶搴㘱ㄵ挷㜱攳戴㐴慤扤㡥㥤㙤㥤㌸戱㥤愴摣戴ㄹ敦㥥戱愷㤹㡢㌳㌳敢搸㔵愵挲〳㙦㈰愱ち愸㡡㡡㕡晡〲戴㐸㍣㈰〱㠲㈲挴㐵攲愲昰㐴㈵攰〱〹㔵㈰ㅥ㈸愸ㄵ慡搴㠷愲昲㝤㘷㘶搷扢敢捤㈶㜵㠳攴戱昶㥦㜳㥦㜳晥摢昹捥㝦㥣㔰ㄲ㠹挴晢㜸昸收㤳㘶攲捥昹昵㈰ㄴ㑥愱攸搹戶愸㠴㤶攷〶㠵㜱摦㌷搶㘷慣㈰㑣愱㠱㔶戶㔰ㅦ愸攵挰㝡㑡㘴捡慢挲て搰㐸㑤㈴㌲ㄹ㍤㠹㝡づ挲㕦扥㥥搱搹㉢㤷〶㔹㈸㑥捣㉥㍥㠹㔱攷㐳捦ㄷ〷〷捦㐷㝤㡦ててㄷ㠶ぢ㐷㐶㠷てㄷづㅤㅣ㉣搶散戰收㡢攳慥愸㠵扥㘱ㅦㅣ㍣㔳㕢戴慤捡攳㘲㝤挱扢㈴摣攳㘲昱搰挸愲㜱㘴㙣昸挸攸愸㜹散搸㔸づ㥦㑥㥣㉥㑥㥣昱㠵ㄹ摣慣㌱㌵㡥㌹㕢㥣㈸㥣ㄶ攱捤ㅡ戳〷㘳㘲挸㐹捦㌱㉣昷㈶つ慡㤲户㈳㤳愲㘲㔱〸㐲昸㤶扢㔴挰戴㕢ㄸ㡤摣搱挲ㄴ㌸㕥㌱㠲戰㈸㙣㝢㑥㤸㥣㑣捥㈱捦㠴㉦摣㡡〸晡㥤ㄳ㙢ㄵ㘱挷搵㐱挶㌹㙦昸愷つ㐷愴㤹ㄸ㜰㈲戹㤵慡挲つ慤㜰扤捦㌹ㄷ㠸㌹挳㕤ㄲ㙣愲㍡搳㌵慢㥡㑥㉢改㜴㈲㜵愰搳㘴愴㙣ち㔳㝥愵戸㙣昸愱捣㔱㙡挳㥤摡㌶㘹㠸㥣㜸换戴愸㐵㠳㙤扤㈸愶㜹换㜹㕣昸慥戰昹ㄱち㙦愸慤㤱攴㐹挴晡〶㜳敡慢㈱㉦㤴摥㔸敦攵㔲㔰愰㘷㐸㜴㄰㉤ぢ㤲㥡㉡捥攸扤㉣捡㠱㈸改晦挰㙥㥡扢戰㉡㔹㌶㤲攵挵㘴戹㤲㉣㔷㤳㘵㤱㉣㥢挹昲㔲戲扣㥣㉣㕢挹昲㤳挹昲㈵戴愹㍦㤹㥥㥥㘴晣晣攴敤挴慢㑦㉤㝤昱挴㜷㉦㝦晢㕦㍦扢㝣慦㤹敢㐷愳戳昱㜴㈶㝤攳ち㘴扡愱㉥戰ㄱ晥㕤摦㑥㘰㈶收愸㜹搴ㅣㅥ慥㡥ㅥ㌲㐶っ㤵ぢ扡㔱改散㐶摢㥣㜹挱㜲慢摥ㄵ㈹慥㥣㌹㘵搹愱昰㘵㘶挰挴㉢㔲㌹㤹敦㌳㑦慣挱㔶㉢㤱㘴㜷㥢㐵攱㠷搰昱㜰㝤㐳摣㜷㑥ㄸ㠱搸挸づ挵㘳㑦㜸㌵户ㅡ摣搱戹㜲㍥㌴㐲㜱㝢㝢摤挶㈰㥢扡捤㐳晦㐵㈰愷㜴㜷㝢户昳㠶㕤ㄳ攳㙢㔶㔴㝤㔷㕢㌵㉣挱㕢扣㜶敤㤴㉦㉥㌷㙡㌷捤㘸ㅣ㙥㜲㔵㡥扤㘹㤵㔱㔵㌴慦挱攲戲ㄷ〸㔷㑥㙦挸㌹㘳㔵㉥〹㝦㕥搰挹㡡慡㕣敡ㅥ㔶挵收㌸㌴敢㘲愱㌰戰敡㐷㥡㑢挹㘸攱㔶㐵ㄵ昳㕤〱㤷搷ㄷ㡣㐵㕢摣搲搲㈴晡㈶㉡㙥㙢㈹㥥昲㉡戵愰攸戹愱敦搹慤㌵攳搵㔵〳㉥愰㝡捡慢㡡戴㝣ㄲㄱ㔵ㄲ愹㤴愲㈴敥敦㘴㑢ㅣ㍢愰戵㌵㈹〹㙤扡㝢攳㈶㈵㘲攳㡥㔶摡ㄸㄹ㠹㈶㈵㘳晢㡦㜵㥤㐹戳ㄲ戲昵愱慥慤㍢㈸㈹㍢摤摡㙡㜸㠵㌹挸〷㜲戰〵慤㌲戹敦摡㐳㙥攸攵㜵㘶摡㈴ㄵ敥愹㙣摤㠵㘹㜲搸㠶敥晤㝦ㅢ㈷㤳扢攲搵㥦㔸㠵愳㍦㘹戸㔵㕢昸㕤ㄱ㠱挲ㄹ改〳㈴㜹㤲ㅤ㈴㍢㐹㜶㠱愸㙦挲㑤㕥㤳愳㜴收捡㥡戲慥㕥戱慡攱戲戶㉣慣愵攵㄰㘵㐰ㄲ㤹っ搹晤〵攰㠸攷昰晥㉤㜶戹㥦ㄲ㑥攸㝢㐸㙥㈱搹ぢ㤲捤㈶戴㕢昱㠶㡢搶㙦攳敢㜶㤰㍤攷㌱㜵挳㌵〶慢㘲㜰挵ㄷ慢搸ㄹ㝦昹㝤㌷㥢㔰改换㍦昸㡥㈳㍦㉢㌷㌸㈰㤰㐰㜵戰㡦〶愹㔴㈷㥥㥣㌴㠲攵㤰收搸戵㤲㡢搶敦㈰戹ㄳ㈴㜷ㄷ挸改㤳挲㠶㌱摦㉣昰愲㜲㉦扡敥㈶㐹ㄹ摤攲捣慦扢㤵㘵摦㜳〱攵㈶㡤搰ㄸ慦〰〹〴㡡愱㌹㌳㕥戱ㄶ㙡捥㐹ぢ慦㥣㌳㈷㔶㠴ㄱㄶ攱慣挳㍥㘷〶㈸㐲㝡搳㔲㜵㑤㜵㈲〰㌰㈹㠲㡡㑥愴㔰㠲㜳㕡搳㤰㠲户捤㌹㜴㌷㘲㉤攴搰㍤捥ㄹ〳㐸㈳搴搱㘸㐸昶㡡㔲散搹㈷换敡扤戳㜱づ㈳攴㘵戲㘹㤴㕥㔹㄰㡤㤴㈰㉢ㄳ昰㑦㠹㔴㍡愶敤㜶㜴㉥戴散愰㄰戳户㌰改〱㐹ち〹㘶挹㜶㑤㠳㥡㘹㕤㠵搵㙥敥㠴ㅡ戳㤵挵㘸㔸㑣㘵摡昷㙡㉢㠴ㅢ㌷㙢ㅣ㡥㤵搰敦〶㜹昱敤㔷ㅥ摥晦㡤敦扤ㅦ扦㥦㠱㈱挹㐷㈷ㅡ搱愹昵捣攲㈵ㅦ晤㕥扣戲摤敡㔴攲㤶㡥晥昶ㅡ愸㠸㠶㥤㜳戰摡〵㕦㐸㤸㤷㤱㤹昵ㄵ搱攷㕣昰晣㑢㡢㥥㜷㠹挲敦㤷戹㘰㔹㠸㤰搸愹㌷㠶㡡㑣㉢㡡㤲㑡戵愰愴㈶㤰㐵搴愵敤〷挹㉦㜸㔵㉦ㄸ戴昹戳ㄶ㝤㉦搰敥㐳㘹㡡㐰敥〰ㄲ㝢㡢㐶攰㤵愷㉣搷戰换搳㔳攵昳愵㔲愹戰㘶〷㙢捡㥦戰㝥挲戰捦㝦昹㥤搲ㅦ㥥晢㘱昱㤵散㍢㍢㠳扤㝦㌷㤵㍦挶ㄵ敤挰㑡愵㥢㙡㔷ㄱ〹っㅢ㕢㑥搳㘶㐶〷愴㤹攷㕣㉢っ㝡捤昱㕡攸㑤㔹攱㘴㄰收㑣㄰㈴㘵㤷摢愵㜷㙥敡㌴㘴㥥户挴㤵〵㌰改㥥捤㔵挰捣挵㕡㄰㝡㔲晢敦摥㕣㍦改㥤昶挲㐹㉢㔸戱㡤昵㝤ㅤ慡愳㥡ぢ换挲〵㕣昰㠱ㅡ慥搷挸㕢㔹ㄱ搵づ㜳㥣昷㙡㝥㐵㤴㈶户〳攰㔰㈲㌳㑥㐰㔳㘰挴捡晥㙢㙦戰㑤㝣愷㙥㈶愱㕤捡搶昶㉢敤〱昴捦ㅦ㍥㍡晡攰搸戱搱挳挷挶ちて㡥ㅣㅥㄹ㐹攸㐳㈸挶搹㔵挱挶愲ㅦ㐴ㄲ晢㡢捡㕤慤扢捥㌴㘱ㅡ㝡摥慣〹㌹㐷㘵㝤㌱㘸㉥戹㠱㔵ㄵ搹㌸㜷捡㜲晢攳攴㙣㉤㙣愹㌱搶㜶挵㌵攳戶㍤敢㐲ㄷ㉡㠶㕦摤づ㘲挲挲昰㐴㌲㔲㌴晣㙤㡤昳搱㌰㠹挴㕢昵愰挳㕢捦挰㙤㝤ㅣ挵攴㌵挱㐳㐷ㄷ搵戰㑦㈴㥡㈰㈱敤戹㡦散㙥ㄴ㘷㤸㍢㈵っ㔷㑡㘱㍥慣㑥㡡搵㝥搹㐲㐰攳㜱㜶戵挵慥搶慣摣愹㜴㜳㝣㌱昰散㕡㈸晡ㅢ㈹㘹昹扡㌹㈷㙣㠳昰㍥搷㐸㥤愹㠴㌸〰㌵挶㈳㜴摦㍥ㄲ〲㐷搲戱㤴ㄴ㈹㈷慤㡢昲戶㉥㠲㐶戵㐵愹㘲て㌶攵昳敦㐷㤴慦㍦捦攷㍢㡦㈴敡㠹㉣㥦㠴㑡挰㜱攳昸㥤㤶戴慢㝥慣㡣㕣㥥昴㘶戹㝡ㄹ愱㜳㥦㈹ㅤ㈱捥挷っ㕢っ搰㜴㙣挴㤴㐲慢㘲搸昶㝡扦㔹㜲㉢㜶慤㉡㘶㡣㐵㘱搷㥤戸攷㍢摢㐴㕥㌲摣ㄶ挹慡ぢ㕦攲㐳㑤〹㌱户晡㘹㘱换㝥㉦愱ㄷ挰㔶〹ㅥ㌰㐶㔶㍦㠴ㅣ㐵㐳愸晥㠱て㑢挴㈱㍢㌷㡥晡㌲ㅡ〴搷戶愹㠸㍥㡤㤰戱㜱摥㤲ㄶ搷搴㙣挶㥢昱㜰ㄶ慥㌶ㄵ㥤戴愲愲㙤㘳㔷㔲㑣㥡愶㙤㜵挷〱慦昰扣ㄵ攳㌵㌸扤㈸晦〸昹㑦〹昰㕣搳づ㌶㥢㤰㠹〴〳搲〹㜲㍢ㅡ愰〷㡢㤰挴㠲ㄵ摡愲搷㤴昵㌲㥤愱㐹㤰㥢㍤收挲㌲㠰摢㘴㥦㌹敤㕢㔵摢㜲〵㔱〹㘲㌳㡣挰捤㠸㈵㐴ㄱ捥㜸㠱挵〰㙦㥦戹攰ㅢ㙥戰㐲㝣㕥㔹摦搹㤲㤳挲㔲捤〹换㠵〱㐵摦㘴㝡挰㥣㕦昶慥㈰㐶㕣㜳摣㘹㘳㈵搸ㄶ㠲㠲ㄷ㡡㥦挸慡㤲㑡㌲愹㘴㤲㤹慤敥㔵ㄲ㑥ㄳ㄰㈴づ㘳摣㈴㐹㉣㉥㥥㐰扢搸㉣㈵ㄵ挷㜱㘸戳㥣㔷㑢慣戵攳昱戱ㄱ㘴愷ㅦ搶昹戱摣〸挸㘳搳攷㑡ㅢ搱扦てㄵ㈹㔷㜹㘶敥戲ㅤ㐸搵㘸㠴ㅡ愸㤲晤㤱扡戰㡣摡愳㑢愹㌳搷慥㠲㔹㔳戶愱㌶㘲〷㘵㜳㈶愷㜰晣换挱昸攱㝥㜱㙣㠶摦敤㡦㌲挴㜸㡥㘱〷㜱㕤搱㜳ㅣ㠳敡㐵搵㥣㠷敦ㄶㄹ〹戸攱㑤㜴ㄳ㐴敡㘰㕣㘴慣愱挸㔸㤳㐵搸㤲ㄹ㍥㤴㘹㡥攵㉤ㄹ扥ㄵ㉥㍢㔶㈵挳っ㐳㝣摢㐲㉦愱㐲昲愸ち㠶昲㤱捡〹昴摡㝥㐴㡦㑥㤵㄰㜷〱〷ち戲㡥攲㠷昶㈶攵㍥慥㙣㌱㌶〳昵搵〹㜷昵㔱㄰㔵摥挹昰戰捣愷〹㠴愱㐴㍡㈲㠵㘱ㄴ㔶敢て挶〹㘶搲㡣㔷㜴㍤㈸昳㌰㤷㥤昱㡣敡ㄴ愲挰㥥摦ㄳ摦散㘴㈰㕡扡ㄵ㍦捦攰㐸ㄱ昱㐵挴㉤㔷㠱㠵晤っぢ收ㄱ㜶㐸㌳慣愲㐵㌲㈴㙦ㄲ慡摡㥢改昴慤㔲㝤慣㝤昱㈱戲昹㠶慡戴㘹晣㌷捦㡥㍤挲换㤱㙣㤶㔴㍦㑡㌲〶愲㌰散挲昵戴㌵㌸挶〶て㠱愸㍣㝤户㕢挹㌵〳〹ㅣ㕣㜵ㄸ攰挸㌸㕣づ㈰㠷㠶戰〷〲㈵㘰㠹搶㥢㘱愰㐱㝦ㄸ攴昷㔷慦ㅥ挷㉢愱摣ぢ㔲晦㍥〱㙦㌶㑢收改㥦㈰㘱ぢ㤵愷㤰ㅢ㍢〶戱㘳扥改㙣㑡ㅢつ㜶㤸㘷㙢㠶㡤㑢㥡㔹攰愱㤰㐵摢挱〸搲ㄱ㉡㙤扦㝦㘸扤扢挱〹㑦㉥攱搳㥦㘵ㅣ愴㥤〷慤㙤攳戵〵㙣戹㌵搴㥡㔵㝦㠱㐰挱㡤㝤㠵㔶搰戳捡愰㔶戹㡣㘰て㜲㔲户㜴㙣攰㄰㘰㐲攱㘹㔱㥡捤愳㐸搴ㅦ㠵攷㥡㑤愵㉡㌱㔸㤷捤愳つ昰戱晦慥つ㔵愷㔳ㅢ戲㜹ㄵ摢挹㐶㕡昷㤰㜱㝥㥥ㄸ㙦搳ㅣㄴ㙥㉦戲戴ㄸ㈷愴ㅥ搳㐵㕣搷㉢搱㤵攱㈸ぢ晦㌴ㅦ慥摢搸ㄳ㤸㘴㈰㈸㑡搱〸愲㙡㑣摡昳〱㜲搳敤〱攰㐶㕦㠶㔸㝡㜷户〵摣㘵㌷搶搰晤愹慦㐱㐴搷散捦ㄵ㙣㐸㠵㝤昸㘸㈷㐰㜶㥦戲㉡〸㈵㜹㘶㌸㌸て㙣㌳挸㉢ㄸㄳ㈸㜷㕣晤㌱㐶散昸㑤㉥㉣敤昲㍥㔳ち㍡㝢挹昵慥戸㜲㌶㙡挰㥢㈸挹慦㥥ㅥ㝥㠶搸㔷㍥ㅦ〵ㄷ昳㜴㤵散慣㑦㠳昴愵昲昴㌵㙣慣㥤〴搹㕦㥣㈸捥㤵てㅦ㍡戴㌸㌶㜶散攸㔸搵㌴㡦㔴㐶挴ㄸ㙥收㠴㌸㌲㕡ㄹ㍥㌴㕣ㅤ愹㡣攵愵㙢㐲㜳扤〴㤲愷㌳㤲㥦㝢㡣㌹㝡㈵㤹㘳摤〰㥤〹扦㑦㈵扣愹㑦㥥㉥㠸㝡愰捤㠰昴ㄷ㈷捡㑤㌸㐶㍢㠵戲ㅣ捡愴愷㥥挳摤㡦㜶ㅡ㈵㍢㔰搲㝡㌵㥣愷て攳㈸ㅢㄷ愸晡㔹㘴ㄵ㥡㡡㕣挵㕣摣㠰㡤昲㡦㠲昰㔱挶㐹昰搳ㅦ〵攱㈳慢㡢㐸㐸搶㉥㈰搱㤷㔲挹攱㠷慦ㅤ㈲㙡㥡昰㄰散愸攵愶散〴㙥扥搶戹晦愵戰攳愸㜲ㄹ改攴㐳㕢ㅢ㡢㕥㡡㌰㑤晥㕥㠵㐲㝤㠸㜱戸攸つ㈵收㠸昷攰愷㥦攷昰ㄴ㜸挷㠳㔹户㑢㜲㉡挶ㅥ愷ㄴ㐰㐸戸㔴㔸昰挶ㅢㄷ昵㍢敡挲ㅢ慡㕦㘸散摦㈸愹㐷㐰敡摤㘶晤㐶㍦挴攷攱昹㔰㌱挴敢㡦㍤ㅢ戹愶挸晣ㅤㅢ愵〸㜷攱㄰㉥慡昵ㄱ〳〴改搳挹㤴昲㐰㈷㘶挷搱㘷㐴㝢敢〳㥣㜰㙢づ㜷戶㍢㍡散昳ㄳ㔶㈸㝤ㅣ㜵㐲搱㘹㕦摡ㄳ㈰㍤挷昷捤散㍢㝣攴㤸晡㉤挸攲〳㝣愶㤵昷晣㈸㑢戲晡愷㤸愲敤㜱㍣ㄶ㈹㔴㘱㐶搰昵晤㈴昷㤱ㅣ〰㔱㕥㐶㠳㡥㐱攸㙦挶ㄵ敤㐱攸㍣搵㕦慡昴㐵づ㘲㤰㉣㠲㘴㔵慡㜸挷戹换㠳㕦㈱㐲挷ㅢ㌷摣っ㝥愹㈶ㅤ㙦慦ㄹ㕤㌰㔳㉢㘵㤰搱㤶㕥㉢〷愰散攳㡥㜹〶㘷㍦挰㘳晣㡢㐴㙣愹㌸ㄳㄲ戰搴愱㤸㉥㜳散慣㤹戳㍥戰㔹㡦㔹ち㜰挲慣㘶㜰㘵ㄳ攲捥摦摤づ〰〲晢㐸㥡搶ぢ晢㘵愰㌸搹搱㠵搳㌷户㐳户愶㘳昴〶㍦敡愱㤴㈴昱昵搶攰㠳㔶挱挷〶敡晦㔶㌳戸㑡ㄳ〹㤲捡ぢ㤰㍢户㤸散㍦て摦昶㍥愷ぢっ㥦搰〵㕥ㅡ昶ㅦ㜹慤愱挸㜵㈰捡慣㉦愱㐴㠶㘳㈴㐹愸㌴晡昶㠵㜱㐳㥤㘲㡦戶㙢搲摥㕥慥㜶攱昹㠷挶晦㍢昲㤷昱㌴㔵戶㥢挵搰㥤昶㌸㘵㠳晦捡㤵㜱捡戶㜰㤷挲攵挶扦㙦㐱昵㜱ㄹ愶㕢㘸挴㑦昱愷㕣〴㤹㘶攲㙢㔸づ㥤ㅣ昷㠷㑣㔲㔳愸戳戲攲慢㜱〵㕤㝥〶㈷㥡挵㝡挵㔷攲ち晡㝣摤〱㔱挹㠰ㅢ㤶っ㉤㙥㡢㤸挷㐵㔷㠵㙣攵ㄸ扡〷㔲㕦捦〰ㄷ挷搲っ㔹㌱挰㔹㕤挰㉦戹愶㔴㉥㔶㉦㕥㝣㜷㈰㍤㜸㝢晡㠹㐷㜳捦晦昵㜷㙦㍣晢晡㘷㡥晦攳扤ㄷ㕥㜸晤㙦捦㕥㝤敦戵挵攳扦㝥昹攵㕦㍤昶攲搵㌷㜶㥡㉦㈵㝦昰敥捣㑢㑦て㕦㝡晡戲㜹敥㠱改愷㍦昹攴搹攱㌳㍢㠶㔲愹㥥㥥〳扢㝥㜳敢晤昹捦㕤晥㤱昲昳㍦敦㜵ㄵ㌹ㄳ㝣㐰㕦〱攱挳搰㑤㥥㌳㤲搶㝦ㄹ〹摤〷改㑢收搹㠲㠵㝤㘹㠵挵㤲户㕦㡡㔹㌸㠱㠲っ敥㈴搸㔴㔶㝣㌱慥攰㜰㝡つ㐴㈱㈱㝦昵㔵收㈴㘱敥ち㐸晤挹搷㌳扤晦〳挷扤㈱ㅦ</t>
  </si>
  <si>
    <t>㜸〱捤㕡㔹㙣ㅢ挷ㄹ收㔲摣ㄵ㤷愲㈴摡㡥㜳㌹㑤㤴搶㑥搲挸㈵㈴搹㡡攵愴㠶㈳㔱㤶捣㐴戶㘴㑢㔶搲ぢ昴㤲㥣㤵㌶摥㐳搹㕤捡㔲ㄱ㈰㝤㉢搰敢㈱攸〱ㄷ㈹㤲昸愱攷㐳㠱ㄶ㈸㡡㈲㝤攸〱昴㑡搰㤷〰㘹ㅦちㄴ㐱㠱愲㘸㔰愴攸㑢㔰㈴㐸扦㙦㜶㐹㤱ㄴ㑤㍢㡡ぢ㘸〵晥㍢昷捥晣搷㝣昳㡦ㄲ㑡㈲㤱㜸てて摦㝣㔲㑣摣戵戸ㄹ㠴挲挹ㄷ㍣摢ㄶ㤵搰昲摣㈰㍦改晢挶收㥣ㄵ㠴㍤㘸愰㤵㉣搴〷㙡㈹戰㍥㉢搲愵㜵攱〷㘸愴㈶ㄲ改戴㥥㐴㍤〷攱㉦㔷捦攸散㤵㑤㠱㉣ㄵ愶收换㑦㘱搴挵搰昳挵攱愱攵愸敦㠹搱搱晣㘸晥攸昸攸㔸㝥攴昰㔰愱㘶㠷㌵㕦㥣㜰㐵㉤昴つ晢昰搰㐲慤㙣㕢㤵挷挵收㤲㜷㐹戸㈷㐴㜹攴㐸搹㌸㍡㌱㝡㜴㝣摣㍣㝥㝣㈲㡢㑦㈷捥ㄶ愶ㄶ㝣㘱〶㌷㙢㑣㡤㘳捥ㄷ愶昲㘷㐵㜸戳挶散挵㤸ㄸ㜲摡㜳っ换扤㐹㠳慡攴敤㤱㘹㔱戱㈸〴㈱㝣换㕤挹㘳摡㉤㡣㐶敥㔸㝥〶ㅣ慦ㄸ㐱㔸㄰戶㝤㕥㤸㥣㑣搶㈱捦㠴㉦摣㡡〸〶㥣㔳ㅢㄵ㘱挷搵㐱摡㔹㌶晣戳㠶㈳㔲㑣っ㍡㤱摣㡡㔵攱㠶㔶戸搹敦㕣〸挴㜹挳㕤ㄱ㙣愲㍡戳㌵慢㥡㑡㈹愹㔴愲攷晥㑥㤳㤱戲挹捦昸㤵挲慡攱㠷㌲㐷愹㡤㜶㙡摢愴㈱㜲攲㉤搳愲ㄶつ戵昵愲㤸ㄶ㉤攷㜱攱扢挲收㐷㈸扣攱戶㐶㤲㈷ㄱ敢ㅢ捣愹慦㠶扣㔰晡㘲扤㤷㑢㐱㠱㥥㈶搱㐱戴っ㐸敦昲挲搹搲㑣愱愸昷戱㌸ぢ愲愴晥〳摢㘹敥挶慡㘴挹㐸㤶捡挹㔲㈵㔹慡㈶㑢㈲㔹㌲㤳愵㤵㘴㘹㌵㔹戲㤲愵愷㤲愵㑢㘸㔳㝦搲扤扤挹昸㔹㝥晤ぢ㜳摦晥晣㑣攱扢晦㔰搶扦昸愳㜷扦㤱ㅤ㐰愳㜳昱㤴愶㝤攳㌲攴扡愵㌲戰ㄳ晥㕤摦㔶㘰㉡收戸㜹捣ㅣㅤ慤㡥㡦ㄸ㐷っ㤵㡢扡㔱〹摤㠲戶㔹昳〹换慤㝡㤷愵挸戲收㡣㘵㠷挲㤷㤹㐱ㄳ慦㐸敤㘴扥摦㍣戵〱㝢慤㐴搲扤挵㉣〸㍦㠴㥥㠷㥢㕢㈲扦㙢捡〸挴㔶㜶㌸ㅥ㝢捡慢戹搵攰㐰攷捡挵搰〸挵㥤敤㜵㕢㠳㙣敢戶〸ㅢ㄰㠱㥣搲摤敤摤㤶つ扢㈶㈶㌷慣愸晡㐳㙤搵戰〶慦㝣敤摡ㄹ㕦㍣摤愸摤㌶愳㐹戸捡㜵㌹昶戶㔵㐶㔵搱扣㠶ち慢㕥㈰㕣㌹扤㘱㘷挱慡㕣ㄲ晥愲愰愳ㄵ㔵戹搴晤慣㡡㑤㜲㜸摥挵㐲㘱㘴搵て㌷㤷㤲搱挲慤㡡㉡收扢〶㉥㙦㉥ㄹ㘵㕢摣摡搲㈴晡㈶㉡敥㘸㈹㥥昱㉡戵愰攰戹愱敦搹慤㌵㤳搵㜵〳㙥愰㝡挶慢㡡㤴㝣ㄲㄱ㔵ㄲ㍤㍤㡡㤲㜸愰㤳㍤㜱散㠰ㄶ搷愴㈴戴敢敥㡤㥢㤴㠸㡤㍢㕡㙡㘳㘴㈴㥡㤴㡣敤㍦摡㜵㈶捤㑡挸搶㈳㕤㕢㜷㔰㔲㜶扡扤搵昰昲攷㈱ㅦ挸挱ㄶ戴捡攴挱㙢て戹愵㤷搷㤹㘹㤳㔴戸慦戲㜵ㄷ愶挹㘱ㅢ扡昷晦㙤㥣㑣敥㡢㔷㝦㙡ㅤ捥晥戴攱㔶㙤攱㜷㐵〵ち㘷愴て㤲攴㐸昶㤰散㈵搹〷愲扥〹㌷㜹㑤㡥搲愱㉢ㅢ捡愶㝡搹慡㠶慢摡慡戰㔶㔶㐳㤴〱㑤愴搳㘴昷慢搸攱晥〸㍣昱㍢扣㝦㑥㐸愱敦㈷戹㤵攴㌶㤰㑣㈶愱摤㡥㌷摣戴㝥〷㕦㜷㠲散㕦挶搴つ搷ㄸ慡㡡愱㌵㕦慣㘳㜷晣搵㡦摤㑣㐲愵㍦㝦晦扢㡥晣慣摣攴㠰㐲〲搵挱㕥ㅡ昴昴㜴攲挹㘹㈳㔸つ㘹㡥㕤㉢戹㘸晤〰挹㕤㈰搹て㠱㥣㍤㉤㙣ㄸ昳捤〲㌰㉡昷愲敢㙥㤴㤴搱慤捥攲愶㕢㔹昵㍤ㄷ㜰㙥摡〸㡤挹ち搰㐰愰ㄸ㥡㌳攷ㄵ㙡愱收㥣戶昰捡㍡攷挵㥡㌰挲〲㥣㜵搸敦捣〱㐹㐸㙦㕡慣㙥愸㑥〴〲愶㐵㔰搱㠹ㄶ㡡㜰㑥ㅢㅡ㔲昰戶㔹㠷敥㐶㙣㠴ㅣ扡搷㔹㌰㠰㌶㐲ㅤ㡤㠶㘵慦㈸挵㥥晤戲慣摥㍢ㄳ攷㌰㐲㑥㈶㥢㐶改㤳〵搱㐸〹戲㌲〱晦㤴攸㐹挵戴摤㡥㉥㠴㤶ㅤ攴㘳昶收愷㍤愰㐹㈱〱㉤搹慥㘹㔰㌳慤慢戰摡捤㥤㜰㘳扥㔲㡥㠶挵㔴㘶㝤慦戶㐶挸㜱戳挶攱㔸〹晤㙥㤰ㄷ晥晤晤㐷づ㝤敢㠷敦挵敦㘷㘱㐸昲搱㠹㐸㜴㙡㍤戳㜸挹㐷扦ㄷ慦㑣户㍡㤵戸愵愳扦扤〶㌲愲㘱㘷ㅤ慣㜶挹ㄷㄲ敡愵㘵㘶㜳㑤昴㍢㑦㜸晥愵戲攷㕤愲昰〷㘴㉥㔸ㄵ㈲㈴㝥敡㡢攱㈲搳㡡愲昴昴戴愰愴㈶愰㐵攴愵ㅤ〲挹㉤㜹㔵㉦ㄸ戲昹戳捡扥ㄷ㘸昷愱戴㠷㘰敥㝥㈴㙥㉢ㄸ㠱㔷㥡戱㕣挳㉥捤捥㤴㤶㡢挵㘲㝥挳づ㌶㤴㍦㘱晤㠴㘱㉢㠷慣昱慢㈷扦㜲昶捡㠹㤷㕥㥡昸敦ㅦㅥ㔰㕥㡦㉢摡㠱㤵㑡㌷搵慥㈲ㄲㅣ㌶戶㥣愶捤㡣づ㐸㌳㉦戸㔶ㄸ昴㤹㤳戵搰㥢戱挲改㈰捣㥡㈰㐸捡㉥㜷㑡敦摣搴㘹搸㕣戶挴攵㈵㌰改㥥敤㔵挰捤㠵㕡㄰㝡㔲晢敦摥㕥㍦敤㥤昵挲㘹㉢㔸戳㡤捤㠳ㅤ慡愳㥡㈷㔶㠵ぢ戸攰〳㌵㕣慦㤱户戶㈶慡ㅤ收戸攸搵晣㡡㈸㑥敦〶挰愱㐴㘶㥣㠰愶挰㠸㤵㐳搷摥㘰㥢昸㑥摤㑣㐲扢㤴㥤敤㔷摡㠳攸㥦㍢㌲㌲㍥㍡㝡㝣㘴散挸㐳昹㠹㠹㠷挶挶ㄲ晡㌰㡡㜱㝥㔵戰戱攸㠷㤱挴晥愲㜲㔷敢慥㌳㑤㤸㠶㥥㌷㘳㐲捥㔱㔹㝦っ㥡㡢㙥㘰㔵㐵㈶捥㥤戱摣㠱㌸㌹㕦ぢ㕢㙡㡣㡤㝤㜱捤愴㙤捦扢搰㠵㡡攱㔷㜷㠳㤸戰㌰㍣㤱㡣ㄴつ㝦㍢攳㝣㌴㑣㈲昱㔶㍤昰昰搶戳㜰㕢ㅦ㐳㌱㜹㑤昰搰搱㐵㌵散ㄳ㠹㈶㐸㐸㝢敥㈷扢ㅢ挵㘹收捥〸挳㤵㔲㔸っ慢搳㘲㝤㐰戶㄰搰㜸㥣㕦㙤戱慦㌵㉢㜷㉡摤㥣㉣〷㥥㕤ぢ挵㐰㈳㈵㉤㕦㌷捦ぢ摢㈰扣捦㌶㔲ぢ㤵㄰〷愰挶㜸㠴敥扢㐷㐲攰㐸㉡㤶㤲㈲攵愴㜵㔱摥搶㐵搰愸㜶㈸㔵散挱愶㝣晥㜵㔲昹收ㄵ㍥摦㍢㤹愸㈷㌲㝣ㄲ㉡〱挷㡤攳㜷㕡搲扥晡戱㌲㜲㜹搲㥢㘵敢㘵㠴捥晤愶㜴㠴㌸ㅦ㌳㜴㌱㐸搳戱ㄱ㔷ち慤㡡㘱摢㥢〳㘶搱慤搸戵慡㤸㌳捡挲慥㍢㜱捦㜷㜶㠹扣㘴挸㉤㤲㔵ㄷ扥挴㠷㥡㈲攲㙥昵搳挲㡥晤㕥㐲捦㠳慤ㄲ㍣㘰㡣㡣㍥㠲ㅣ㐵㐳愸晥扥て㑢挴㈱㝢户㡥晡㌲㈲〴搷戶慤㠸㍥㡤㤰戱㜱摥㤲ㄶ搷搴㙣捥㥢昳㜰ㄶ慥㌶ㄵ㥤戶愲愲㕤㘳㔷㔲㑣㥡愶敤㜴挷〱慦昰扣ㄵ攳㌵㌸扤㈸㝦㤲晣愷〴㜸慥㘹〷㥢㑤挸㐴㠲〱改〴戹ㅤつ搲㠳㐵㐸㘲挹ち㙤搱㘷捡㝡㤹㑥搳㈴挸捤㕥㜳㘹ㄵ挰㙤扡摦㥣昵慤慡㙤戹㠲愸〴戱ㄹ㐶攱收挴ち愲〸ぢ㕥㘰㌱挸摢㙦㉥昹㠶ㅢ慣ㄱ㥦㔷㌶昷戶攴愴戰㔴㜳捡㜲㘱㐰搱㌷㤹ㅥ㌴ㄷ㔷扤换㠸ㄳ搷ㅣ㜷搶㔸ぢ㜶㠵愰攰㠵攲㈷戲慡愴㤲㑣㉡改㘴㝡愷㝢㤵㠴搳〴〴㠹㌱㡣㥢㈴㠹挵挵ㄳ㘸ㄷ㥢愵愴攲㌸づ㙤㤶昳㙡㠹户㜶㍣㍥㌶〲敤昴挳㍡㍦㤶㍤〲昲搸散㠵攲㔶昴敦〳㐵换㔵㥥㤹扢㙣〷㔲㌵ㅡ愱〶慡攴㐰愴㉥㉣愳昶攸㔲敡捣戵慢㘰挶㤴㙤愸㡤搸㐱搹㥣挹ㄹㅣ晦戲㌰㝥戸㕦ㅣ㥢攱㜷〷愲っ㌱㥥㘳搸㐱㕣㔷昰ㅣ挷愰㝡㔱㌵ㄷ攱扢㐵㕡〲㙥㜸ㄳ摤〴㤱㍡ㄸㄷㄹㅢ㈸㌲㌶㘴ㄱ戶㘴㠶て㘵㥡㘳㜹㉢㠶㙦㠵慢㡥㔵㐹㌳挳㄰摦慥搰㑢愸㤰㍣慡㠲愱㝣愴㜲〲扤戶ㅦ搱愳㔳㈵挴㥤挷㠱㠲慣愳昸愱扤㐹戹㡦㉢㍢㡣捤㐰㝤㜵挲㕤㝤ㅣ㐴㤵昷㌲㍣㉣昳㘹〲㘱㈸㤱㡥㐸㘱ㄸ㠵搵晡㐳㜱㠲㤹ㄴ攳ㄵ㕤て捡㍣捣㘵收㍣愳㍡㠳㈸戰攷昷挶户㍢㘹㠸㤶㙥挵捦㌱㌸㔲㐰㝣ㄱ㜱换㜵㘰㘱㍦捤㠲㐵㠴ㅤ㔲っ慢㘸㤱っ挹㥢㠴慡昶愵㍢㝤慢㔸ㅦ敢㘰㝣㠸㙣扥愵㉡㙥ㅢ晦捤㜳ㄳ㈷㌹昷㑣㠶搷㈴晡㌱㤲〹㄰㠵㘱ㄷ慥愷慤挱㜱㌶㜸ㄸ㐴攵改扢摤㑡慥ㄹ㐸攰攰慡挳〰㐷摡攱㜲〰㌹㌴㠴㍤㄰㈸〱㑢戴扥㌴〳つ晡㈳㈰慦扥昲捡〹扣ㄲ捡扤㈰昵敦昳㡣㤹挹㤰㜹晡挷㐹搸㐲攵㈹攴挶㡥㐱散㤸㙢㍡㥢搲㐶㠳㍤收戹㥡㘱攳愲㘶ㅥ㜸㈸㘴搱㙥㌰㠲㔴㠴㑡摢敦ㅦ㕡敦㙦㜰挲㤳㑢昸搴㘷ㄸ〷㘹攷㐱㙢摢㜸㙤〱㕢敥っ戵㘶搴㕦㈲㔰㜰㘳㕦愱㈶昵慥㌳愸㔵㉡㈱搸㠳ㅣ〵㥦搱戱㠱㐳㠰〹㠵愷㐵戶搱ㅦ〵愹㍦ち捦㌵摢㑡㔵㘲戰㉥㥢㐷ㅢ攰㘳晦㝤㕢慡㑥愷㌶㙣昳㍡戶㤳㡤戴敥㈱㤳晣㍣㌱摥戶㌹㈸摣㕥㘴㘹㈱㑥㐸㍤愶㡢戸慥㔷愲㉢挳㔱ㄶ晥㘹㌱摣戴戱㈷㌰挹㐰㔰㤴愲ㄱ㐴搵㤸戴攷〳攴愶摡〳挰㡤扥㔴晦扥㕢摡〲敥戲ㅢ㙢攸晥搴㤷㈱愲㙢昶攷ち戶愴挲㍥㝣戴㔳㈰户㥣戱㉡〸㈵㜹㘶㌸戴〸㙣㌳挴㉢ㄸㄳ㈸㜷㔲晤ㄹ㐶散昸㑤㉥㉣攵昲㑥㔳ち㍡㜳挹昵㉥扢㜲㌶㙡挰㥢㈸挹慦摥㕥㝥㠶搸㔷㍥ㅦ〱ㄷ㜳㜴㤵散慣捦㠲昴昷攴攸㙢搸㔸㍢つ㜲愸㌰㔵㌸㕦ㄲ收㐴昵昸戱昲㐸搹ㄸ㌱㜰搹㙤ㅥㄷ挷ㅦㅡ㌷挶慡愳挷挶㈶㡥㤴挷㡥收愴㙢㐲㜳扤〸㤲愳㌳㤲㥦㝢㡣㌹㝡㈵㤹㘳摤㈰㥤〹扦㑦㈵扣愹㑦㡥㉥㠸㝡愰捤㠱っㄴ愶㑡㑤㌸㐶㍢㠳戲㉣捡愴愷㍥㡦扢ㅦ敤㉣㑡昶愰愴昵㝡㌸㐷ㅦ挶㔱戶㉥㔱昵㜳挸㉡㌴ㄵ戹㡡昳㜱〳㌶捡㍤ち挲㐷㤹㈴挱慦㘱㐱捣攴ち㈰㤲戵㑢㐸昴昷愸攴昰㈳搷づㄱ㌵㑤㜸ㄸ㜶搴㜲㔳㜶ち㌷㕦㥢摣晦㝡戰攳愸㜲ㄹ愹攴挳㍢ㅢ㡢㕥㡡㌰㑤晥㝥〰㠵晡〰攳㜰㥤㕢㑡捣ㄱ敦挱㑦㕦收昰ㄴ㜸挷㠳㔹户㡢㜲㉡挶㝥愷ㄸ㐰㐸戸㔴㔸昲㈶ㅢ㤷昵㝢敡挲ㅢ慥㕦㘸ㅣ摡㉡愹㐷㐰敡摤收晤㐶㍦挴攷攱昹㔰㌱捣敢㡦晤㕢戹愶挸晣㠱慤㔲㠴扢㜰〸ㄷ搵晡㠸〱㠲昴愹㘴㡦昲㘰㈷㘶挷搱㘷㐴㝢敢〳㥣㜲㙢づ㜷戶〳ㅤ昶昹㈹㉢㤴㍥㡥㍡愱攸戴㉦敤㐹㤰摥ㄳ〷ㄷづ㡥ㅤ㍤慥㝥〷戲㜸ㅦ㥦㘹攵㍤㍦捡㤲㡣晥㐹愶㘸㝢ㅣ㡦㐵ち㔵㤸ㄱ㜴晤㄰挹㝤㈴昷㠳㈸㔷搱愰㘳㄰晡愵戸愲㍤〸㥤愳晡㑢㤵扥挸㐱っ㤲㌲㐸㐶愵㡡㜷㥣扢㍣昸攵㈳㜴扣㜵挳捤攰㤷㙡搲昱昶㤹搱〵㌳戵㔲〶ㄹ㙤改戵戲〰捡㍥敥㤸攷㜰昶〳㍣挶扦㐹挴㤶㡡㌳㈱〱㑢ㅤ㡡改㌲挷捥㥡㌹敦〳㥢昵㥡挵〰㈷捣㙡ㅡ㔷㌶㈱敥晣摤摤〰㈰戰㡦愴㘸扤戰㕦〶㡡㤳ㅤ㕤㌸㝤㜳㍢㜴㙢㍡㐶㙦昱愳ㅥ㑡㐹ㄲ㕦敦っ㍥㘸ㄵ㝣㙣戰晥慦㌵㐳敢㌴㤱㈰愹㍣て戹㜳㡢挹晣㜳散㡥昷㌸㕤㘰昸㠴㉥昰搲戰晦挸㙢つ㐵慥〳㔱㘶㝤〵㈵㌲ㅣ㈳㐹㐲愵搱户㉦㡣ㅢ敡っ㝢戴㕤㤳昶昵㜱戵㑢㔷ㅥ㥥㝣昷挸㕦㈶㔳㔴搹㙥ㄶ㐳㙦摢敢㤴っ晥㍢㔷摡㈹搹挲㕤〹㔷ㅢ晦挲〵搵挷㘵㤸㙥愱ㄱ㍦挵㥦㜲ㄱ㘴㤶㠹慦㘳㌹㜴㜲摣ㅦ搲㐹㑤愱捥捡㡡慦挵ㄵ㜴昹㘹㥣㘸捡昵㡡慦挶ㄵ昴昹扡〳愲㤲〱㌷㉣ㄹ㕡摣づ㌱㡦㡢慥ち搹捡㌱㜴て愴扥㥥㐱㉥㡥愵㘹戲㘲㤰戳㝡〲扦攴㠶㔲戹㔸扤㜸昱敤挱搴搰㥤愹㈷ㅦ捤㕥昹敢敦摦㜸敥戵㑦㥦昸晢㍢捦㍦晦摡摦㥥㝢攵㥤㤷换㈷㝥㜳昵敡慦ㅦ㝢攱㤵㌷昶㥡㉦㈶㝦昲昶摣㡢捦㡣㕥㝡收㘹昳挲㠳戳捦㝣攲愹㜳愳ぢ㝢㠶㝢㝡㝡㝢敦摦昷摢摢ㅦ挸㝤敥改㥦㉡扦昸昳㙤慥㈲㘷㠲て攸㙢㈰㝣ㄸ扡挹㜱㐶搲晡㥦㐶㐲昷㐱晡㤳㌹戶㘰㘱㝦㑡㘱戱攴敤㤷㘳ㄶ㑥愱㈰㡤㍢〹㌶㤵ㄵ㕦㡡㉢㌸㥣㕥〳㔱㐸挸㕦㝤㥤㌹㐹㤸扢っ㔲㝦㜲昵㑣摦晦〰㐵㡡㈰昱</t>
  </si>
  <si>
    <t>No Se incluyenbeneficios en el FCI por pago de interesesfinancieros</t>
  </si>
  <si>
    <t>㜸〱捤㥤〷㥣ㄴ攵晤晦敦㌹敥㤶㝢㤶㜲㉢㡡㈶㘲㌹㈹戱㠰戸扤㠸攴㠴愳㠸㠰㈰愰挶㠲㤷搹摤㔹㌸戹㐲敥㡥㙥敦扤㙢㉣ㄸ㡤㘲㠹㌵搶ㄸ搱㐸挰慥㈴戱㐴愳搸㝢ㄴ㑢㉣㌱戶昰晦㝣㥥㥤㘷㜶㜶㘶昶㑥昲换晦昵捡戲昳㌰捦户㍤摦㝤敦昴敦散㕣㤵愸慡慡摡㠴ㄷ晦攷慢㠶㌳摢捤㕥搶搵㙤戶㡤㙥敡㘸㙤㌵㜳摤㉤ㅤ敤㕤愳挷㜵㜶ㅡ换愶戵㜴㜵昷㠱㐱愰戹〵晡慥摡收慥㤶攵㘶㕤昳㘲戳戳ぢ㐶戵㔵㔵㜵㜵戲ㅡ晡㙤慣㈹愴㍢㤲㕥戲㠶つ慣慡㘴㠰㑤㕦㌶㜵㙣㈴㥢㈰㥢㝥㙣晡戳ㄹ挰㘶㈰㥢㝡㌶㈱㌶㕢戰ㄹ挴㘶㑢㌶㕢戱ㄹ捣㘶㙢㌶ㅣ㔵晥㠸捤㡦搱昴摦ㄶ捤㥣愶昱㌳戲㐷攰㌳捣敥敥攸㌴㐷㌵ㅣ㔸捣㜴㙣㈴㌲㍡㌲㍡㥥㠸㐴㐷㠷㐷㌵㌴㉤㙡敤㕥搴㘹㡥㙤㌷ㄷ㜵㜷ㅡ慤愳ㅡ㘶㉥捡戶戶攴愶㥡换收㜴㉣㌰摢挷㥡搹㜰㉣㙢挴搳㤱㜸㈲㔱挸㘴搲晤㠷㈰昲㝥㑤攳㘷㜶㥡㠵慥晦㔶捣敤ㄸ㜳㐶搳昸搱晢㤹摤晦慤㤸摢㈳㈶㐲㑥攸㘸㌳㕡摡晦㑢㐱㙢昹㑤㈶㈶㤸戹ㄶ㝥攵愶搹搹搲㍥㙦㌴搲㉥〳㡤㕥㙡昴戸慥慥㐵㙤ぢ戹昴㌴㤹慤慤戳捣㠲晡慡摢㈶㜴㜵捦㌴㍡摢扡晡户㤱㥦搹㘹戶攷捣慥㠱㙤ㄳ㤷收捣㔶换戰慢慥敤㐰愳㜳㍦愳捤慣攱㑣㝤㕢昱㍢㥣㤲㌷摢扢㕢扡㤷つ㘸㍢愰换㥣㘵戴捦㌳㘹㔲摢㌶㜹㔱㑢㕥搴搴攰㕤搵㘷㘷扦捣搴ㄷ㠵㝣摡㥡收ㅢ㥤摤慡挷慦㌰攲㘷敢㔸㕣搴愷㈸换㡢㡢㔴㠳换㡢摦搹散㤶戶愹㘶㘷扢搹捡㐱昸㑤㡥㜴ㄹ㈹㐰挵敦挱㈶愵㍦づ扦㈵搱捦㕡攵昸㔹㌸㑡㘰〷㌴挹〳摡㕢ちㅤ㥤㙤愳愶户戴㡦つ㡦㑥㐵挲捥㔷㙣搴㜴㘳㈹挵㜱愷㌴ㅣ㡢捡ㅤ攱㉢ㅢㄸ㘵㈷㌴㝤㥡愲㜱㌹㤴愲㘱㘸㐴捤换㔸摤㥤挳㜱㤵慢㙥㌶慡㥢戳搵捤戹敡收㝣㜵戳㔹摤㕣愸㙥㥥㔷摤㍣扦扡戹愵扡昹㠸敡收〵戰搱慦扡扥㝤慢慤搷戹敢慦ㅥ㥥㌲㜷㥥㜴散㘱敢ㅥ㌸㘳摥搰㌳〵搷㜰戵㠱ㄸ㠱㤹㔴㜹晡㠹㘴㔹㥥㤱愴㤵㝦㈲㔳㉥捦挸㥦挰㔹敥㡣㈶戰ぢ攳㌵㐵㌲㜲㔷㡡㜶㐳㈳挴㕦㤱㍦㍦挳㙢㘳㐷扤昰攰戵扢㑤扣㝢搴攰敦摡㡥扡攳㘴挱㉤㡢ㅡ㝣ㄴ㘶㕣㠳挷换㈱㠵昵攰昱㔴搹攰攱㤸摣㥤㈳㡤㐶ㄳ搸㠳昱㥡㈲〹ㄹ愶㈸㠲㐶㠸㍦㔹㠳㐷㝥搱㉦戱㜸搱慤㔳㑥㝢㈸㍥㜱㜸㝤昵挷㠲㕢㌴㌵㜸っ㌳慥挱㌳搱戲㐱攲㘹敢㤳㘷ㄲ㘵昲㐴㐴挶㌹㔲〲㑤㈰挹㜸㑤戱㠸㑣㔱㤴㐶㈳挴愳搶攰㥦㡤摥㘷搱ㄳ挷㑦ㅡ㜷戶㜹改㝤㘷捥㝣㜳㡥攰㤶㔴つ扥㈷㘶㕣㠳㝢昰㕡㠳㈷换㤳㡡㐶攵ㄸ㡥戴ㄷ㥡挰㔸挶㙢㡡㠶攵㑦㈹㙡㐴㈳挴ㅡ㙢昰㑢て㝦搴搸攲摥㍥搳捦㍢昸扤愵㌷晥慤㙢㙢挱搵㕡つ㍥づ㌳慥㐵㌶㕤昶〱挳㌱晤挹搳戱㌲㐵㕣㡥攷㐰㑤㘸〲ㄳㄸ慥㈹㥡㤲ㄳ㈹㥡㠴㐶㠸摦㕢㘳摦扥换㙥㌳摥挸慣㥡昰㕢㘳㡢晥昳戶㐹捥ㄵ摣㜱愸戱昷挱捣搶攵换㕢㈶愵㍥㘹㐴㑥㘱愰㝤搱〴愶搲扣㈹ㄶ㤳搳㈸㥡㡥㐶㠸㍢慣搸㠳㔳换昶ㅢㄷ㕢㍦改晣㤵㜲挱戳搳攵㑡挱晤㤱㡡㍤〳㌳㉥愸改昲㘵㌹慥搷挵㜴昹戲ㅣ㑦捡㤹ㅣ㘹㝦㌴㠱㔹㡣搷ㄴ捤挸搹ㄴ捤㐱㈳挴㑤搶攰昷㝣㜹㔱㙣攸搸敢愷摦㍤晦摡愷ㅢ昶㍢攰㑥挱㤵㔲つ㝥㈰㘶㕣㠳㈷捡攱㐵攲㝡㐵㉡㑦㉡㤲㤴〷㜱愴㥦愱〹ㅣ捣㜸㑤㤱戴㍣㠴愲㐳搱〸戱捡ㅡ㝣㑣攴昹㐷㌷摣扢晤昴换挶㝥㌴敦散㈷〷敤㈹戸晦㔵㠳捦挵㡣敢ㅢ㑤㤶㝦愵搱㈲㘴敦挶㐹ㅥ捥㠱㥡搱〴㝥㡥〶ㅦ㍣㈶つ㡡戲㘸㠴戸挲ㅡ晢搱㙤㑥ㄸ㝡搷晥挷敦㜷搹㜹㠳㡥㕥昵㘶挷ㄴ挱摤扥ㅡ㍢㡦ㄹ昷〷㉦㕢㘸挲㤱㠸晥攰㙥㈰搲攴㐸〵㌴㠱㜹㡣搷ㄴ㐹挹昹ㄴ戵愰ㄱ攲㘲㙢昰㕤㠳㠵ㅢ㔷捣㍡㙢摡挵㝢摣扡㘰㘳晥愶㌳〵て㌷搴攰摣摥戹〶昷慣㉦㝡㍤㉡㕦㠹戱慤㙤攵㐸㙤㘸〲敤㡣搷ㄴ㡤挸づ㡡ㄶ愲ㄱ攲ㅣ㙢昰㜰敡㤸㍦昶㝤敥㥥愶㍢扥㜸改㤶攸㜷戵晦ㄴ㍣捣㔱㠳㜷㘲挶㍤戸㝢㄰㍤戸晢摢㤰㕤ㅣ愹ㅢ㑤㘰ㄱ攳㌵㘱扤㕥㑣搱ㄲ㌴㐲㥣㙡つ㥥㔸晦晣㑥搳ㅥ换㡦扦昷慢扤扦㍦改㠹愵㉤㠲㠷㔷㙡昰㘵㤸搹愵㝣㐵㡡㤷敦㜷挲㝡㘱㡦挷攵㜲㠶㕥㠱㈶㜰㈴〳㌴㐵攲昲㈸㡡㡥㐶㈳挴㜱搶㘸㍢慤晤攳晡戳攷户㌴摤㝢㘷昵挵㝦昸搷攱㤳〵㡦攳搴㘸挷㘲收挷攵愳挵愲搶㘷㡢㈵攴㜱㔰换攳搱〴㑥㐰㠳昰ㄱ㜹㈲㐵㈷愱ㄱ㘲戹ㄵ晥㤲㥢挷扣晦攲㤹敦捦戸㙥敤㍤㙢捣摢㍢㜷ㄷ㍣㐲㔴攱㑦挱㡣㡢㘴慡㝣㠳ㅦ㑢㔸愳㤵㠳挴㤶㑡㥥捡㤱㑥㐳ㄳ㌸㥤昱㥡愲㐹㜹〶㐵㘷愲ㄱ愲换ㅡ㍣㌸㘹挴愲搷挶㍣㌱改攴挵昳ぢ㡤㐳〷晥㐴昰挸㔴つ㝥㌶㘶㕣㈴敤搱㘲愹㑣搹㉢㈱捦㘱攸㜳搱〴捥㘳㠰愶㐸㔴㥥㑦搱〵㘸㠴㘸戵㐶扢攷㤱㉤㍥昹㜸敥敤攳敦㐹㝤ㅤ㐷㜲㙦〹ㅥ〲慢搱㉥挲㡣敢愳㝡㌶㐶搶㐷昵散㡥攴挵ㅣ改㤷㘸〲㤷㌰㕥㔳㉣㉣㉦愵攸㌲㌴㐲㤸搶攰㔷㝣昱晥慦㙡㤷摦戹捦搵晢晣愹㘳慢散㑥㈹挱㐳㙦㌵昸㑡捣戸扦㐶扤愹㡦㐷攴ㄵ㡣昵㉢㌴㠱㉢改搱ㄴ㠹挹慢㈸晡㌵ㅡ㈱づ户挲㠷㕦摡攱戲〳㉦攸搷戴晡搴㌷扦㥥㈱㉥㌶挵搶㌴挶ㄴ戸〶㡤㙢㌳攴摥㠱攸㙦戱㝣ㄳㄸ㡦挹㔵昰㤵搷㌲捡㜵㘸昰㉤愶攵昵ㄴ摤㠰㐶㠸㠳慣戱攷㥢つ㡦っ㍢攱昳改㔷㝦㍤㜰摦挹ㅢ㝦戴㑡㙣㐳㘳㑣㠱ㅢ搱戸戸㝡㜶摢㥡㙢昹㌲㤴㠸换㥢攰㉣㙦㘶㤸㕢搰㠰㙢㔴摥㑡搱㙤㘸㠴㤸㘹つ㍥㜲敥㠶慤摢搶㙥搱㜴㕣收昰㐱ㅢ摥ㅢㅦㄲ㍣㠷㔱㠳摦㡥ㄹ搷攰㥥愳㍤㙢㜰捦㜲㉤敦攰㐸㜷愲〹摣挵㜸㑤搱㠴扣㥢愲㝢搰〸㌱挵ㅡ扣昳戹㤷㉦㌸㉤ㅡㅡ㜷敤挱㍦㍢㘹㡢㡢㝦㝢慡攰戹㤳ㅡ晣㕥捣戸〶㜷ㅦ㉤改敦戸㝣敢㠴つ戳晣㍤㐷扡て㑤㘰㌵攳㌵㘱㘷㜴㍦㐵て愰ㄱ㘲扣㌵㜸敤摥挱㈵摢扥㌲㘰搲㔹㠵ㄱ〷㡥㥡晢㤷昳晢㍦〸昵晥搶愱昰㠴㑥㘳〹㑥㉥㑡攷㉤㌸㔹攳扦摥㑦搸㜰扥㔶㐸ㄴ㔲㠵㐸㈴㥦〸ㅢ㌱愳㜶㐷㠴晤愱㘷〶摣ㄲ昶㉦ㅣ搴搲㥥敦㔸愲㑥ㄵ戶ㅢ㙦㜴㤹愵㌳㠷㤱㤶㙥㝣挷愲昶㝣搷㄰㝦攵散㙥愳摢摣搶慤㉢〵昱戸捤挶㠹㤴搹愵挶摢挱敤㜶愰搱扡挸ㅣ户戴愵愸摥摥愵挶㘹㔴㐷戶戲㜶㔲愷昹ぢ㕢敢挹㘸ㅣ捥敥ㄷ慢搸㥥㑦㔹㔴ㄵ昳㙡㘸㥡摦搱㘵戶慢昴㐶戶捤㙣挹㉤㌰㍢㘷㥢扣㌶㘰收搵㐷ㅤ㑣㤵㜵㉥㌷㜲㐶㍢㍥㈸捥捥昲㐳㥤搲挲挴愵摤㘶㝢摥捣㈳摦㠵㘶㘷昷戲㌹㐶戶搵摣扡捣愴㌸㈶ㄴ㍦㉥ㄳ㑦敡挸㉤敡㙡敡㘸敦敥散㘸㉤搷㡣换㉦㌶㜰晥㤸㥦摥㤱㌷㜱晡㔷挳㔷㤵愸敡搳㐷㠸慡摤晣捥挱ㄸ户㙢戴晡㈲ㅣ㕦昱㄰㝣攷㍦㉡㕦散㐶捦挲愷挳愷㘸㌵戹㑣㔶て敦㈵㤸㡡换㌰扢㔶㌶㜴㝣㈶㕥㐸愱昵㉥㤵慤㔵㡥昶㌷昷晦搷戸扡㝡㑢敢搳㑦㕣㡣㜳散㝤㡣昶㝣慢搹搹攳㘵㈰挱㡣攴ㅡ㌴戵㡤㔸㥢㉢搲慢㠱㠵㔸㉡㤶搵㉥㘹挹㜷捦て捣㌷㕢收捤攷攱〹㉥ㄵ搵搵ㄱ慤攷㈵搷㐲㈴搷戱㜹〸㑤㌰㔸ㄵ㜸㤸㐶㠱愰㝣愴搸慦㙤挰晦㥢㝦昶㕥つ㉦愹慥ㄶ攰搲㑥㔷㙤摢愴㡥捥慥㍥㝤晣㍥攵㍥㐶搷晣㙥㉥㥥㍤㉡户㘵扣㐷搹㍣㠶愶㜶㈸㥡㕥㉦づ昰㈰慦㠶搷㐰〶戴㑤㌰ぢ〶慥㍣愹戵㕢ㄸ戵㙤挵㡢ㄹㄳ捣慥㥣攴㔵㡦㈹㔸㔷㤶〶㌰㠷㤵扦㝦ㅢ㤷㝥㜳㘹昷〴愳摢攸摢㠶敢㈷昸㤶㈴㡣㐶㉡慦攲ㅣ㍤〷㈸㤹昶づ㕡㍤㐴〸愹㔹㐷㤴㝥㑡㔰㡣㠴ㄵ〷敢㑢㔵ㅦ慢敤昹㐳㈰昷敤昰㈱〲敥〵扤晣㍡〸㉥捦攴㈷㥢敤㜳㤶㉤㌴扢㘸㕥ㄷ攸ㄱ愵㝢昵㘲戰ㄹ戹散〱摤㉤慤㕤愳㤱改攴捥㡥㐵ぢ晦㥢㜱ㄸ㑢㍥㡥㐶扦㙡㤳㔸㡡㝦昸㘷〲慥慡扥㡢昹摤㌴㌷㔷搵㌱ㅡ㈵㜲㈷㌶㕣㕡ㄱ㙣ㄳ晥㔳㉦戹ㅥ晦〵㝢搲搵づ㠳挵收㕣㌳慡㠵㝤晦㌶㄰㥡搳㘹慡慢㘰㜵慡〳摡〳摡づ敡攸㕣㤰敤攸㔸挰攵㘹愰敡㜵捤㌷捤㙥㕥㔹敡㘷㕤㐹㔳㔷捣㠴攸搳愷散㍡㤰攳ㄲ搴昶㠸ㅦ㜸ㅡ㑤㘸㑥㐷扥愳慢愱㤵㔳㑢戶戳愳㉢昰っ愴㝤㜰㤹㉢昰㉣㘶戶㘹㌲扡㍡㥡㈷戵戴ㅢ慤捤㤳㈷㌵ㅦ㌸㘵捡㤴搱㑢㕢扢㤶㡡㔱昸晣扣㐸㌳晥㌷㠳㝥㜱摤㜹㔷㑦昹敤户㌷敤晤搶㜶㉦㡣ㄱ㈳㉤㠵攷搲搱㑦㄰㡥晢㘹昹㍣ㅡ戱㉢捣ㅡ㌱㘱扥晣㈵晦㠶扥㝣㤱捤㑢㘸戰㜵㔰扣戱㜱㜸戹搸ㄵ㍢攳晦〶㑣昲ㄵ㌶慦愲ㄱ扢愲攱敡㈹㕦㐳愳㕦愲〱昱昹慤慢㙦㙥ㄷ㠸扤摦摣㕢㤰〶㘵て㍡戱ㅢ㉣昸敤㐹搲㤲㠴㈳〹㐶㙣㡤挰扥〰〶㕢ち捦攵慢摤攱愶〰㙣愴晦㤶㌰㙢挴㠴昹昲㤷晣ㄸ㝤昹〹㥢㑦搱㌸〰㝣㔶散㡡搱昸扦〱㤳晣㥣捤ㄷ㘸㐴ㄸ㡤〲昰㈵㘶昴㑢〴ㄱ摦〶戰〷挴㕥〰㕦㐳ㅡ㤴㍤攸㐴〴ㄶ㝥〰戸ち昸〲搸昴敦愲挲㜳〹㉤㡥㐸ち㐰㌵扥ㄱ昱㍤捣晣〱戰㐶㈱㙢搹〴搰㌸〰搴ㄵ扢㈲㠱㐰つ㤸愴愴㔱㄰㡤㐸愱慢〰昴㐳㑦扦挴ㄷㄸ挳〶㤰㠴搸ぢ愰ㅥ昶㐱搹㠳㑥愴攱攷〷攰〳敢㜳㝡㔶㠱扦㕢ち捦㘵扣㌱㠸愴〰晣㠸㈹扦㔷ㄱ挰戶㔰换㈱㙣戶㘳㜶愵㔵㘰㠷㘲㔷散㠵㐰つ㤸攴㡥㌴㙡㐰㈳㝥㡡慥〲戰ㄳ㝡晡㈵㕥㜵〲ㄸぢ戱ㄷ挰〸搸〷㘵て㍡搱〸㍦㍦〰捦㔵〲昰慣愵昰㕣㑡ㅣ㡦㐸ち挰㘸愶晣㜴㐵〰㘱愸㘵㠴㑤㤴搹㤵〰挴㡢㕤搱㠴㐰つ㤸㘴㠲㐶㐹㌴㘲㈲扡ち㐰ち㍤晤ㄲ㡦㌹〱㑣㠰搸ぢ㘰っ散㠳戲〷㥤㤸〴㍦㍦〰㝦愸〴攰〱㑢攱戹㥥㌹〵㤱ㄴ㠰〹㑣㜹㜵㐵〰㤳愰㤶㤳搹散挳散㑡〰昶㉤㜶挵扥〸搴㠰㐹㑥愵搱㌴㌴㘲ㅡ扡ち挰㜴昴昴㑢摣攱〴㌰ㄵ㘲㉦㠰晤㘱ㅦ㤴㍤攸挴㜴昸昹〱戸愱ㄲ㠰敢㉤㠵攷愲敢㑣㐴㔲〰づ㘱捡搷㔶〴㜰ㄸ搴㜲㉥㥢挳㤹㕤〹挰捦㡢㕤戱㍦〲㌵㘰㤲〶㡤戲㘸挴㙣㜴ㄵ㠰ㅣ㝡晡㈵㔶㍡〱捣㠲搸ぢ㘰ㅥ散㠳戲〷㥤㤸〳㍦㍦〰攷㔷〲㜰㥥愵昰㕣昸㍤〸㤱ㄴ㠰㠵㑣昹㥣㡡〰㍡愱㤶㕤㙣扡㤹㕤〹挰攲㘲㔷晣っ㠱ㅡ㌰挹㈵㌴㕡㡡㐶ㅣ㠲慥〲戰っ㍤晤ㄲ㈷㍢〱ㅣっ戱ㄷ挰㔱戰て捡ㅥ㜴攲㔰昸昹〱㌸戲ㄲ㠰ㄵ㤶挲㜳昱昹㜰㐴㔲〰㑥㘶捡换㉡〲㌸ㄵ㙡㜹ㅡ㥢搳㤹㕤〹挰㤹挵慥㘸㐶愰〶㑣昲㉣ㅡ㥤㡤㐶ㄸ攸㉡〰攷愰愷㕦㘲愱ㄳ挰捦㈱昶〲戸〰昶㐱搹㠳㑥㘴攱攷〷愰㔰〹㠰㘹㈹㍣㔷挰㑤㐴㔲〰㔶㌲攵㕣㐵〰扦㠲㕡㕥挹收㉡㘶㔷〲㜰㜵戱㉢ち〸搴㠰㐹㕥㐳愳㔵㘸挴㝣㜴ㄵ㠰㙢搱搳㉦㜱㠸ㄳ挰㍣㠸扤〰㝥〳晢愰散㐱㈷㕡攰攷〷㘰㘶㈵〰㌳㉣㠵攷㉡㝣㉢㈲㈹〰㜷㌰攵改ㄵ〱摣〵戵扣㥢捤㍤捣慥〴攰摥㘲㔷戴㈱㔰〳㈶昹㝢ㅡ摤㠷㐶㜴愰慢〰慣㐶㑦扦挴〴㈷㠰㜶㠸扤〰ㅥ㠴㝤㔰昶愰ㄳぢ攱攷〷㘰捦㑡〰㌲㤶挲㔳〹攸㐲㈴〵攰㌱愶㥣慡〸攰〹愸攵㤳㙣㥥㘲㜶㈵〰㝦㉡㜶〵㑦戴ㅢ㌰挹㍦搳攸㉦㘸挴㘲㜴ㄵ㠰愷搱搳㉦㌱摡〹㘰ㄱ挴㕥〰㝦㠵㝤㔰昶愰ㄳ㑢攰攷〷㘰㜸㈵〰挳㉣㠵愷ㅡ戱ㅣ㤱ㄴ㠰㔷㤹昲㑥ㄵ〱扣づ戵㝣㠳捤㥢捣慥〴攰敤㘲㔷慣㐰愰〶㑣昲ㅤㅡ扤㡢㐶ㅣ㠵慥〲昰ㅥ㝡晡㈵㝥攴〴㜰㈴挴㕥〰ㅦ挲㍥㈸㝢搰㠹愳攱攷〷㘰㘰㈵〰〳㉣㠵愷㐰㜲ㅣ㈲㈹〰㕦㌰攵㝥ㄵ〱晣ㄳ㙡昹ㄵ㥢㝦愱㜱〰昸愶搸ㄵ挷㈳㔰〳㈶昹㉤㡤扥㐳㈳㑥㐴㔷〱昸ㅥ㍤晤ㄲ搵㑥〰㈷㐰散〵㈰慡〹愰〷㥤㌸〹㝥㝥〰晥昵㝤㠵㜳㠱慦㉣㠵愷㠴㜳㉡㈲㈹〰㐱っ㉡扥㠴㤹晦戹㐰㝦愸攵〰㌶〳㤹㕤㘹〹攰慤㐷攸㡡搳㄰愸〱㤳摣㠲㐶㠳搰〸㔶㜱㠶㔲戴㈵㝡晡㈵㌶㘲っ晢㕣攰㜴慡ㅦ㐶㠳㤳㤸㑤摡㐴㙥〳晢愰散㐱㈷捥㠴慤ㅦ㠰㌷㉢〱㜸挳㔲㜸捡㐸攷㈰㤲〲搰挰㤴㕦慢〸㘰㈸搴㜲ㄸ㥢攱捣慥〴攰㈷挵慥㌸ㄷ㠱ㅡ㌰挹㥤㘹戴ぢㅡ㜱㍥扡㐳㈹摡ㄵ㍤晤ㄲ捦㍢〱㥣㐷戵〷挰敥戰て捡ㅥ㜴攲〲昸昹〱㜸慡ㄲ㠰㈷㉤㠵愷戲㜵㌱㈲㈹〰㐹愶晣㜸㐵〰㘹愸㘵㠶捤㥥捣慥〴㘰慦㘲㔷晣ㄲ㠱ㅡ㌰挹戱㌴晡㈹ㅡ㜱㈹扡㐳㈹㙡㐴㑦扦挴ㅡ㈷㠰㑢愸昶〰㘸㠲㝤㔰昶愰ㄳ㤷挱捦て挰㍤㤵〰摣㙤㈹㍣搵戵㉢㄰㐹〱㤸挶㤴敦慣〸㘰㍦愸攵っ㌶㌳㤹㕤〹挰慣㘲㔷晣ち㠱ㅡ㌰挹搹㌴㥡㠳㐶㕣㠵敥㔰㡡づ㐰㑦扦挴㡤㑥〰㔷㔲敤〱㜰㌰散㠳戲〷㥤昸㌵晣晣〰㕣㔵〹挰㤵㤶挲㔳晦㕢㠵㐸ち㐰㤶㈹㕦㔱ㄱ㐰ㅥ㙡㘹戲㈹㌰扢ㄲ㠰昹挵慥戸ㄶ㠱ㅡ㌰挹ㄶㅡㅤ㠱㐶㕣㡦敥㔰㡡ㄶ愰愷㕦攲㐲㈷㠰敢愸昶〰攸㠰㝤㔰昶愰ㄳ㌷挰捦て挰改㤵〰㥣㘶㈹㍣㐵㐸㤶てㄵ㠰愵㑣昹㤴㡡〰㤶㐳㉤㔷戰㌹㤲搹㤵〰ㅣ㕤散㡡㥢ㄱ愸〱㤳㍣㠶㐶挷愲ㄱ户愲㍢㤴愲攳搰搳㉦㜱戴ㄳ挰㉤㔴㝢〰㥣〴晢愰散㐱㈷㙥㠳㥦ㅦ㠰敥㑡〰扡㉣㠵愷㄰㝡〷㈲㈹〰㘷㌳攵㕦㔴〴㜰㉥搴昲㍣㌶攷㌳扢ㄲ㠰ぢ㡢㕤㜱㈷〲㌵㘰㤲ㄷ搱攸㘲㌴攲㙥㜴㠷㔲昴㑢昴昴㑢捣㜷〲戸㡢㙡て㠰换㘱ㅦ㤴㍤攸挴㍤昰昳〳㜰㜸㈵〰㜳㉤㠵愷ㄸ晢㝢㐴㔲〰㔶㌱攵㐳㉢〲戸づ㙡㜹㍤㥢ㅢ㤸㕤〹挰㡤挵慥戸て㠱ㅡ㌰挹㥢㘸㜴㌳ㅡ㜱㍦扡㐳㈹扡〵㍤晤ㄲ戳㥣〰㔶㔳敤〱㜰㍢散㠳戲〷㥤㜸〰㝥㝥〰昶愹〴㘰戲愵㜰ㄷ㠴㙢搷㈰搲㘶ㄴ昲晡㌱攱挲㠱㉤收ㄲ㔶ㅥ〶ㄶ㜰愳㘸搳愲慥敥づ㔵㈶ㄹ㔰㤸搰戱㕦㐷昷㠴㤶慥㠵慤挶戲㉤ぢ搶捣㐱昳捤㜶ㄴ㌱㍢㔱换㜴挹㍡ㄶ㉥㌴昳戲㌰扢㘳㔱㘷捥㥣㌲攱㝦愱挸㠹捦㠷慦㑥搵㌷慢〵㕥晦㔹摤づ㈱〴㤶ㄲ扣慡㙡搷㈲愰扢晣愲㙥㔷㜵㤴㑡搵㙣〸㠶昵㈵愲㜳㕡扡㕢捤㝥〵㔵愶㔴昳㜵〵㔰㐴㘵㌸摦户㌰㘷㍥捡ㄲㄳ〶ㄴ㈶㜷戶攴㕢㕢摡㑤㝥ㄹ㕢ㄵ㑤愷㤹昳㔰〵㥥搹搱搵挲㍢㠳〷ㄴ收㜴ㅡ敤㕤ぢ㔹搰捡㉤ㅢ㔴搶㔳㤵慦摡挲昸㤶昶㉥っ愳扥㐵捥搷ㄷ㘶捦敦㔸㠲㕢搳ㄷ戵戵㑦㌶ㄶ㜶晤㑦㝣㉢㠲㕦㡢㝡愹慦㐶㔴㡢敡㙡㔱㔷㕤昷㥦㝥㍦㠱晢戰㡥㙤㘵摤ㄸ搵㠰〵戵扢戳㈵扢㠸挴搴㈰㔱戴㌵㙣搴㤷㔸㔵扢づ㜳敥摡㤵攳㍢㜴ㄵ㥥㤹㙣搹摤搷扥㌵㔰晢㠶晦㈱㌰㤷慢㤱㑦晦晢搱散㍢昹㠰㈹愵㕢㌲晥㑦昷搱搷㍥㠴挸㍦戸〲㍥ㄸ挶〳㡢换㄰慢攲㕣愴戰㙡㘲㔱㘰捦扤㕣〶ぢ捡㠶㡢攸挰搲散㈴ㄴ㔱晢ㄷ愶ㄹ㔹戳ㄵ戵摦㌶愳㝢㘰戱挳㈲㝣㥢搱摡㘵改㥡㍡摡摡っ㉥㜳扣㕢㝣㜶捥㘸㌵敢ち攳ㄶ㜵㜷攰㉥㙣㔹㐰愳ㄶ㑣㑢㘴㉣㠵挸㔸㕡慣搲ㄶ㘶昱㥥㄰㌵捦㔸ㅤ昳㡣捥㤶敥昹㙤㉤戹㍡㜶㜸摦挶晦挴挲㡡戵扦〶㌰昵㑢㙦㑣摣㘵摦㘲昱ㄵ㕦昷㘸摣㈹㐱㜴晣晡戱㐸㔷㡢〰晥㠹晦昰㤶〱㙣㜹搴ㅥ㐵晥〱搱㙡㌱㐱㘰慤㍤㥦慡㑡ㅣ㈴㥦ㅥ〳㠹摡㍡㠹㐷㘸㠰㐹㍥〸㔳捥㜰慡㜹ㄴ㑤㡦昵攴扥㌰〸㑥敢㌰昲㤳㡣ㅣ㝥昹搱搷晡摤㐷ㅤ扥㕡㙥㙢㍡㐳慣昰㌷攱愶ㄱ摣㡣戲戸㈵㙦㜶搶㔱㌰ㅢ扦㘶愹攱扤〱㠱攲㜷㠸㐲㘷㥦慡摡摡㝥㜵㝥㘳㑤搱戱㠶㕢㜵㔳攷慦㘵愶㜸攲㙦摣㍦慤㑥㌶㠲挱㍥挸㑤慥挱挷㤱㝦攴㘷㝡っ㕤㝥ㅥ㤷挱㕡ㅡ慣㐳㔳晢㌸㤴敥敦愶扣搸㡥㤲扣㠴㔱㡤晡挵〴㙦〳愸㐳挹㕣摤㍦㔰慢㍥㐸㍦㐷摤㍦㔰㉣昹搷改㥦㘱〴㘶㘳㈹㌷昳挱攲〶㤶昷ㄷ昰敢愸慥慥挱㔷ㅤ㜰摦㌳攵ㄹㄶ挱摡㘶㥢敡㠶〰戱ㅤ㔲〸㍣㠴㡣晢㜱㘵㐱晣㘶晥昰挰㝤昴㄰挴㕤ㅣ戰愹ち㡡昵㘸昵〷㘷晡挱㈰扦㌵昹㈸㍦昸㘳㘸挴昳攸慥挱㠴㔹扤户ㄲ㝦㐳㙦㉤㐵㤲㕢㐸昵㜲㙤っ挵㡢㤰㜲㠳㈸㥦㘰㤰㤷㌰挷敤㡣扤摣㍤〵㘹敦换摤换昴挰㈴搷㌳㠸搵ㄱ慦㘰㐶愷捣攱慤㉦昳㑦㤸㤷㝦愶攱慢晥〶㝦愱挱搳㌴㜸つ〶晣㐲〳捦愰㔷〲㠵㕦㌸昸㠰㝡づ㌶〰昵㤶㈳愸〳搴㕦ㄹ昴㜹〶摤〸㠳㌵㤸㌰㙢㠳晡ㄸ扤戵ㄴ㔵〶昵〹戴ち搴摦ㄸ攴㔳昴捡㐰扤〴㘹敦愰㍥㠳㥢〲戵㠱㐱慣㡥昸ㅣ㌳㍥愰㕥㠶㡤㝣㠵㠶㕦昸ㅢ扣㑡㠳搷㘸昰㈵っㄴ愸搷搱㜳㠰㑡昸㠱㝡ㄳ㌶〰昵戵㈳愸〳搴㕢っ晡㌶㠳㔶㈳挱㌵㌰挲慣つ慡〶戲戵ㄴ㔵〶挵㕡戳〲昵㉥㠳戰攸㕣〶敡㝤㐸㝢〷挵攲㌴摥㔵昲敦っ挲ㄴ㌸戱㐲敤〳敡〳搸挸て㘹挸敡戵㡦挱㐶ㅡ㝣㐴〳ㄶ戴ㄵ愸㡦搱㉢㠱挲㉦㐷㝣㤶愸㑦㘱〳㔰㉣㙡敢愰づ㔰晦㘰搰捦ㄸ㤴〵攸㌵㌰挵慣つ㡡㔵攷戵ㄴ㔵〶挵㥡戴〲昵〵㠳戰㌸㕤〶敡㥦㤰昶づ㡡㐵㙣扣㜱㕤㤳㐱㤸〲愷ㅤ搱敡㤴㈱搷慢摥扦㌰㉦扦愶㘱㠳扦挱㌷㌴昸㤶〶㍢挱㐰㠱晡づ扤ㄲ㈸晣捡挵〷搴扦㘱〳㔰㉣㝥敢㔱ㅤ愰㌶㌱㈸敦㤲ㄵ㉣㔴慦㠱㈹㘶㙤㔰慣㑥慦愵愸㌲㈸搶慥ㄵ愸㙡〶㘱ㄱ扢っ㔴つ愴扤㠳㘲戱ㅢ㙦摣ぢ挱㈰㑣㠱ㄳ㉢摥㍡㘵昵㈱㡡㍢㥣〰㙣㘴㕦ㅡ戲ㅡ敥㘳㔰㐷〳晥㑥㔳戰㐰慥㐰搱搳〱㉡攵〷慡㍦㙣〰㡡㐵㜲ㅤ搴〱㙡〰㠳づ㘴搰〹㌰㔸〳㔳捣摡愰㔸挵敥〵ㄴ㙢摣敢攰㈴㐳っ挲㘲㜷ㄹ愸㐱㤰昶づ㡡㐵㜱扣㜱挱㤷㐱㤸〲㈷㔶挶㜵捡づ㔰㕢挱㐶づ愶㈱慢收㍥〶㕢搳㘰ㅢㅡ戰㤰慥㐰晤〸扤ㄲ㈸晣扥挸㘷㠹摡ㄶ㌶〰挵㘲扡づ敡〰㌵㠴㐱户㘳㔰ㄶ扥搷挰ㄴ戳㌶㈸㔶扢㝢〱挵㕡昸㍡㌸挹ㅤㄸ㠴㐵昱㌲㔰つ㤰昶づ敡攷㜰挳ㅢ昷戱㌱〸㔳攰㘴愰搵㈹㍢㐰つ㠵㡤ㅣ㐶挳慣扦挱㜰ㅡ㡣愰〱ぢ敥ち搴㑦搰㉢㠱挲㙦愱㝣㐰敤〲ㅢ㠰㘲搱㕤㡦敡〰戵㉢㠳敥挶愰㉣㤰慦㠱㈹㘶㙤㔰慣㡡昷〲㡡㌵昳㜵㜰㤲愳ㄸ㠴挵昳㌲㔰愳㈱敤ㅤㄴ㡢散㜸㔷挹㍤ㄸ㠴㈹㜰㘲愵㕤愷散〰ㄵ㠶㡤㡣搰㤰㔵㜸ㅦ㠳㈸つ㘲㌴㘰㘱㕥㠱㡡愳㔷〲㠵摦㙤昹㠰㑡挲〶愰㔸㥣搷㐱ㅤ愰㔲っ㥡㘶㔰ㄶ搲搷挰ㄴ戳㌶㈸㔶捦㝢〱挵摡晡㍡㌸挹㍤ㄹ㠴㐵昶㌲㔰㝢㐱摡㍢㈸ㄶ攳昱挶挵㜷〶㘱ち㥣㔸㤱搷㈹㍢㐰晤ㄴ㌶戲㤱㠶慣搶晢ㄸ散㑤㠳㜱㌴㘰〱㕦㠱ㅡ㡦㕥〹ㄴ㝥㘴收〳㙡〲㙣〰㡡㐵㝣ㅤ搴〱㙡㈲㠳㑥㘲㔰ㄶ摣搷挰ㄴ戳㌶㈸㔶搹㝢〱㜵㈵㑣搶挱㐹敥挳㈰㔷愱㔷〶㙡㕦㐸㝢〷挵愲㍤摥戸㘱㠷㐱㤸〲㈷㔶敥㜵捡づ㔰搳㘰㈳愷搳㜰㤵扦挱㝥㌴㤸㐱〳ㄶ晡ㄵ愸㤹攸㤵㐰攱〷㜱㍥愰㘶挱〶愰㔸散搷愳㍡㐰捤㘶搰㌹っ捡挲晣ㅡ㤸㘲搶〶挵㙡㝣㉦愰㔸慢㕦〷㈷㜹㈰㠳戰㘸㕦〶敡㘷㤰昶づ㡡挵㝤扣慢攴挱っ挲ㄴ㌸戱挲慦㔳㜶㠰㍡〴㌶昲㔰ㅡ戲晡敦㘳㜰ㄸつ收搲㠰㌷〴㈸㔰㠷愳㔷〲㠵ㅦ敦昹㠰晡㌹㙣〰敡㐱㐷㔰〷㈸㠳㐱戳っ捡〲晥ㅡ㤸㘲搶〶挵慡㝤㉦愰㔸搳㕦〷㈷㤹㘷㄰ㄶ昷换㐰ㄵ㈰敤ㅤㄴ㙦〲挰扢㑡捥㘳㄰愶挰㠹㜷〲昸㜰㤸てㅢ搹㐲㐳摥㈵攰㘳㜰〴つㄶ搰㠰㌷づ㈸㔰慤攸㌹㐰㐵晤㐰戵挳〶愰㜸昳㠰づ敡〰搵挱愰ぢㄹ㤴㠵晥㌵㌰挵慣つ敡㜵挸㝡〱昵〶㑣搶挱㐹㜶㌲〸㙦〲㈸〳挵㠷㔵昴づ敡㙤戸攱㕤㈵ㄷ㌱〸㔳攰挴㍢〶㜴捡㡥㈵㙡㌱㙣攴ㄲㅡ昲㙥〲ㅦ㠳愵㌴㔸㐶〳摥㘰愰㐰㉤㐷慦〴ち扦㤱昴㔹愲㡥㠴つ㐰昱㈶〳ㅤ搴〱敡㈸〶㍤㥡㐱㜹㐳挰ㅡ㤸㘲搶〶挵扢〰ㄴ愸挰㌱㌰搹㕡㕦㉥捣戵慣扢戳扤挱扡㠸㘸㉡ㅦ昷戹㌲㙦ㅤ㔸〷㡤㍣㤶戱㜹て㐱ㄹ扦攳㈱敤㥤ㅦ敦㌵挰扢㑡㥥挰㈰捣㡣ㄳ㙦㌸搰㥦挴挱敦㐴搸挸㤳㘸挸㥢ㄱ㝣っ㑥愶挱㈹㌴攰晤〹㡡摦愹攸㌹昸昹慥㤱愷挳〶晣〴㠶搲㐱㠷㔲ㄲ摣〲慤㍣㠳㐱捦㘴搰㈰っ搶㐰㠴㔹㥢㕦㝦挸搶㔲㔴昹㠰㝤〰㑣搶搱攲㙣〶ㄹ㠸㕥ㄹ愸㜳㈱敤ㅤ㔴〸㙥㘴㈳捦㘳㄰捣愸㘹ぢ㐸㜵捡㤸搵㘷㌶攷挳㐶㕥㐰挳㐱晥〶ㄷ搲攰㈲ㅡ昰㍥〶〵敡㘲昴㑡愰昰㠳㔵㥦〵敤ㄲ搸〰ㄴ敦㘵搰愳㍡ㄶ戴㑢ㄹ昴㌲〶攵㝤〷㙢㘰㡡㔹ㅢㄴ㙦㌶㔸㑢㔱㘵㔰挳㘰戲㡥ㄶ㉢ㄹ㘴㌸㝡㘵愰㝥〵㘹敦愰㝥〲㌷〵敡㑡〶㘱ち㥣㜸〳㠳㑥ㄹ戳ㅡ搴㔵戰㤱扦愶攱㉥晥〶㔷搳攰ㅡㅡ昰㝥〷〵㙡ㄵ㝡㈵㔰昸慤慤て愸敢㘰〳㔰扢㍢㠲㍡㐰㕤捦愰㌷㌰㈸敦㑦㔸〳㔳捣摡愰㜸㔳挲㕡㡡㉡㠳攲㉤ぢ敢㘸㜱㈳㠳散㠹㕥ㄹ愸㥢㈱敤ㅤ搴㕥㜰㔳愰㙥㘱㄰愶挰㠹㌷㍡昸㠰扡ㄵ㌶昲㌶ㅡ晥搴摦攰户㌴戸㥤〶扣㔴愹㐰摤㠱㕥〹ㄴ㝥ㄷ散〳敡㉥搸〰㔴㤳㈳愸〳搴摤っ㝡て㠳㑥㠳挱ㅡ㤸㘲搶〶戵ㅦ㘴㙢㈹慡っ㡡户㌶慣愳挵扤っ㌲ㄳ扤㌲㔰昷㐱摡㍢愸㔹㜰㔳愰㔶㌳〸㔳攰挴ㅢ㈲㝣㐰摤てㅢ昹〰つ㜹戳㠴㡦挱ㅦ㘸昰㈰つ㜸晦㠴〲戵〶扤ㄲ㈸晣挲搹〷搴㕡搸〰ㄴ敦愱搰㐱ㅤ愰搶㌱攸㐳っ捡晢ㅤ搶挰ㄴ戳㌶愸㍣㘴㙢㈹慡っ捡㠴挹㍡㕡㍣挲㈰〵昴捡㐰㍤〶㘹敦愰收挳㑤㠱㝡㥣㐱㤸〲㈷摥㌸愱㔳挶慣㕥昵㥥㠰㡤㝣㤲㠶㐷昸ㅢ㍣㐵㠳昵㌴攰㝤ㄶち搴㥦搰㉢㠱挲捦戱㝤㐰晤〵㌶〰挵㝢㉤昴愸づ㔰㑦㌳攸㌳っ捡晢㈲搶挰ㄴ戳㌶愸攵㤰慤愵愸㌲愸ㄵ㌰㔹㐷㡢攷ㄸ攴㐸昴捡㐰㍤て㘹敦愰㡥㠶㥢〲昵〲㠳㌰〵㑥挷㐰慡㔳挶慣〶昵㌷搸挸ㄷ㘹挸㥢㉦㝣っ㕥愲挱〶ㅡㅣ〷〳〵敡㘵昴㑡愰昰搳㜱ㅦ㔰慦挲〶愰㑥㜲〴ㅤ慡㐶㔵㝢扤搷ㄸ昴㜵〶㍤ㅢ〶㙢愰挰慣つ敡㕣挸搶㔲㔴ㄹ搴㜹㌰㔹㐷㡢㌷ㄹ攴㝣昴捡㐰扤つ㘹敦愰㜸て㠶〲昵づ㠳㌰〵㑥扣ㄱ挳㠷挳扢戰㤱敦搱㤰㌷㘹昸ㄸ扣㑦㠳扦搳㠰昷㙤㈸㔰ㅦ愰㔷〲㠵㥦戹晢㠰摡〸ㅢ㠰扡摣ㄱ㌴㐸㐹戱收昰ㄱ㠳㝥捣愰慢㘰戰〶ち捣摡愰慥㠳㙣㉤㐵㤵㐱昱搶㡢㜵戴昸㤴㐱㙥㐰慦っ搴㘷㤰昶づ敡㐶戸㈹㔰㥦㌳〸㔳攰挴ㅢ㌶㝣㌸㝣〱ㅢ昹㈵つ㙦昶㌷昸㈷つ扥愲挱㉤㌰㔰愰晥㠵㕥〹ㄴ㝥㤲敦〳敡ㅢ搸〰搴敤㡥愰㡥㔵敦㕢〶晤㡥㐱㔷挳㐰㈵晢㍤㝢㔶戲戵㝦㠰搴㕤慢昲搴ㄱ㙢㌸㐲㠱ㄵ挵搹摤换㕡㔱挵攵㉣㙢㔷挵㌹㔶攱㡡㙡㔴搴㍡㍡㜱㝤扥挶晤敢㘲摢昷㐱㠴敡户㤵敢㤷摢捡㡤㥡晢㤱㑤㙤昵㜷摥㕦㈷摢晥㑣扣昴㌳㑥晡昰ㄵ搸㠴捦戴搵昴㤶ㅣ㝥敦搸㔱攸㙥㤸㡤㕢ㄴㅡ昸㑢昸㐲㔵㔵㜸㕣㙤ㄵ㈲晡㡥挹て㔶搳捥㘷㤲㉤收㉦㐳㠳ぢ摡㍢㤶戴慢㙣㙡扢昸㐰〰挵慢㙦㕦づ挳㠵㑦扤㠶〱㕥攸㐱㈴㑡㘷挹挲散㠰㍥㈱㔶〷昱慥ち愰っ㔷㌵愲㘹㝣搳慣收㐸㈱㥢つㅢ搱㙣㈱㤱捦挶㤳改㙣挶㑣愶昳㌹㌳㤲㡤攴昳㘶㉥㤶ぢ昴戱㑤捤㜸㍥㤵㌱愲搱㐴㍥ㅦ㠹ㄷ㌲挹㜴㈴㤱㑣㠴搳㤹㔴㌸㘷㐴挲挹㙣㠸㜵㐷㠶㤷昸戱㍣慥ㅥ愳〹戱摣愸㐴〱㡡晡㔲挴攲㘳戹㔵敤㈳攸晦搰㥡㈰㐲昰捡㘰㑥攴㠵㔹搳户慦ㄸ攱晡愹扢愷㤶㘸晦㔶㌸㄰㘰㈹戱昶㥦摦㙥摡昴挳㥣捡扦㐵㍡㉢搲晤昸㔱晡愳〹㠶㔸㔴㘴㐲㠱〱㘸〷㌶㡤㙦㜶摣ㄲㄱㄸ〸㔹㝦挸㔴慤ㄴ捦愹敢ち搴㐳戲〵㈴攵捦㥤ぢ㠴㈰ㅥ〴㌱㝥晤敡晣㤱㙤攸㌱㉢㝡改挱㙢㜲㑢㤸ㄶ㝦〸晡〴㤴㉡㥤挱㄰㜱㐶㑤㑦㐱捡㤵㐵㝣㠰㑦挹㐵ㄴ㡡㉡挹攵㡥㡢㤸㜸ㅦ㔲㉥㘶攵㡢挹㝡㍤捥㡦ㄱち㡢挹㥦搰挷扢㉡戰㉤晡挵挵㈴㕢挸挷搳搱㝣㌸ㄱ㠹愷攳戹㙣捥挸㘷捤㘸㉣㥥㡤ㄹ改㔴㈱㤱㡢〵㠶搸愶愹㠸㤹㑥挷昳挹㜸㈲ㅤ㡤㘷戲ㄹ㈳ㄷ换挷㌲戹㐴搶捣㠴㔳昹㙣㌲挴㡡㈶挳换敤攰㈳户㐷ㄳ晡㡢ㄶ㤵ㄶ㤳愷戵㠸〶捡㔴戰㙥挹㐵㐵扣㡡㡦挱慦㔱㝤晥㘱搴て㐷ㄳっ戱㜴㠹ㄹ摣戹㑤ㄹ昹㑢㈲㤷〴ㅣ㘲㐹ㄳ晦㔷㤵ㅥ〳㈷㐷㔲昹㉣㘴㐲㤵㉡愹摣ㅤ㈲㥢㈶㑢㤵㡡收㌳扥㌴晦攲㑢㜳㠳ㅥ㈷㠲㔰愰昹㌲晡㜸㔷〵愲攸ㄷ㘹㐶つ慣㑡㤸㡣㜴㈱ㄹ㡦㤸㌱㈳㥢㌴戲愹㔸㌴㥤㡢㠴搳㘶㍣ㄱ㠸搹愶改愴ㄱ㡥㠵㡤㕣㈴ㄶ挷㑡㤷㡥㘵ぢ挹㜰㍣㥡㑥㐵㡤㙣㉣㔱㠸ㄹ㈱㤶㍤ㄹ㕥挶攱㈳ㄳ㘸㐲慦㙡㔱㠹收㙢㕡㘴㕢〹ㄶ㌷ㄵ捤㐷㥣㌴挷㌰捡㕥㘸㠲㈱搶㌷㌱攳㑦㤳㜵㑦愵摣㥤ㄶ愳搹㌴搱㔵搱㝣ㄷ㑡昵摤㑣㠴挸愶昹㍥愴㡡收㝤扥㌴敦昵愵挹慡愶ㅡ㘷ち㕡搰晣〰㝤扣慢〲晢愲㕦愴ㄹ捦攵攲㠵㠴㤹挹㘵㡣㜰扣㤰㡤愵㜳攱戴㘱㘰攱㡣㈷㌲㤱戴ㄱて㑣戵㑤㜳㠵㐸㈶㤵㡤㐴愳昱㜰㉥㥥捥挷搲戱㔴㤸㕢扢㘸㈱㥥换挴愲昹㄰㙢愳っ㉦愷挱㐷㑥㐷ㄳ摡愸㐵㈵㥡ㅦ㘹㤱㙤㈵㍥㠵㐸搱扣搵㐹㜳㌶愳捣㐱ㄳっ晤〳〶㤸昱愷挹攲愸㔲挶㘹㤱㘰㜳㈸㕤ㄵ㑤㔵昴愴㘸㉥㐴㌶㑤ㄶ㍤ㄵ捤慢㝤㘹㕥攵㑢㤳愵㑦㌵㡥㠱ㄶ㌴㔹收挴扢㉡㤰㐵扦㐸ㄳ慢㜸㍥㥦㐸㘷㘲㠵㙣㌴㥥捡㠷搳㜱㌳ㄷ捦㠶搳挹㕣㍣ㄶ〵愸㐰捥㌶捤ㄴ搲㤹戴㤹〸ㄷ戲㘶㍡ㅥ捦ㄵ㌲㜱慣改搹㤸㤹㠷㝤㌴㥦捦㠵㔸㐰㘵㜸㤹㠷㡦㌴搱㠴㔸㌷㔵愲ㄲ捤㙦戵挸戶ㄲ晦㠶㐸搱扣搸㐹㜳〱愳戴愲〹㠶㌶挱〰㌳晥㌴慢戰戹㔳捡㌱戴搸㡢㑤ㄷ㕤ㄵ捤㙡敢戸㐲㉥㠲挸愶㔹〳愹愲㜹扡㉦捤㔳㝤㘹搶敡㜱㤶㈱ㄴ㘸〶搰攷㘷ぢ㉣㐷扦㐸搳〸㘳㥢㤷㡡㈴㈳㘹散㌳㤳戱ㄸ昶㤶㘹㉣㘷攱㝣㈴㠲㠷扥收ㄲ㠱ㄵ戶㘹㌸㘶㠶㌳㘶ㅣ摢捥㔴㌲㥥㑦㈴戳搸捥ㅡㄱ挳捣㐵㤲㠵㜴㉥ㅥ〹昵戵挲换㈳攱㈳㡦㐲ㄳ慡搳愲ㄲ㑤愹㐵戶㤵攸て㤱愲㜹戴㤳收〹㡣㜲㈲㥡㘰㘸〰っ㌰攳㑦㜳愰㔶㡥愷㐵ㄳ㥢㌳攸慡㘸㠶愰㔴㙢晡㔹㄰搹㌴〷㐱慡㘸㜶晡搲㕣攸㑢㜳㑢㍤捥㜹〸〵㥡㕢愱慦㘸㥥㡦扥戵摤捣ㄵ㔲攱㌸㤶戲㘸ㄲ换㕢㍥㤲㡥㐵㈲ㄹ㈳㤲㡡ㄶっ㈳㥦㠹㘵〲ㄷ搸愶挹㐴捡㡣㈴㘱㤹㠹㈷戱㔱㌰搲㤱㌴㜶㑢昸摦㐸挶㔲㈹ㅣ慣っ戶挲换ぢ攱㈳㉦㐲ㄳ摡㕡㡢㑡㌴户搱㈲ㅡ㈸㔳戱㉤㐴㡡㘶挱㐹昳㜲敡㔷愲〹㠶㠶挰〰㌳晥㌴户搳捡㈹戴搸㤷捤㌵㜴㔵㌴㜷㠰㔲搱扣ㄶ㈲㥢㘶〳愴㡡收㈱扥㌴㝦收㑢㤳㤵㔶㤵挴㙦搰㠲收㔰昴ㄵ捤ㅢ搱㉦搲㌴㠱㉣㥡挵㕥ㅤ捦㕥㡣挷㘲㠹㑣㉥㥦㡣㘵ㄳ㤱㔸㉡㥦㐹愷㔲昱挰㑤㈵搳㘸㈶㤳㡡攷昰㘰攳㘴㈲㙥㈶㐰ㄱぢ㜵㍥㥦㐹愶搲愹㠸㤱㐸㠴㔸慦㘵㜸㜹㌳㝣攴㉤㘸㐲挳戵愸㐴㜳㠴ㄶ搱㐰㤹㡡㕤㈰㔲㌴昷㜳搲扣㤳晡扢搰〴㐳扢挲〰㌳晥㌴㜷搳捡㤹戴搸㥦捤㙡扡㉡㥡愳愰㔴㌴ㅦ㠰挸愶㌹ㅡ㔲㐵㜳扣㉦捤扤㝤㘹戲ㅣ慢㤲昸㈳㕡搰っ愳慦㘸慥㐵扦㐸㌳ㄹ㉤㤸挹㑣搶㌰㌲搸戳㥢攱㤴ㄱ㡥㐴搳㔸㉥㡤㙣㌴㤲挸挷㘲㠱㜵戶愹㤱ぢ攳㜸㌹㤶㑢㘴㤲㘶摣挴㐶〱摢㕢ㅣ㔵㤹戹㜴㈴〲㠹ㄱ㘲㔱㔷搱㝣〸㍥昲㘱㌴愱愸ㄶ㤵㘸挶戴㠸〶㤲愶㈲〹㤱愲㤹㜴搲㝣㤲晡愷搰〴㐳㈹ㄸ㘰挶㥦㘶㕡㉢昹㘳㜱昵㝣㑦昹㉣㕤ㄵ捤㍤愱㔴㌴晦ち㤱㑤㜳㉦㐸ㄵ捤摤㝣㘹敥攲㑢㜳慣ㅥ攷㐵㠴〲捤㥦愲慦㘸扥㠴扥戵愶㘷ㄲ搸愵〳㔴㌶㤵㠸昳㐸挹〸㘷ち㐹挳㐸㘷昲㐶挲㑣挷〲ㅢ㙣㔳散愳㡣㐸㍣㤷づㄷ㜲㌸㐳㐹愳㘳㐴昳改ㅣ㡥㌴㌳〹散戴搲愱㐶㉢扣㝣ㄹ㍥昲ㄵ㌴愱扤戵愸㐴㤳攵㕦挵㥣〶捡㔴㑣㠰㐸搱摣挱㐹昳㉤敡摦㐶ㄳっ㑤㠴〱㘶晣㘹㑥搲㑡晥昲㕣㍤戱㔴㝥㐸㔷㐵㜳ㅦ㈸ㄵ捤㡦㈰戲㘹敥ぢ愹愲㌹挸㤷㘶挸㤷收㔴㍤捥㍦㄰ち㌴愷愱慦㘸㝥㠶㝥㤱㘶挲㑣挶㘳〹〳㡢㔹愱㄰㡦ㄵ㜲㘹ㅣㅦ攵㘲㔱㈳㤲挶㔹㕦㉡㘶〶㍥户㑤㜳㤹㜰搶㡣ㄷ愲搹ㄴ㡥㌸㌳㠵戰㤱㡣挶ㄳ戹㜰ㅣ㜴㘳㌹㈳㥣っ㑤户挲换㉦攰㈳扦㐴ㄳ摡㑦㡢㑡㌴㔹㈳㔶㌴㙤㉢㌱ぢ㈲㐵㌳攰愴昹㉤愳㝣㠷㈶ㄸ㥡つ〳捣昸搳㥣愳㤵㈶㉤㜰挲㕣㈵晢搴愲㔱㌴て㠴㔲搱慣㠵挸愶昹㌳㐸ㄵ捤㙦扥昱㍢ㄷ晡ㄷ愴摥㜳㈱㔶㝦㔵ㄲ㝣愰㍣㘸ㅥ㠲扥愲ㄹ㐴㕦㉦㥢㌹㈳ㅥ㑦㐵ㄳ搹〲搶㜴㌳㥣㡥㠶戱㐸㘲挱㡣㘲㔷㥤㉦㐴〳晤㙣搳㔴㍥ㅥ捥㈷昳搹㜴ち〷㔱㤹㜰㉥㤳挷〳〴捤㙣㌲㥣换愷㔳㤰㠴づ戵挲换晥昰㤱〳搰㠴づ搳愲ㄲ捤戹㕡㐴〳㘵㉡㝥づ㤱愲昹㌱㍥㠶㝤㉥戴㈵昵㕢愱〹㠶㔸㉣慥㐸㌳慢㤵晣㑤扣㝡愶慣ㅣ㐲㔷㐵㌳て愵愲戹㍤㐴㌶捤〲愴㡡收㥢扥㌴㕦昷愵㌹㑦㡦戳ㄳ㐲㠱收㝣昴ㄵ捤愱攸ㄷ㘹㐶㈲搹㈴㉥㈵攴㔲〹愳〰慡㐶㌶㤳㡤愶㑤㌳㤱㑣㠶愳㤱㕣㍡ㄳㄸ㘶㥢攲摣愸㔰㈸㘰㈹㡥攱攸摥挸㈴戲㌸〷㑡㠵戳㌸㐰㑤㘱㜱㌶戳愱ㄶ㉢扣ㅣづㅦ㌹〲㑤攸〸㉤㉡搱㕣愰㐵㌴㔰愶愲ㅤ㈲㐵昳㜹㈷捤㤱搴㡦㐲ㄳっ戱愲㕣㤱收㐲慤散㈲捤㙥㌶㌱扡㉡㥡㥤㔰㉡㥡〹㠸㙣㥡摤㤰㉡㥡㑦昸搲㝣捣㤷收㈲㍤㑥〶愱㐰㜳㌱晡㡡收㥥攸㕢换㘶㈱ㄵ㡢挴㘲㠵㜸㌶㤱㡡ㅢ㠵㐴㈶㥤捦攴㈲〵ㅣ㍥攲ㄲ㑤㍡㥡つ㡣㜱㥡㐶昳㤹㌰捥㤶㑣㈳ㅥ㡥㈷戲改㌰ㄶ㔴㕣搲㠹㘴捤㜰㉥ㄹづ㉤戱挲换扤攰㈳挷愲〹㉤搵愲ㄲ㑤㤶愴搵㥡㙥㕢㠹㈳㈱㔲㌴晦攰愴搹挴㈸ㄳ搰〴㐳㐷挱愰㈲捤愳戵㤲扦搶㔷て〱㤶㔳改慡㘸ㅥぢ愵愲㌹ㅤ㈲捥愰㕦㈵㡥㐷慢㘸摥攱㑢昳户扥㌴㔹㔵㔶㐹散㡦㔰愰㜹㈲晡㡡收㉣昴㡢㌴昳挹㙣㌲ㄵ㑢㘷㔳㐹散㐸昲搱㜴ㄶ㙢㙤㈱㔷挸ㄷ挲搹㉣捥搳捤挰㙣摢㌴㤷㐸攴愳搸改㥢〶捥㠵㘲㌱㈳㠳㔳㈶散捣㡤㐴㉡ㄷ攱〱㙡攸㈴㉢扣㥣〳ㅦ㜹〰㥡搰挹㕡㔴愲㜹㡡ㄶ搱㐰㤹㡡搳㈱㔲㌴慦㜳搲㍣㤴晡挳搰〴㐳㘷挰㐰㝤㄰㕥收㈸㕥昵ㄸ挰㌹㕥晡〸㥤愹㤵挴㈷㡦㘷㜳ㅣ㥢㍣㕣挵搹㔰㉡㥡㈶㝢㈴挹改㕣㐸ㄵ捤换㝣㘹㕥攲㑢㤳愵㘷㤵㐴ぢ㐲㠱收昹攸㉢㥡㐷愰㕦愴㘹㘶㈲挹㜰㍡挱戵㌵㠹㜳㥣㜰㌶㤱挱扥㈷㥥捤㐷ぢ挹〸捥ㅥ〳ぢ㙣㔳㕣㔱㡣㥢昹㐲㉡㥥挱愵㤲㑣㌶㠶昳昸㈸㤶捣㌸づ〵㡣㜴摣㐸㠶㉥戰挲换㔶昸挸㌶㌴愱ぢ戵愸㐴昳㈲㉤戲慤挴㈵㄰㈹㥡㘷㍢㘹㜶㌱㑡㌷㥡㘰㠸㤵㙡昵㐱ㄴ㐳搷㌵愴换戴㤲捦ㄱ㔰て㜱㤶㉢攸慡㤶捤㤵㔰㉡㥡㐷㐱㘴搳晣ㄵ愴㡡收昱扥㌴㡦昵愵㜹愵ㅥ攷㌸㠴〲捤慢搰㔷㌴㡦㐷扦㐸㌳㠵〳捥㉣づ换捤㜴㈴ㅢ㑦攱攲㐷㌲㥥挹㐴捤㙣㉡㤵㑡㠴㜳㤱㘸攰〴摢戴㄰挷㔱㝡㌲㤷㑣㘲昹㡣㈷㑣ㅣ戰㐷挳搸㐲㘰愱㉥ㄴ愲㌱㥣ぢ戱捡捤昰昲㐴昸挸㤳搰㠴慥搶愲ㄲ㑤㤶扡换慤挴㜵㄰㈹㥡㡢㥤㌴捦㘰㤴㌳搱〴㐳搷挳愰㈲捤ㅢ戴㤲て㈵㔰て愹㤶ㄷ搰㔵搱扣ㄱ㑡㐵昳㈲㠸㙣㥡㌷㐳慡㘸ㅥ攱㑢㜳扥㉦捤㕢昴㌸㤷㈲ㄴ㘸摥㡡扥愲㜹ㄹ晡㐵㥡㠹㜸㈶ㄱ㑦收㘲㤹〴捥搳捤㐲㍥㥤㉥㘴㜳㔸晣㜲㈹挰㑤㐴搲㠱换㙤㔳㉣㡦㔱㕣晦捣㈴㜸慣㥥㌵㤲㤹㈸㔶昸㐲ち㘷㐵㤱愴ㄱ㉢愴㐳㉣㠵㉢㑥㉢攱㈳慦㐰ㄳ晡慤ㄶ㤵㘸戲ㅥ慥慣㘸㈰㘹㉡敥㠲㐸搱㍣摣㐹昳ㅡ敡㔷愱〹㠶敥㠶㐱㐵㥡昷㘸㈵㥦㜰愰㥥扡㉤㙦愲慢愲㜹㉦㤴㡡收㉤ㅣ〸〶㙡扡て㔲㐵㜳㤶㉦捤㤹扥㌴㔷敢㜱㙥㐷㈸搰扣ㅦ㝤㐵昳づ昴㡢㌴㐱捤挰㌳㥤㠹〴晢昴㕣って㑥㡥㈴搲㐶捡捣㘷戳㠹㘸㌶ㄷ戸搳㌶挵戶㈰㥦㡥ㄵ㘲㌹㔴ㄱ攲搱㙣〴㡦㉦㡦㈵㜱㉣㘰ㄶ㔲㍣愸捡㠶ㅥ戰挲换扢攰㈳敦㐶ㄳ晡㠳ㄶ㤵㘸㍥愸㐵戶㤵㔸ぢ㤱愲㌹挹㐹㜳㌵愳摣㡦㈶ㄸ㘲㘱扣㈲捤㠷戴㤲㡦㑢㔰てㄹ㤷敢攸慡㘸㍥〲愵愲昹㌰㐴㌶捤挷㈰㔵㌴昷昴愵㤹昶愵昹戸ㅥ攷㜱㠴〲捤㈷搰㔷㌴㥦㐰扦㐸ㄳ㐷敥㔹㌳㘵攰敡〵捥挱挳㘶㉡㤳㑤挶㈲㘶㈱㤷㉣㤸愰㤵换〷㥥戴㑤捤㔴㉡㥢挴摦㜱㠰㌶ㄳ捦㤸㔱㈳ㄶつ㈷昳昱㔴慡㠰慢捡挹㙣㍡昴愴ㄵ㕥㍥〵ㅦ戹ㅥ㑤攸㈹㉤㉡搱㕣慦㐵戶㤵昸ぢ㐴㡡收㘸㈷捤㘷ㄹ攵㌹㌴挱㄰慢攷ㄵ㘹㍥愳㤵慢㐸昳㕡㌶ㅢ攸慡㘸㍥〷愵愲昹ち㐴㌶捤攷㈱㔵㌴㠷晡搲㙣昰愵昹㠲ㅥ攷つ㠴〲捤扦愱慦㘸扥㠹㝥㤱㈶戶㤰扣搲㡢㈳ㅤ㌳ㅡ挷愳散搳〶晥㤲㠹㤱㡤攷攳㜸攷昲昹挰㕢戶㘹㌴㡥慢㈳㠵㑣挱っㄷ挲㈸㝢㠴㘱㤷㌳搲㘱㌳㡡ㄳ愲㝣㈱ㅢて戱昲慥搶攱户攱㈳摦㐱ㄳ㝡㐹㡢㑡㌴㌷㘸ㄱつ㈴㑤挵慢㄰㈹㥡㕢㍢㘹㝥㐸晤㐶㌴挱搰㙢㌰㔰㌴晤昶改慦㙢㈵昱愹攷挰ㄷ㥦〸晦〵㐳扦〹愵愲昹㈵㝢㌰㔰搳摢㤰㉡㥡㐱㕦㥡㜵扥㌴摦搱攳㝣㡤㔰愰昹㉥晡㡡收㌷攸ㄷ㘹㘲挹㡡攴攳搸挱㘴㜱㠴㤴㐸攲㉣㈸㡤㙢㙥㌸〰㡤愵㜱晥ㄸ㑤〷扥戵㑤㤳ㄱ㕣ㄲ㠹戱㜶㠴㝤㝡㌴㤲挴㤵昹㍣捥㉥㔳㘶㈶㤱捡愴㘳改搰㝢㔶㜸昹ㅤ㝣攴昷㘸㐲敦㙢㔱㠹收摦戵㠸〶捡㔴㙣㠴㐸搱晣昷搷㡥㜳愱㍥〱攸㙢搰〴㐳ㅦ挱愰攲戲昹戱㔶摥㐱㥡㜷戲改㐷㔷戵㙣㝥ち愵愲㌹〰㈲㥢收㘷㤰㉡㥡㥦㘱㐰㙦㤵敤㔳㐸扤㘷㤶㥦敢㜱戶㐰㈸搰晣〲㝤㐵㜳㄰晡㐵㥡改扣㤹挹ㄶ㌲㌹戵晤㡣ㄴ挲㔸攳㡤〴㈰ㄹ㘶〴ㄷ㠶捤㜸㘰㑢摢ㄴ〷㑥ㄹ搰㌳攲㤱㔴〴攷㐲愸ㅦ㈵捣㐴ㄶ戵っ㕣挷换愰㐴ㅢ晡搲ち㉦户㠲㡦ㅣ㡣㈶昴㑦㉤㉡搱晣㑡㡢㙣㉢昱つ㐴㡡收扢㑥㥡㐳ㄸ㘵㍢㌴挱搰户㌰愸㐸昳㍢慤攴㈳㈶搴㤳晡攵㌰扡㤲㘶攸㝢慤ㅣ〱搱㠰㍥戵㉣㑢㡦㜱搵㙦晤㝦㕦㍥搲晤㤴昷㠹㜸㙡晢㌲攲敢㠳ㅦ搶ㄶ㝦㡥㕡㔳扤攷㝦ㄶ㡢ㄵ㘲晥ㅡ㥤㔳敤㑢昸搴晦㠷㌸㕣㐶㑡㤵㝦㐶摣ㄱ㤳摣ㄹㅦ戸戶〶ㅦ㌷散㤷㘲㑦㝦ㅣっ㡥㔵㠳摢愶㜴愱㠰㡣㍦㌲㌷愷㘳㥣晤ㄷ捡戶搰㠵攵㤱晡攱攳㈳㑡㤲㜱搹㉥㍣捡愰摢搴㙥㌳㍡㙤㍦㍣捣ㅢ㜷ㄱ㐰㌱㤲㡦㉡ㅦ㕣敡㌹㝥捥㍢愴㈴㥤搲摥㠵挷敡㥢㜹ㅤ戱ぢ户戰搴㔴昷ㄱ扥扦戰户晥ㄶㄹ㝦扦换㘸㜸戰晥㤴晣昶昸〴㐳㝣㝥捣㍣扥愵㕢㍤っ㘰㕢攸㠵攴㉤〹㠱㕤戹愸㡣ㅤ摥㌴㍣ㅡㅦㄹㅤ㔱晢㍣扥㡢ㅦ㍣㑣㌹㜹づ捡挵㈳㈸㐷㈲愶愸㐵㜴攲ㄷ戲て挷搹摤㌱㑥㘲㠴㜸〶攳㜰㉣愸攰戰〷ㅤ戸㡡㔰挴ㄸ㠲昷㉤㘸㝤㝤㍦㜴戰改愹㠲㤵昳昵㘹愳搵摢扢昸㝦㥤昵㝦㘸敦晡晥摡㘳慥搸改晣㜱戵慦ㅦ㜳攵㍦㙥ㅣ㌳攲㡡摢㌶㔹晦ㅦ戳㝡㠷㤳㍥摣晦摥㜷ㅢ㙦㥦晣挶昲慤㙥㝤慦㔱㙣〹㡦㘱㠸攳㝥晡昳㝡㘴昴㌲ㅥㅤ收㜹昶敦㔳㤶挲晤昸敢搰㘰㐴挲ㅢ㐵㐵攴㍢愰㡦㘰㠹㥦慢㥤㜸〲ㅥ㕣搶搵攲㤹攲㐷摥㡥愶㔴㐹搶晤〳ㄹ挸搴㜷ㄱ挹㡣〴愳㐷㘰慢ㄹ〴攵ㄸ㍡㙣㙦㍢っ愱挳㔸㠷㐳㜴㠴㔸㙢㌹ㄴ扦㠵㐶㈸敢㠷挱㙣昳搰つ搷ㅥ㤵搰㝤戴晦扤㠰昷㐶攳㕢〰㌷昹㡤㌷ㅢ挵㐸㜸昸愱㝢〰改昸愲扢摦㔲戸ㅦ㥣ㅤ摡ㅤ㤱昰慥㤲ㄳ㤱㍢搰戱㥥慦搰摤〷てㅢ摤㘴㤲㠸搳㤴㙡挹㈲㝦㘰㡡㑤㈲㠱挵㔸摣㔳㐶㘲㉡ㅤㄲ戶㐳㡣づ搳ㅤづ㘰㝤㠷攵〰ㄵ㤶挷ㄹ㔰搶㡦挱晣收愱摢㑢㝢㔴㐲户摢㘱攷慣晤㜲㤷㤷ㅢ〷〳摣昲慤㕥㙤ㄴ㑤昰昰㐳㜷㡢㐵挸戳搴摤㙣㈹摣㡦摣づ㑤㐴㈴扣㜱㥤〳戹〳ㅤ㡢昷ち摤㡤昰戰搱ㅤ㐴ㄲ搳㘸㑡戵㘴㐵㍦㜰戰㈶ㄱ㡢㄰摤㜵ㄶ㠹攲㐲㜴㈸ㅤ愶摢づ㔳改㌰搷攱〰㜴㔷㕢づ㔰〱㕤㌳㤴昵戳㌱扦㜹攸收㘸㡦㑡攸ㄶ㡤つ扥㜰捤挲㡦ㅡㄷ攰㝡㘴愱昰㜱愳㌸ㄴㅥ㝥攸慥戰〸㜹搰慤戴ㄴ敥㠷㜵㠷收㈲ㄲ摥㈸㤷㈳㜷愰㌳搰㔱攸㉥㠳㠷㡤㙥ㅥ㐹攴㘹㑡戵㘴昹㍥搰愲㐹㐴挳㐴㜷戱㐵愲㠸㙥〱ㅤ㑣摢㈱㐷㠷㌶㠷〳搰㥤㙦㌹㐰〵㜴ㅤ㔰搶㉦挰晣收愱㙢搵ㅥ㤵搰改ㄵ昵挵㙢ㄶ〲攲㕢㡤愲ぢㅥ㝥攸捥戲〸㜹搰㥤㘹㈹摣㡦昹づ㉤㐲㈴扣昱㠳ㅢ攴づ㜴㉣换㉢㜴愷挳挳㐶户㠴㈴㡥愴㈹搵㤲戵晡挰㌲㥢㐴㡡攸㑥戶㐸ㄴ搱慤愰挳㔱戶挳ち㍡ㅣ攵㜰〰扡攳㉤〷愸㠰敥ㄸ㈸敢㑦挰晣收愱㍢㔱㝢㔴㐲㜷挵愵㝣晤扤昱〲慣戶㠷㥤昳㐱愳㌸〳ㅥ㝥攸㡥戲〸㜹搰ㅤ㘹㈹摣て〸て㥤㠵㐸㜸攳攲て㜲〷㍡搶攰ㄵ扡攵昰戰搱㥤㐲ㄲㄷ搲㤴㙡挹挲㝣攰㌴㑤㈲ㄶ攳㙥㘲㜱ㄹ㠹㌳攸㜰㤱敤㜰〱ㅤ捥㜲㌸㠰㜵愷攵㔰㘴㝤づ㤴昵㤷挳㙣昳搰慤搴ㅥ㤵搰㜱㜵ㅤㅢ晣挴摡㐷㝦摡㈸慥㠱㠷ㅦ扡㌶㡢㤰〷㕤慢愵㜰㍦㕡㍣㜴㉤㈲攱㡤㝢〸㤰㍢搰戱攰慥搰ㅤ〱てㅢ摤㉦㐹攲㘶㥡㔲㉤㔹㠵て㕣慡㐹㐴搵ㅥ戶㘰㤱㠰ちぢ搱攵㜴戸挵㜶戸㠹づ㔷㌸ㅣ㠰㉥㙢㌹ㄴ搱㕤〹㘵晤㥤㌰摢㍣㜴㜷㘹㡦㑡攸㑥挳愱〹㜶戱㡤挷㜰〷扢㝣㘳愳㔸つて㍦㜴㜳㉤㐲ㅥ㜴㠷㔹ち昷㐳挹㐳て㈰ㄲ摥戸㈲㠰摣㠱敥㡦攸㈸㜴㠷挰挳㐶㜷㍤㐹㍣㐴㔳慡㈵㑢敥㠱摦㘸ㄲ㤱㌴㤷扡〳㉤ㄲ㔰〱摤㑤㜴㜸搸㜶㔸㐷㠷㕢ㅣづ㐰㌷换㜲㈸愲扢つ捡晡㈷㘱戶㜹攸㥥搲ㅥ㤵搰㝤㠵搵㜴敤㤷慦㌷敡㠳ㄴ昱㉣㍣晣搰㑤户〸㜹搰㑤戳ㄴ敥挷㤹㠷晥㡡㐸㜸攳㡡ㄸ㜲〷㍡㤶搲ㄵ扡㝤攱㘱愳晢ㅤ㐹扣㑣㔳慡㈵敢敢㠱摦㙢ㄲ㔱戵挲㑥戲㐸㐰〵㜴慢改昰㡡敤戰㠱づて㌸ㅣ㠰㙥扣攵㔰㐴昷㈰㤴昵㙦挱㙣昳搰扤慤㍤㉡愱㝢㤸㥢戸戵敦㌴敡㐳㘳昱㈱㍣晣搰㡤戵〸㜹搰敤㘵㈹摣て㐲て㝤㠴㐸㜸攳挶ち攴づ㜴慣㥢㉢㜴㝢挲挳㐶昷㈸㐹㝣㐱㔳慡㈵㡢改㠱挷㌵㠹㠸摡㑤㈴换㐸㍣㐹㠷㉦㙤㠷捦改戰摥攱㠰挵㌴㙡㌹㐰〵搶㝦㠶戲晥㕢捣㙦ㅥ扡敦戴㐷㈵㜴㍣ㄱ慡慡㝡扤㔱㉦㝤愲て〶昰㐳户扢㐵挸㠳㙥㤴愵㜰㍦㐲㍤㔴㡢㐸㑣㕥晥ㄵ戹〳ㅤ㡢攴ち摤㙥昰戰搱扤㐰ㄲ晤㘹ち㕢㈱㔹㌹て扣愸㐹㐴㈳㕣㘱㝦㔲㐶㘲〳ㅤ〶搸づ晤攸昰㡡挳〱㑢摤㔰换愱戸搴扤〶㘵晤㤶㌰挳㝢㌳㑥挴戶搲ㅥ㤵搰改㠳㤲㍦㍦挵搷摢㡤㘲〸㍣晣搰㙤㙦ㄱ昲愰摢捥㔲戸ㅦ扥ㅥ摡ㅥ㤱ㄴ扡㜷㤰㍢搰戱㈲慥搰㙤ぢてㅢ摤㝢㈴㌱㥣愶ちㅤ换攴㠱扦摢㈴愲㐴户戵㐵㠲挱㠲昲㐳㍡㡣戰ㅤ㠶搱攱㈳㠷〳搰つ戲ㅣ㡡攸㍥㠱戲㝥㈴捣昰摥っ㜴愳戴㐷㈵㜴ㅡ㤹㕥㜱㐵っㅥ㝥攸〶㔸㠴㍣攸晡㕢ち昷㘳摢㐳〹㐴㔲攸扥㐴敥㐰挷昲户㐲ㄷ㠴㠷㡤敥㉢㤲搸㡢愶ちㅤ㙢攲㠱慦㌵㠹〸慦㈷㠸㐰ㄹ㠹㙦改㌰搶㜶ㄸ㐳㠷敦ㅤづ㘰㕤㙤㌹ㄴ㔹㙦㠲戲扥〹㘶㜸㙦〶扡〹摡愳ㄲ扡㥦慡愳㤳㤷ㅡ㜷戵㑥挸挴㔴㜸昸愱晢晥㕦ㄵ捥㘱扦戳ㄴ敥〷扥㠷愶㈳㤲㐲㔷摢㔷愱㘳慤㕢愱晢〶ㅥ㌶扡扥㔰㡡㌹㌴㔵攸㔸〰て㐸挸㡡愷晦㙡㠵晤㈷散㥦〷㡤㈲㠹㝥㜴㌸挰㜶㤸㑤㠷〱づ〷戰晥捣㜲㈸㉥㜵昵㔰搶ㅦち㌳扣㌷〳摤㘱摡愳ㄲ扡ㄵ敡愰攴戹㐶㜵ㅥ㔶㜸扥㔱攴攱攱㠷敥㈳㡢㤰㘷愹摢㘸㈹摣㡦㡡て㤹㠸愴搰つ㐶敥㔸敡㔸搸㔶攸㍥㠰㠷㡤㙥ㅢ㤲㘸愵愹㐲挷㙡㜷攰挷㥡㐴㌴挹愵敥摤㌲ㄲ㐳攸搰㘶㍢㉣愰挳昶づ〷㉣㜵㙦㕡づ㐵搶㍢㐲㔹摦〵㌳扣㌷〳㕤户昶愸㠴敥㝡㥥㝦㕤昳㝥攳ㄵ搶㔹㠵㔸〱て㍦㜴慦㔸㠴㍣攸㕥戶ㄴ敥㠷捣㠷㡥㐲㈴㠵㙥〴㜲〷㍡㔶戱ㄵ扡㤷攰㘱愳摢㤹㈴㑥愴愹㐲挷搲㜶㘰㔷㑤㈲ㄲ㈵扡攷㉤ㄲ挵㠵㘸㈴ㅤ㑥戲ㅤ㑥愰挳敥づ〷愰㝢挶㜲㈸愲摢〳捡晡㌳㘰㠶昷㘶愰㍢㔳㝢㔴㐲愷㤷㌶㜵㘰扣晦摦ㅡ挵〵昰昰㐳户摥㈲攴㐱昷㤴愵㜰㍦㥥㍥㜴ㄱ㈲㈹㜴〹攴づ㜴㉣㔹㉢㜴㑦挰挳㐶㤷㈲㠹㤵㌴㔵攸㔸挷づ㘴㌴㠹㔸㤸扢㠹㐷捡㐸㡣愱挳ㄵ戶挳攵㜴ㄸ敢㜰〰敢戵㤶㐳㤱㜵㈳㤴昵搷挰っ敦捤㐰户㑡㝢㔴㐲愷捦㈲昴ㄵㄴ㜱ㄳ㍣晣搰㍤㘰ㄱ昲愰扢摦㔲戸ㅦ㙣ㅦ扡〵㤱ㄴ扡㠹挸ㅤ攸㔸㥦㔶攸敥㠳㠷㡤㙥㌲㐹摣㐵㔳㠵㡥㐵敢挰ㄴ㑤㈲ㄲ攳㔲㜷㑦ㄹ㠹愹㜴戸摢㜶戸㤳づ搳ㅤづ㘰㝤㠷攵挰搱㜱扤づ捡晡搵㌰挳㝢㌳搰摤慦㍤㉡愱㥢挵搳㌰㉣㙤敡摡搳搸㤷ㅡ挵㍡㜸昸愱扢挵㈲攴㐱㜷戳愵㜰㍦ㄲ㍦昴㌰㈲㈹㜴〷㈰㜷愰㘳㌱㕡愱扢ㄱㅥ㌶扡㠳㐸攲㈹㥡㉡㜴慣㔰〷づ搶㈴愲㘹愲扢捥㈲㔱㕣㠸づ愵挳㝡摢攱㐹㍡捣㜵㌸〰摤搵㤶㐳ㄱ㕤㌳㤴昵捦挲っ敦捤㐰昷㥣昶愸㠴㑥㕦㌱搱攷戲㘲〳㍣晣搰㕤㘱ㄱ昲愰㕢㘹㈹收扢晥愲㜷攸ㄵ㐴㔲攸㑣攴づ㜴慣㍣㉢㜴㤷挱挳㐶㌷㡦㈴摥愶愹㐲挷㜲㜴愰㐵㤳㠸愹攳扡㡢换㐸㉣愰挳㍢戶挳㕢㜴㘸㜳㌸㠰昵昹㤶㐳㤱㜵〷㤴昵ㅦ挲っ敦捤㐰户㔱㝢㔴㐲愷㉦㜱ㅡ扣㔸㝣搸㈷㡤攲ぢ㜸昸愱㍢换㈲攴㐱㜷愶愵㜰㍦㠶㍦昴㈵㈲㈹㜴㡢㤰㍢搰戱捣慣搰㥤づてㅢ摤ㄲ㤲昸㡥愶ちㅤ㙢捦㠱㘵㥡㐴㌴挱㙤摤挹ㄶ〹〶ぢ捡ㄵ㜴昸摥㜶昸㤶づ㐷㌹ㅣ㠰敥㜸换愱㠸敥ㄸ㈸敢㔹㉥㠶攵㘶愰㘳㙤㔹㜹㔴㐲愷换㌹㝡㑦㉢晡挱挳て摤㔱ㄶ㈱て扡㈳㉤㠵晢〱晥愱〱㠸愴搰㥤㠴摣㠱㡥㌵㘵㠵㙥㌹㍣㙣㜴愷㤰〴㉢扢㐵㜴㉣㌴〷㑥搳㈴㈲敡攰㘴㜱ㄹ㠹㌳攸㌰搸㜶㘰戹㌹㜰㤶挳〱慣㍢㉤㠷㈲敢㜳愰慣ㅦ〲戳捤㐳挷㐲㜲㡦攸戶搶㌵〹㝣㈳㍣㤷ㄵ㉣㈲晢愱㙢戳〸㜹搰戵㕡ち捦愳晦㐷㈰㔲㙦㡦晥㜷晣搹昴㝡㡣㕦㕢攰捦挸晢ㄵ㡡㘲㤶㡢昱㐳昲㤶搶㔶昵ㅢ散晥㜸㔰㜷㈷晥㜰昹㌴㍣㤰ㅥ㡦攷㥥摤㘲晤㌱摣㈹㜸㔰㍤㥦㝢慣ㅦ〵㉤㔵㡦捥㠱挲㡣㑥㍣ㅢ扡㙦㘱㑡ㄷ晥㤰㐰扥づ㝦㜸戹扢摢散㙣晦㕦㜸㡡㌷㝥ㄵ㕦挳戵㠲捦愸挶愳ち慡㝤㝦㤰晥㈰搴扥㜵搹攲戳晤㑢㍣昴摦㈳慦收昳扤晦戳扦㈹㄰戸〸㡢㤸晤挸晡扣攳㤱昵㌵攲〸㝣挷挵ㅢ㉤㡥慤摡愴㤲㐶捤㔷晥ㄲづ㠱㑢搰昰捦〹慢㥢㌶搰〴攵愵㤰愸㈷ㄳ愸愶慡㜶㘷㉣〷敥㑦挷㘷〴㑣攲挷㜷晤㔹昱㝥晤昸㤱昵慢㘶㈴㕣㝢慡㘸昷㠱㘵摦戶㘶愳戳搳㔸㔶搷搶摣㙡戶捦敢㥥㕦搷扣ㄸ〵㝣㍣㙡ㅦ㜹攰㙦㤴换换昱㍦㠷攲㈴昶㐰㐴㐶㤵㉢㥤搲〴㈴㕣㕣㈵ㄹ搴㠸慣敦挷扤ㄲ㍡挹㡦㕢晡愸扦愶攸㘱㐸㡡ㅦ㔵愴㄰㠳ㅦ㔷扦挴ㄸ㜴搴㜰搷挰搲㑥愲㔱㑢㔷㌹愵ㄳ㈱㜵㈴㜱㠸㙦ㄲ搷㜳挴昲㈴㝥攳㑡㘲㌲攲㤴㈵㌱㔵て㜷㤳㜳戸ㄹ㕡㝡戳㔳㝡㐰㜹ㄲ戳㝣㤳戸捤㥢挴敤慥㈴づ㜲㈷㜱愸ㅥ敥㑥攷㜰捤㕡㝡㤷㔳㙡㤶㈷戱慦㙦ㄲ扦昳㈶昱㝢㔷ㄲ昳摣㐹㉣搰挳慤㜶づ搷愱愵昷㍢愵㡢捡㤳ㄸ敦㥢挴㠳摥㈴晥攸㑡㘲㠹㍢㠹ㄵ㝡戸㜵捥攱㡥搱搲㠷㥣搲㤳捡㤳搸搳㌷㠹㐷扤㐹㍣敥㑡攲ㄴ㜷ㄲ㘷攸攱㥥㜴づ㜷㡥㤶㍥攵㤴㕥㔴㥥㐴搴㌷㠹㍦㝢㤳㜸摡㤵挴㉦摤㐹㕣慥㠷㝢搶㌹摣㤵㕡晡㥣㔳㝡㙤㜹ㄲ扢昹㈶昱㠲㌷㠹ㄷ㕤㐹㕣敦㑥攲㈶㍤摣〶攷㜰户㘹改换㑥改摤攵㐹っ昵㑤攲㌵㙦ㄲ㙦戸㤲昸㥤㍢㠹搵㝡戸户㥣挳㍤愸愵㙦㍢愵て㤷㈷戱慤㙦ㄲ敦㜹㤳昸扢㉢㠹㐷摤㐹㍣愹㠷晢搰㌹摣㥦戵㜴愳㔳晡搷昲㈴〶昹㈶昱㠹㌷㠹㝦戸㤲㜸挱㥤挴〶㍤摣攷捥攱㕥搳搲㉦㥣搲㜷捡㤳〸晡㈶昱㤵㌷㠹慦㕤㐹扣攷㑥攲㐳㍤摣户捥攱㍥搱搲敦㥣搲㉦换㤳愸昶㑤㘲㤳㌷〹㔱㔷扥敦昸捡㥤挴户㝡戸㍥戰戴昷ㅤ㥢戴戴挶㈹慤㐵晣ㄱ搰〴㙡㈱慤昰〰挹ㅡ昱捤㔷㝥扢昱扥㑣攴ㄹ敥戲㔴㐱㠳扢㜰㐹㤱㘳扦搶ㄷ攱㜷㐶㜸晤ㄲ晤㈰ㄸ〹㠱散攷捣愲㕥㑢晢㍢愵㠳慤摣慣㥤敢㘷扥㐹搴㜳挴昲晤摡ㄶ慥㈴戶㜱㈷㌱㐴て户愵㜳戸ㅤ戵㜴㉢愷㜴㐴㜹ㄲㅦ昸㈶戱㡤㌷㠹ㅦ扢㤲搸搹㥤挴㐸㍤摣㄰攷㜰㝢㘸改㜶㑥㘹愲㍣㠹㌷㝤㤳搸搱㥢挴㑥慥㈴㔲敥㈴挶攸攱㠶㌹㠷㙢搴搲攱㑥改挴昲㈴㕥昲㑤㘲㘷㙦ㄲ扢扡㤲㤸散㑥㘲慡ㅥ㙥愴㜳戸ㄹ㕡㍡捡㈹㍤愰㍣㠹㘷㝣㤳搸挳㥢㐴挴㤵挴㐱敥㈴づ搵挳挵㥣挳㌵㙢㘹摣㈹㌵换㤳㜸挲㌷㠹㤴㌷㠹㡣㉢㠹㜹敥㈴ㄶ攸攱挶㌸㠷敢搰搲扤㥣搲㐵攵㐹慣昵㑤愲搱㥢挴㌸㔷ㄲ㑢摣㐹慣搰挳㌵㌹㠷㍢㐶㑢㈷㌸愵㈷㤵㈷㜱㥦㙦ㄲ㤳扤㐹㑣㜱㈵㜱㡡㍢㠹㌳昴㜰㔳㥤挳㥤愳愵搳ㅣ搲摡㕦㐲晡㠳㑦㜶戸愹摡ㄲ愷㠵慤㘶㡥㝦㔵㡢㝦㥢㘹㘴㉢捥㔹㝥挰㥦挲㥡㡥㐱〵㑦㔲ㄸ㐳敥挷ㅥ㘶㌸搵㕦㙥㐹敢㜸㘲㔱捦㔳〴㡡㔵㑦㕣㠹ㅥ㔳㤴㌳攸挱㈳㝦攵㍦搳改捦愳㝣摢愳㥥㐷昷㜶㑦㕣㡦㥥昲摦㥦ㅥ㍣㘸㔷晥戳㥣晥㌷㌹㍤敡㜹㘰㕥昲扦㑤晢捦愶〷㡦户㤵晦ㅣ愷㍦㡦慤㙤㡦㝡ㅥ㔳摢㍤昱㍢敤㝦〰㍤㜸愸慣晣て㜴晡慦㜶㝡搴昳㜰戸攴晦愰昶㍦㠸ㅥ㍣捡㔵晥㍦㜳晡昳㠸搶昶愸攷㤱慣摤ㄳ㡦㙡晦㠳改挱〳㔴攵㝦㠸搳晦㐹愷㐷㍤て㐲㑢晥㝦搶晥㠷搲㠳挷㤶捡晦㌰愷㍦㡦㈳㙤㡦㝡ㅥ㍦摡㍤昱㠲昶㥦㑢てㅥㄶ㉡晦挳㥤晥ㅢ㥣ㅥ昵㍣昴㉢昹扦愶晤㥢改挱㈳㍡攵晦㜳愷㍦㡦摥㙣㡦㝡ㅥ戵搹㍤昱㥥昶㌷攸挱㠳㌱攵㥦㜵晡㝦攸昴愸攷〱㔷挹晦ㄳ敤㥦愳〷㡦愳㤴㝦摥改捦㘳㈶摢愳㥥挷㑡㜶㑦㝣愵晤㑤㝡昰㄰㐸昹ㄷ㥣晥摦㍡㍤敡㜹㤸㔳昲摦愴晤攷搱㠳㐷㉦捡㝦扥搳㥦㐷㉡戶㐷㍤㡦㔰散㥥攰㘱㠶㕡晥㕢㈸收ㄱ㠶昲㍦挲㥡㘱愷㥥㐷ㄳ戶㐷㍤㡦㈲散㥥攰ㄱ㠲昲㕦㐰㌱てづ㤴㝦慢㌵愳晣㜹㈰㘰㝢搴昳〰挰敥〹敥摣㤵㝦ㅢ挵摣慦㉢晦㜶㙢㐶昹㜳ㅦ㙥㝢搴㜳摦㙤昷〴昷换捡扦㠳㘲敥㤲㤵晦㐲㙢㐶昹㜳昷㙢㝢搴㜳户㙢昷〴㜷愹捡晦ㄷㄴ㜳㙦慡晣㍢慤ㄹ攵捦㍤愷敤㔱捦㍤愶摤ㄳ摣ㅢ㉡晦㉥㡡戹㈳㔴晥摤搶㡣昲攷㑥捦昶愸攷捥捥敥〹敥挸㤴晦㈲㡡戹て㔳晥㡢慤ㄹ攵捦晤㤵敤㔱捦晤㤴摤ㄳ摣〷㈹晦㈵ㄴ㜳昷愳晣㤷㕡㌳捡㥦扢ㅡ摢愳㥥扢ㄸ扢㈷戸晢㔰晥换㈸收㥥㐳昹㉦户㘶㤴㍦昷ㄲ戶㐷㍤昷づ㜶㑦愸捤㌶ㄶㄲ戹〲㘲晤ち㜱昳慤慥捦ㅥ㠹ㄹ㕣㥦㔵ㅢ㘷㡦ㄵ㌷搲捡敡攸愲㤵摡〴㝢慣戸㈹㔶㔶挷ㄶ慤搴㠶搶㘳挵つ慥戲㍡扥㘸愵㌶愷ㅥ㉢㙥㔶㤵搵㠹㐵㉢戵搱昴㔸㜱攳愹慣㑥㉥㕡愹㑤愳挷㡡㥢㐸㘵㜵㙡搱㑡㙤〰㍤㔶摣㄰㉡慢搳㡢㔶㙡㌳攷戱攲收㑥㔹㥤㔹戴㔲ㅢ㌳㡦ㄵ㌷㙡捡敡散愲㤵摡㘴㜹慣戸改㔲㔶攷ㄶ慤搴㠶挹㘳㤵搷㔶攷ㄷ慤搴收挷㘳挵捤㤰㡡㜵㘱搱㑡㙤㘴㍣㔶摣搸㈸慢㡢㡢㔶㙡㔳攲戱攲㈶㐵㔹㕤㔲戴㔲ㅢっ㡦ㄵ㌷ㅣ捡敡戲愲㤵摡㉣㜸慣戸㜹㔰㔶㉢㡢㔶㙡攵昷㔸㜱㈳愰慣㝥㔵戴㔲慢戸挷㡡慢扡戲扡慡㘸愵㔶㘴㡦ㄵ㔷㘸㘵㜵㜵搱㑡慤慥ㅥ㉢慥戶捡㙡㔵搱㑡慤㤴ㅥ㉢慥㥣捡敡扡愲㤵㕡昵㍣㔶㕣〵㤵搵つ捡㉡愴㔷㌰挱㜵㑡ㄵ㍢づ挲〱㈱㡢ㅤ攳攱㡢扦㠳㈶戸ㅡ㈹挵㠱㉥〵搷ㅣ愵㌸挰愵攰捡愲ㄴ㜳㕣ち慥ㅦ㑡㌱摢愵攰㉡愱ㄴ戳㕣ち慥〵㑡戱扦㑢挱〵㕦㈹㘶扡ㄴ㕣搶㤵㘲㠶㑢挱挵㕢㈹昶㜳㈹戸㐴㉢挵㜴㤷㠲ぢ戱㔲㑣㜳㈹戸摣㉡挵㔴㤷㠲㡢慡㔲散敢㔲㜰改㔴㡡㈹㉥〵ㄷ㐸愵搸挷愵攰㌲愸ㄴ㤳㕤ち㉥㜶㑡㌱挹愵攰㤲愶ㄴㄳ㕤ち㉥㕣㑡㌱挱愵攰昲愴ㄴ㑤㉥〵ㄷ㈱愵ㄸ敦㔲㜰愹㔱㡡㜱攵㡡㝥晦て㍤慥攵敥</t>
  </si>
  <si>
    <t>EC</t>
  </si>
  <si>
    <t>0,6 = PS/PT</t>
  </si>
  <si>
    <t>0,6*(PT)=PS</t>
  </si>
  <si>
    <t>1)</t>
  </si>
  <si>
    <t>2)</t>
  </si>
  <si>
    <t>PT + PS = 1</t>
  </si>
  <si>
    <t>PS = 1 - PT</t>
  </si>
  <si>
    <t>0,6 PT = 1 - PT</t>
  </si>
  <si>
    <t>1,6 PT = 1</t>
  </si>
  <si>
    <t>Comentarios</t>
  </si>
  <si>
    <t>Considerar los nbeneficios de los impuestos por financiación tanto PYG como FCL</t>
  </si>
  <si>
    <t>Ojo con las variables:</t>
  </si>
  <si>
    <t>Ejp Tasa de caambio (1800…. 2500…. 3000), riesgos</t>
  </si>
  <si>
    <t>Si se mete la inflación, también tiene que considerarse la inflación de la tasa de descuento</t>
  </si>
  <si>
    <t>Aquí se debe evaluar con WACC</t>
  </si>
  <si>
    <t>Pues aquí la tasa de descuento Ya considera los criterios eventuales de financiación</t>
  </si>
  <si>
    <t>Aquí se evalua con TIO de inversionista únicamente, pues ya el FCL tiene la financiación</t>
  </si>
  <si>
    <t>NOTA: está pendiente descontar los beneficios de intereses por financiación…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</si>
</sst>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quot;-&quot;??_);_(@_)"/>
    <numFmt numFmtId="165" formatCode="_(&quot;$&quot;\ * #,##0.00_);_(&quot;$&quot;\ * \(#,##0.00\);_(&quot;$&quot;\ * &quot;-&quot;??_);_(@_)"/>
    <numFmt numFmtId="166" formatCode="_(&quot;$&quot;\ * #,##0_);_(&quot;$&quot;\ * \(#,##0\);_(&quot;$&quot;\ * &quot;-&quot;??_);_(@_)"/>
    <numFmt numFmtId="167" formatCode="0.0000"/>
    <numFmt numFmtId="168" formatCode="_(* #,##0_);_(* \(#,##0\);_(* &quot;-&quot;??_);_(@_)"/>
    <numFmt numFmtId="169" formatCode="#,##0.0"/>
    <numFmt numFmtId="170" formatCode="[$$-240A]\ #,##0"/>
    <numFmt numFmtId="171" formatCode="#,##0_ ;\-#,##0\ "/>
    <numFmt numFmtId="172" formatCode="_-[$$-240A]\ * #,##0_-;\-[$$-240A]\ * #,##0_-;_-[$$-240A]\ * &quot;-&quot;_-;_-@_-"/>
    <numFmt numFmtId="173" formatCode="0.0000%"/>
  </numFmts>
  <fonts count="2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theme="1"/>
      <name val="Calibri"/>
      <family val="2"/>
      <scheme val="minor"/>
    </font>
    <font>
      <sz val="9"/>
      <color rgb="FFFF0000"/>
      <name val="Calibri"/>
      <family val="2"/>
      <scheme val="minor"/>
    </font>
    <font>
      <b/>
      <sz val="11"/>
      <color theme="0"/>
      <name val="Calibri"/>
      <family val="2"/>
      <scheme val="minor"/>
    </font>
    <font>
      <sz val="11"/>
      <color theme="0"/>
      <name val="Calibri"/>
      <family val="2"/>
      <scheme val="minor"/>
    </font>
    <font>
      <b/>
      <sz val="20"/>
      <color theme="0"/>
      <name val="Calibri"/>
      <family val="2"/>
      <scheme val="minor"/>
    </font>
    <font>
      <b/>
      <sz val="12"/>
      <color theme="0"/>
      <name val="Calibri"/>
      <family val="2"/>
      <scheme val="minor"/>
    </font>
    <font>
      <sz val="12"/>
      <color theme="1"/>
      <name val="Calibri"/>
      <family val="2"/>
      <scheme val="minor"/>
    </font>
    <font>
      <i/>
      <sz val="11"/>
      <color theme="1"/>
      <name val="Calibri"/>
      <family val="2"/>
      <scheme val="minor"/>
    </font>
    <font>
      <b/>
      <i/>
      <sz val="11"/>
      <color theme="1"/>
      <name val="Calibri"/>
      <family val="2"/>
      <scheme val="minor"/>
    </font>
    <font>
      <b/>
      <sz val="9"/>
      <color theme="1"/>
      <name val="Calibri"/>
      <family val="2"/>
      <scheme val="minor"/>
    </font>
    <font>
      <b/>
      <sz val="12"/>
      <color theme="1"/>
      <name val="Calibri"/>
      <family val="2"/>
      <scheme val="minor"/>
    </font>
    <font>
      <b/>
      <sz val="12"/>
      <color rgb="FFFF0000"/>
      <name val="Calibri"/>
      <family val="2"/>
      <scheme val="minor"/>
    </font>
    <font>
      <sz val="11"/>
      <color theme="1"/>
      <name val="Calibri"/>
      <family val="2"/>
    </font>
    <font>
      <sz val="9"/>
      <color indexed="81"/>
      <name val="Tahoma"/>
      <family val="2"/>
    </font>
    <font>
      <b/>
      <sz val="9"/>
      <color indexed="81"/>
      <name val="Tahoma"/>
      <family val="2"/>
    </font>
    <font>
      <b/>
      <sz val="9"/>
      <color theme="0"/>
      <name val="Calibri"/>
      <family val="2"/>
      <scheme val="minor"/>
    </font>
    <font>
      <b/>
      <sz val="11"/>
      <color theme="3" tint="-0.499984740745262"/>
      <name val="Calibri"/>
      <family val="2"/>
      <scheme val="minor"/>
    </font>
    <font>
      <b/>
      <sz val="25"/>
      <color theme="8" tint="-0.499984740745262"/>
      <name val="Calibri"/>
      <family val="2"/>
      <scheme val="minor"/>
    </font>
    <font>
      <sz val="9"/>
      <name val="Calibri"/>
      <family val="2"/>
      <scheme val="minor"/>
    </font>
    <font>
      <b/>
      <sz val="25"/>
      <color theme="4" tint="-0.499984740745262"/>
      <name val="Calibri"/>
      <family val="2"/>
      <scheme val="minor"/>
    </font>
    <font>
      <b/>
      <sz val="11"/>
      <color rgb="FFFF0000"/>
      <name val="Calibri"/>
      <family val="2"/>
      <scheme val="minor"/>
    </font>
    <font>
      <b/>
      <sz val="20"/>
      <color theme="8" tint="-0.499984740745262"/>
      <name val="Calibri"/>
      <family val="2"/>
      <scheme val="minor"/>
    </font>
    <font>
      <sz val="12"/>
      <name val="Calibri"/>
      <family val="2"/>
      <scheme val="minor"/>
    </font>
  </fonts>
  <fills count="13">
    <fill>
      <patternFill patternType="none"/>
    </fill>
    <fill>
      <patternFill patternType="gray125"/>
    </fill>
    <fill>
      <patternFill patternType="solid">
        <fgColor theme="4" tint="-0.499984740745262"/>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1" tint="0.34998626667073579"/>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00FF00"/>
        <bgColor indexed="64"/>
      </patternFill>
    </fill>
    <fill>
      <patternFill patternType="solid">
        <fgColor rgb="FF66FF33"/>
        <bgColor indexed="64"/>
      </patternFill>
    </fill>
    <fill>
      <patternFill patternType="solid">
        <fgColor rgb="FF00FFFF"/>
        <bgColor indexed="64"/>
      </patternFill>
    </fill>
  </fills>
  <borders count="2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dashed">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auto="1"/>
      </left>
      <right style="hair">
        <color auto="1"/>
      </right>
      <top/>
      <bottom/>
      <diagonal/>
    </border>
    <border>
      <left style="hair">
        <color auto="1"/>
      </left>
      <right/>
      <top/>
      <bottom/>
      <diagonal/>
    </border>
    <border>
      <left/>
      <right style="hair">
        <color auto="1"/>
      </right>
      <top/>
      <bottom/>
      <diagonal/>
    </border>
    <border>
      <left/>
      <right/>
      <top/>
      <bottom style="medium">
        <color auto="1"/>
      </bottom>
      <diagonal/>
    </border>
    <border>
      <left style="hair">
        <color auto="1"/>
      </left>
      <right style="hair">
        <color auto="1"/>
      </right>
      <top/>
      <bottom style="medium">
        <color auto="1"/>
      </bottom>
      <diagonal/>
    </border>
    <border>
      <left style="hair">
        <color auto="1"/>
      </left>
      <right/>
      <top/>
      <bottom style="medium">
        <color auto="1"/>
      </bottom>
      <diagonal/>
    </border>
    <border>
      <left/>
      <right style="hair">
        <color auto="1"/>
      </right>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165" fontId="1" fillId="0" borderId="0" applyFont="0" applyFill="0" applyBorder="0" applyAlignment="0" applyProtection="0"/>
    <xf numFmtId="164" fontId="1" fillId="0" borderId="0" applyFont="0" applyFill="0" applyBorder="0" applyAlignment="0" applyProtection="0"/>
    <xf numFmtId="0" fontId="16" fillId="0" borderId="0"/>
    <xf numFmtId="9" fontId="1" fillId="0" borderId="0" applyFont="0" applyFill="0" applyBorder="0" applyAlignment="0" applyProtection="0"/>
  </cellStyleXfs>
  <cellXfs count="199">
    <xf numFmtId="0" fontId="0" fillId="0" borderId="0" xfId="0"/>
    <xf numFmtId="0" fontId="0" fillId="0" borderId="0" xfId="0" applyAlignment="1">
      <alignment vertical="center"/>
    </xf>
    <xf numFmtId="0" fontId="3" fillId="0" borderId="0" xfId="0" applyFont="1" applyAlignment="1">
      <alignment vertical="center"/>
    </xf>
    <xf numFmtId="37" fontId="0" fillId="0" borderId="0" xfId="1" applyNumberFormat="1" applyFont="1" applyAlignment="1">
      <alignment vertical="center"/>
    </xf>
    <xf numFmtId="0" fontId="4" fillId="0" borderId="0" xfId="0" applyFont="1" applyAlignment="1">
      <alignment vertical="center"/>
    </xf>
    <xf numFmtId="0" fontId="4" fillId="0" borderId="0" xfId="0" applyFont="1" applyAlignment="1">
      <alignment horizontal="left" vertical="center"/>
    </xf>
    <xf numFmtId="9" fontId="2" fillId="0" borderId="0" xfId="0" applyNumberFormat="1" applyFont="1" applyAlignment="1">
      <alignment vertical="center"/>
    </xf>
    <xf numFmtId="0" fontId="0" fillId="0" borderId="0" xfId="0" applyAlignment="1">
      <alignment horizontal="center" vertical="center"/>
    </xf>
    <xf numFmtId="0" fontId="6" fillId="2" borderId="0" xfId="0" applyFont="1" applyFill="1" applyAlignment="1">
      <alignment vertical="center"/>
    </xf>
    <xf numFmtId="0" fontId="7" fillId="2" borderId="0" xfId="0" applyFont="1" applyFill="1" applyAlignment="1">
      <alignment vertical="center"/>
    </xf>
    <xf numFmtId="0" fontId="3" fillId="0" borderId="1" xfId="0" applyFont="1" applyBorder="1" applyAlignment="1">
      <alignment vertical="center"/>
    </xf>
    <xf numFmtId="37" fontId="0" fillId="0" borderId="1" xfId="1" applyNumberFormat="1" applyFont="1" applyBorder="1" applyAlignment="1">
      <alignment vertical="center"/>
    </xf>
    <xf numFmtId="0" fontId="9" fillId="2" borderId="0" xfId="0" applyFont="1" applyFill="1" applyAlignment="1">
      <alignment vertical="center"/>
    </xf>
    <xf numFmtId="0" fontId="10" fillId="0" borderId="0" xfId="0" applyFont="1" applyAlignment="1">
      <alignment vertical="center"/>
    </xf>
    <xf numFmtId="37" fontId="0" fillId="0" borderId="0" xfId="1" applyNumberFormat="1" applyFont="1" applyBorder="1" applyAlignment="1">
      <alignment vertical="center"/>
    </xf>
    <xf numFmtId="0" fontId="7" fillId="0" borderId="0" xfId="0" applyFont="1" applyFill="1" applyAlignment="1">
      <alignment vertical="center"/>
    </xf>
    <xf numFmtId="0" fontId="4" fillId="0" borderId="0" xfId="0" applyFont="1" applyFill="1" applyAlignment="1">
      <alignment horizontal="left" vertical="center"/>
    </xf>
    <xf numFmtId="37" fontId="0" fillId="0" borderId="0" xfId="1" applyNumberFormat="1" applyFont="1" applyFill="1" applyAlignment="1">
      <alignment vertical="center"/>
    </xf>
    <xf numFmtId="37" fontId="0" fillId="0" borderId="0" xfId="1" applyNumberFormat="1" applyFont="1" applyFill="1" applyBorder="1" applyAlignment="1">
      <alignment vertical="center"/>
    </xf>
    <xf numFmtId="0" fontId="6" fillId="0" borderId="0" xfId="0" applyFont="1" applyFill="1" applyAlignment="1">
      <alignment vertical="center"/>
    </xf>
    <xf numFmtId="0" fontId="11" fillId="0" borderId="0" xfId="0" applyFont="1" applyAlignment="1">
      <alignment vertical="center"/>
    </xf>
    <xf numFmtId="37" fontId="0" fillId="0" borderId="3" xfId="1" applyNumberFormat="1" applyFont="1" applyBorder="1" applyAlignment="1">
      <alignment vertical="center"/>
    </xf>
    <xf numFmtId="0" fontId="0" fillId="0" borderId="0" xfId="0" applyFont="1" applyAlignment="1">
      <alignment vertical="center"/>
    </xf>
    <xf numFmtId="0" fontId="11" fillId="0" borderId="0" xfId="0" applyFont="1" applyBorder="1" applyAlignment="1">
      <alignment horizontal="center" vertical="center"/>
    </xf>
    <xf numFmtId="0" fontId="14" fillId="0" borderId="2" xfId="0" applyFont="1" applyBorder="1" applyAlignment="1">
      <alignment horizontal="center" vertical="center"/>
    </xf>
    <xf numFmtId="0" fontId="12" fillId="3" borderId="0" xfId="0" applyFont="1" applyFill="1" applyBorder="1" applyAlignment="1">
      <alignment vertical="center"/>
    </xf>
    <xf numFmtId="39" fontId="15" fillId="3" borderId="0" xfId="1" applyNumberFormat="1" applyFont="1" applyFill="1" applyBorder="1" applyAlignment="1">
      <alignment vertical="center"/>
    </xf>
    <xf numFmtId="37" fontId="0" fillId="0" borderId="0" xfId="0" applyNumberFormat="1" applyAlignment="1">
      <alignment vertical="center"/>
    </xf>
    <xf numFmtId="168" fontId="0" fillId="0" borderId="0" xfId="2" applyNumberFormat="1" applyFont="1" applyAlignment="1">
      <alignment vertical="center"/>
    </xf>
    <xf numFmtId="0" fontId="0" fillId="0" borderId="0" xfId="0" applyFont="1" applyAlignment="1">
      <alignment horizontal="right" vertical="center"/>
    </xf>
    <xf numFmtId="0" fontId="0" fillId="0" borderId="0" xfId="0" applyFont="1" applyFill="1" applyAlignment="1">
      <alignment vertical="center"/>
    </xf>
    <xf numFmtId="9" fontId="0" fillId="0" borderId="0" xfId="0" applyNumberFormat="1" applyFont="1" applyAlignment="1">
      <alignment vertical="center"/>
    </xf>
    <xf numFmtId="10" fontId="0" fillId="0" borderId="0" xfId="0" applyNumberFormat="1" applyFont="1" applyAlignment="1">
      <alignment vertical="center"/>
    </xf>
    <xf numFmtId="0" fontId="0" fillId="0" borderId="3" xfId="0" applyFont="1" applyBorder="1" applyAlignment="1">
      <alignment vertical="center"/>
    </xf>
    <xf numFmtId="10" fontId="0" fillId="0" borderId="3" xfId="0" applyNumberFormat="1" applyFont="1" applyBorder="1" applyAlignment="1">
      <alignment vertical="center"/>
    </xf>
    <xf numFmtId="10" fontId="0" fillId="3" borderId="0" xfId="0" applyNumberFormat="1" applyFont="1" applyFill="1" applyAlignment="1">
      <alignment vertical="center"/>
    </xf>
    <xf numFmtId="0" fontId="0" fillId="3" borderId="0" xfId="0" applyFont="1" applyFill="1" applyAlignment="1">
      <alignment vertical="center"/>
    </xf>
    <xf numFmtId="9" fontId="0" fillId="0" borderId="0" xfId="0" applyNumberFormat="1" applyFont="1" applyBorder="1" applyAlignment="1">
      <alignment vertical="center"/>
    </xf>
    <xf numFmtId="9" fontId="0" fillId="0" borderId="1" xfId="0" applyNumberFormat="1" applyFont="1" applyBorder="1" applyAlignment="1">
      <alignment vertical="center"/>
    </xf>
    <xf numFmtId="0" fontId="0" fillId="0" borderId="0" xfId="0" applyFont="1" applyAlignment="1">
      <alignment vertical="center" wrapText="1"/>
    </xf>
    <xf numFmtId="0" fontId="0" fillId="0" borderId="1" xfId="0" applyFont="1" applyBorder="1" applyAlignment="1">
      <alignment vertical="center"/>
    </xf>
    <xf numFmtId="9" fontId="0" fillId="0" borderId="0" xfId="0" applyNumberFormat="1" applyFont="1" applyAlignment="1">
      <alignment horizontal="right" vertical="center"/>
    </xf>
    <xf numFmtId="0" fontId="0" fillId="0" borderId="0" xfId="0" applyFont="1" applyBorder="1" applyAlignment="1">
      <alignment vertical="center"/>
    </xf>
    <xf numFmtId="0" fontId="0" fillId="3" borderId="0" xfId="0" applyFont="1" applyFill="1" applyBorder="1" applyAlignment="1">
      <alignment vertical="center"/>
    </xf>
    <xf numFmtId="9" fontId="0" fillId="0" borderId="3" xfId="0" applyNumberFormat="1" applyFont="1" applyBorder="1" applyAlignment="1">
      <alignment vertical="center"/>
    </xf>
    <xf numFmtId="9" fontId="0" fillId="0" borderId="0" xfId="0" applyNumberFormat="1" applyFont="1" applyFill="1" applyAlignment="1">
      <alignment vertical="center"/>
    </xf>
    <xf numFmtId="10" fontId="0" fillId="0" borderId="0" xfId="0" applyNumberFormat="1" applyFont="1" applyBorder="1" applyAlignment="1">
      <alignment vertical="center"/>
    </xf>
    <xf numFmtId="0" fontId="0" fillId="0" borderId="0" xfId="0" applyFont="1" applyFill="1" applyBorder="1" applyAlignment="1">
      <alignment vertical="center"/>
    </xf>
    <xf numFmtId="2" fontId="0" fillId="0" borderId="0" xfId="0" applyNumberFormat="1" applyFont="1" applyAlignment="1">
      <alignment vertical="center"/>
    </xf>
    <xf numFmtId="2" fontId="0" fillId="0" borderId="1" xfId="0" applyNumberFormat="1" applyFont="1" applyBorder="1" applyAlignment="1">
      <alignment vertical="center"/>
    </xf>
    <xf numFmtId="0" fontId="6" fillId="2" borderId="0" xfId="0" applyFont="1" applyFill="1" applyAlignment="1">
      <alignment horizontal="center" vertical="center"/>
    </xf>
    <xf numFmtId="0" fontId="6" fillId="2" borderId="0" xfId="0" applyFont="1" applyFill="1" applyAlignment="1">
      <alignment horizontal="center" vertical="center" wrapText="1"/>
    </xf>
    <xf numFmtId="0" fontId="7" fillId="2" borderId="0" xfId="0" applyFont="1" applyFill="1" applyAlignment="1">
      <alignment horizontal="center" vertical="center"/>
    </xf>
    <xf numFmtId="168" fontId="0" fillId="0" borderId="0" xfId="0" applyNumberFormat="1" applyAlignment="1">
      <alignment vertical="center"/>
    </xf>
    <xf numFmtId="0" fontId="4" fillId="0" borderId="4" xfId="0" applyFont="1" applyBorder="1" applyAlignment="1">
      <alignment horizontal="left" vertical="center"/>
    </xf>
    <xf numFmtId="0" fontId="4" fillId="0" borderId="5" xfId="0" applyFont="1" applyBorder="1" applyAlignment="1">
      <alignment vertical="center"/>
    </xf>
    <xf numFmtId="167" fontId="4" fillId="0" borderId="5" xfId="0" applyNumberFormat="1" applyFont="1" applyBorder="1" applyAlignment="1">
      <alignment vertical="center"/>
    </xf>
    <xf numFmtId="0" fontId="4" fillId="0" borderId="5" xfId="0" applyFont="1" applyBorder="1" applyAlignment="1">
      <alignment vertical="center" wrapText="1"/>
    </xf>
    <xf numFmtId="0" fontId="0" fillId="0" borderId="5" xfId="0" applyFont="1" applyBorder="1" applyAlignment="1">
      <alignment vertical="center"/>
    </xf>
    <xf numFmtId="0" fontId="4" fillId="0" borderId="5" xfId="0" applyFont="1" applyBorder="1" applyAlignment="1">
      <alignment horizontal="left" vertical="center"/>
    </xf>
    <xf numFmtId="0" fontId="13" fillId="0" borderId="5" xfId="0" applyFont="1" applyBorder="1" applyAlignment="1">
      <alignment horizontal="center" vertical="center"/>
    </xf>
    <xf numFmtId="0" fontId="5" fillId="0" borderId="5" xfId="0" applyFont="1" applyBorder="1" applyAlignment="1">
      <alignment vertical="center"/>
    </xf>
    <xf numFmtId="0" fontId="4" fillId="0" borderId="5" xfId="0" applyFont="1" applyBorder="1" applyAlignment="1">
      <alignment horizontal="left" vertical="center" wrapText="1"/>
    </xf>
    <xf numFmtId="0" fontId="4" fillId="0" borderId="6" xfId="0" applyFont="1" applyBorder="1" applyAlignment="1">
      <alignment vertical="center" wrapText="1"/>
    </xf>
    <xf numFmtId="9" fontId="0" fillId="0" borderId="0" xfId="0" applyNumberFormat="1"/>
    <xf numFmtId="169" fontId="0" fillId="0" borderId="0" xfId="0" applyNumberFormat="1"/>
    <xf numFmtId="170" fontId="0" fillId="0" borderId="0" xfId="0" applyNumberFormat="1"/>
    <xf numFmtId="0" fontId="4" fillId="0" borderId="0" xfId="0" applyFont="1"/>
    <xf numFmtId="0" fontId="19" fillId="2" borderId="0" xfId="0" applyFont="1" applyFill="1" applyAlignment="1">
      <alignment horizontal="center" vertical="center" wrapText="1"/>
    </xf>
    <xf numFmtId="37" fontId="0" fillId="0" borderId="0" xfId="0" applyNumberFormat="1" applyFont="1" applyAlignment="1">
      <alignment vertical="center"/>
    </xf>
    <xf numFmtId="0" fontId="6" fillId="5" borderId="0" xfId="0" applyFont="1" applyFill="1" applyAlignment="1">
      <alignment horizontal="center" vertical="center" wrapText="1"/>
    </xf>
    <xf numFmtId="37" fontId="15" fillId="0" borderId="0" xfId="1" applyNumberFormat="1" applyFont="1" applyFill="1" applyBorder="1" applyAlignment="1">
      <alignment vertical="center"/>
    </xf>
    <xf numFmtId="2" fontId="0" fillId="0" borderId="0" xfId="0" applyNumberFormat="1" applyFont="1" applyBorder="1" applyAlignment="1">
      <alignment vertical="center"/>
    </xf>
    <xf numFmtId="166" fontId="0" fillId="0" borderId="0" xfId="1" applyNumberFormat="1" applyFont="1" applyFill="1" applyAlignment="1">
      <alignment vertical="center"/>
    </xf>
    <xf numFmtId="0" fontId="11" fillId="0" borderId="0" xfId="0" applyFont="1" applyFill="1" applyBorder="1" applyAlignment="1">
      <alignment horizontal="center" vertical="center"/>
    </xf>
    <xf numFmtId="9" fontId="0" fillId="0" borderId="0" xfId="0" applyNumberFormat="1" applyFont="1" applyFill="1" applyBorder="1" applyAlignment="1">
      <alignment vertical="center"/>
    </xf>
    <xf numFmtId="39" fontId="15" fillId="0" borderId="0" xfId="1" applyNumberFormat="1" applyFont="1" applyFill="1" applyBorder="1" applyAlignment="1">
      <alignment vertical="center"/>
    </xf>
    <xf numFmtId="0" fontId="6" fillId="4" borderId="0" xfId="0" applyFont="1" applyFill="1" applyAlignment="1">
      <alignment horizontal="center" vertical="center" wrapText="1"/>
    </xf>
    <xf numFmtId="0" fontId="6" fillId="6" borderId="0" xfId="0" applyFont="1" applyFill="1" applyAlignment="1">
      <alignment horizontal="center" vertical="center"/>
    </xf>
    <xf numFmtId="0" fontId="0" fillId="0" borderId="7" xfId="0" applyBorder="1"/>
    <xf numFmtId="170" fontId="0" fillId="0" borderId="7" xfId="0" applyNumberFormat="1" applyBorder="1"/>
    <xf numFmtId="0" fontId="0" fillId="0" borderId="8" xfId="0" applyBorder="1"/>
    <xf numFmtId="0" fontId="0" fillId="0" borderId="0" xfId="0" applyBorder="1"/>
    <xf numFmtId="0" fontId="0" fillId="0" borderId="9" xfId="0" applyBorder="1"/>
    <xf numFmtId="170" fontId="0" fillId="0" borderId="0" xfId="0" applyNumberFormat="1" applyBorder="1"/>
    <xf numFmtId="170" fontId="0" fillId="0" borderId="9" xfId="0" applyNumberFormat="1" applyBorder="1"/>
    <xf numFmtId="170" fontId="0" fillId="0" borderId="8" xfId="0" applyNumberFormat="1" applyBorder="1"/>
    <xf numFmtId="0" fontId="20" fillId="7" borderId="0" xfId="0" applyFont="1" applyFill="1" applyAlignment="1">
      <alignment horizontal="center" vertical="center" wrapText="1"/>
    </xf>
    <xf numFmtId="0" fontId="3" fillId="8" borderId="0" xfId="0" applyFont="1" applyFill="1" applyAlignment="1">
      <alignment horizontal="center" vertical="center"/>
    </xf>
    <xf numFmtId="0" fontId="0" fillId="0" borderId="10" xfId="0" applyBorder="1" applyAlignment="1">
      <alignment horizontal="center" vertical="center"/>
    </xf>
    <xf numFmtId="9" fontId="0" fillId="0" borderId="10" xfId="0" applyNumberFormat="1" applyBorder="1"/>
    <xf numFmtId="169" fontId="0" fillId="0" borderId="10" xfId="0" applyNumberFormat="1" applyBorder="1"/>
    <xf numFmtId="170" fontId="0" fillId="0" borderId="10" xfId="0" applyNumberFormat="1" applyBorder="1"/>
    <xf numFmtId="170" fontId="0" fillId="0" borderId="11" xfId="0" applyNumberFormat="1" applyBorder="1"/>
    <xf numFmtId="170" fontId="0" fillId="0" borderId="12" xfId="0" applyNumberFormat="1" applyBorder="1"/>
    <xf numFmtId="170" fontId="0" fillId="0" borderId="13" xfId="0" applyNumberFormat="1" applyBorder="1"/>
    <xf numFmtId="0" fontId="21" fillId="0" borderId="0" xfId="0" applyFont="1"/>
    <xf numFmtId="0" fontId="22" fillId="0" borderId="5" xfId="0" applyFont="1" applyBorder="1" applyAlignment="1">
      <alignment vertical="center" wrapText="1"/>
    </xf>
    <xf numFmtId="0" fontId="22" fillId="0" borderId="5" xfId="0" applyFont="1" applyBorder="1" applyAlignment="1">
      <alignment vertical="center"/>
    </xf>
    <xf numFmtId="171" fontId="0" fillId="0" borderId="0" xfId="0" applyNumberFormat="1" applyAlignment="1">
      <alignment vertical="center"/>
    </xf>
    <xf numFmtId="37" fontId="0" fillId="0" borderId="7" xfId="0" applyNumberFormat="1" applyBorder="1" applyAlignment="1">
      <alignment vertical="center"/>
    </xf>
    <xf numFmtId="0" fontId="0" fillId="0" borderId="7" xfId="0" applyBorder="1" applyAlignment="1">
      <alignment vertical="center"/>
    </xf>
    <xf numFmtId="0" fontId="0" fillId="0" borderId="8" xfId="0" applyBorder="1" applyAlignment="1">
      <alignment vertical="center"/>
    </xf>
    <xf numFmtId="168" fontId="0" fillId="0" borderId="7" xfId="0" applyNumberFormat="1" applyBorder="1" applyAlignment="1">
      <alignment vertical="center"/>
    </xf>
    <xf numFmtId="168" fontId="0" fillId="0" borderId="7" xfId="2" applyNumberFormat="1" applyFont="1" applyBorder="1" applyAlignment="1">
      <alignment vertical="center"/>
    </xf>
    <xf numFmtId="37" fontId="2" fillId="0" borderId="7" xfId="0" applyNumberFormat="1" applyFont="1" applyBorder="1" applyAlignment="1">
      <alignment vertical="center"/>
    </xf>
    <xf numFmtId="171" fontId="0" fillId="0" borderId="7" xfId="0" applyNumberFormat="1" applyBorder="1" applyAlignment="1">
      <alignment vertical="center"/>
    </xf>
    <xf numFmtId="171" fontId="0" fillId="0" borderId="8" xfId="0" applyNumberFormat="1" applyBorder="1" applyAlignment="1">
      <alignment vertical="center"/>
    </xf>
    <xf numFmtId="0" fontId="0" fillId="0" borderId="11" xfId="0" applyBorder="1" applyAlignment="1">
      <alignment vertical="center"/>
    </xf>
    <xf numFmtId="37" fontId="0" fillId="0" borderId="11" xfId="0" applyNumberFormat="1" applyBorder="1" applyAlignment="1">
      <alignment vertical="center"/>
    </xf>
    <xf numFmtId="168" fontId="0" fillId="0" borderId="11" xfId="0" applyNumberFormat="1" applyBorder="1" applyAlignment="1">
      <alignment vertical="center"/>
    </xf>
    <xf numFmtId="168" fontId="0" fillId="0" borderId="11" xfId="2" applyNumberFormat="1" applyFont="1" applyBorder="1" applyAlignment="1">
      <alignment vertical="center"/>
    </xf>
    <xf numFmtId="171" fontId="0" fillId="0" borderId="11" xfId="0" applyNumberFormat="1" applyBorder="1" applyAlignment="1">
      <alignment vertical="center"/>
    </xf>
    <xf numFmtId="171" fontId="0" fillId="0" borderId="12" xfId="0" applyNumberFormat="1" applyBorder="1" applyAlignment="1">
      <alignment vertical="center"/>
    </xf>
    <xf numFmtId="0" fontId="6" fillId="0" borderId="0" xfId="0" applyFont="1" applyFill="1" applyAlignment="1">
      <alignment horizontal="center" vertical="center" wrapText="1"/>
    </xf>
    <xf numFmtId="0" fontId="0" fillId="0" borderId="1" xfId="0" applyBorder="1" applyAlignment="1">
      <alignment vertical="center"/>
    </xf>
    <xf numFmtId="171" fontId="0" fillId="0" borderId="1" xfId="0" applyNumberFormat="1" applyBorder="1" applyAlignment="1">
      <alignment vertical="center"/>
    </xf>
    <xf numFmtId="3" fontId="0" fillId="0" borderId="0" xfId="0" applyNumberFormat="1" applyAlignment="1">
      <alignment vertical="center"/>
    </xf>
    <xf numFmtId="0" fontId="3" fillId="0" borderId="14" xfId="0" applyFont="1" applyBorder="1"/>
    <xf numFmtId="0" fontId="3" fillId="0" borderId="15" xfId="0" applyFont="1" applyBorder="1" applyAlignment="1">
      <alignment vertical="center"/>
    </xf>
    <xf numFmtId="3" fontId="3" fillId="0" borderId="16" xfId="0" applyNumberFormat="1" applyFont="1" applyBorder="1" applyAlignment="1">
      <alignment vertical="center"/>
    </xf>
    <xf numFmtId="0" fontId="23" fillId="0" borderId="0" xfId="0" applyFont="1"/>
    <xf numFmtId="0" fontId="0" fillId="0" borderId="7" xfId="0" applyBorder="1" applyAlignment="1">
      <alignment horizontal="center" vertical="center"/>
    </xf>
    <xf numFmtId="3" fontId="0" fillId="0" borderId="7" xfId="0" applyNumberFormat="1" applyBorder="1"/>
    <xf numFmtId="4" fontId="0" fillId="0" borderId="7" xfId="0" applyNumberFormat="1" applyBorder="1"/>
    <xf numFmtId="37" fontId="0" fillId="0" borderId="7" xfId="0" applyNumberFormat="1" applyBorder="1"/>
    <xf numFmtId="172" fontId="0" fillId="0" borderId="7" xfId="0" applyNumberFormat="1" applyBorder="1"/>
    <xf numFmtId="0" fontId="0" fillId="0" borderId="11" xfId="0" applyBorder="1" applyAlignment="1">
      <alignment horizontal="center" vertical="center"/>
    </xf>
    <xf numFmtId="3" fontId="0" fillId="0" borderId="11" xfId="0" applyNumberFormat="1" applyBorder="1"/>
    <xf numFmtId="4" fontId="0" fillId="0" borderId="11" xfId="0" applyNumberFormat="1" applyBorder="1"/>
    <xf numFmtId="37" fontId="0" fillId="0" borderId="11" xfId="0" applyNumberFormat="1" applyBorder="1"/>
    <xf numFmtId="172" fontId="0" fillId="0" borderId="11" xfId="0" applyNumberFormat="1" applyBorder="1"/>
    <xf numFmtId="171" fontId="0" fillId="0" borderId="9" xfId="0" applyNumberFormat="1" applyBorder="1" applyAlignment="1">
      <alignment vertical="center"/>
    </xf>
    <xf numFmtId="0" fontId="0" fillId="0" borderId="9" xfId="0" applyBorder="1" applyAlignment="1">
      <alignment vertical="center"/>
    </xf>
    <xf numFmtId="0" fontId="0" fillId="0" borderId="13" xfId="0" applyBorder="1" applyAlignment="1">
      <alignment vertical="center"/>
    </xf>
    <xf numFmtId="0" fontId="2" fillId="0" borderId="0" xfId="0" applyFont="1" applyAlignment="1">
      <alignment vertical="center"/>
    </xf>
    <xf numFmtId="172" fontId="24" fillId="3" borderId="0" xfId="0" applyNumberFormat="1" applyFont="1" applyFill="1" applyAlignment="1">
      <alignment vertical="center"/>
    </xf>
    <xf numFmtId="10" fontId="0" fillId="0" borderId="2" xfId="0" applyNumberFormat="1" applyBorder="1"/>
    <xf numFmtId="168" fontId="0" fillId="0" borderId="2" xfId="2" applyNumberFormat="1" applyFont="1" applyBorder="1"/>
    <xf numFmtId="0" fontId="0" fillId="3" borderId="0" xfId="0" applyFill="1" applyBorder="1"/>
    <xf numFmtId="10" fontId="0" fillId="3" borderId="0" xfId="4" applyNumberFormat="1" applyFont="1" applyFill="1"/>
    <xf numFmtId="10" fontId="0" fillId="3" borderId="0" xfId="0" applyNumberFormat="1" applyFill="1"/>
    <xf numFmtId="0" fontId="25" fillId="0" borderId="0" xfId="0" applyFont="1"/>
    <xf numFmtId="0" fontId="0" fillId="9" borderId="17" xfId="0" applyFill="1" applyBorder="1" applyAlignment="1"/>
    <xf numFmtId="0" fontId="0" fillId="9" borderId="18" xfId="0" applyFill="1" applyBorder="1" applyAlignment="1"/>
    <xf numFmtId="0" fontId="0" fillId="9" borderId="19" xfId="0" applyFill="1" applyBorder="1" applyAlignment="1"/>
    <xf numFmtId="10" fontId="3" fillId="0" borderId="16" xfId="4" applyNumberFormat="1" applyFont="1" applyBorder="1"/>
    <xf numFmtId="0" fontId="3" fillId="3" borderId="0" xfId="0" applyFont="1" applyFill="1" applyAlignment="1">
      <alignment vertical="center"/>
    </xf>
    <xf numFmtId="0" fontId="9" fillId="2" borderId="0" xfId="0" applyFont="1" applyFill="1"/>
    <xf numFmtId="10" fontId="9" fillId="2" borderId="0" xfId="0" applyNumberFormat="1" applyFont="1" applyFill="1"/>
    <xf numFmtId="10" fontId="9" fillId="2" borderId="0" xfId="4" applyNumberFormat="1" applyFont="1" applyFill="1"/>
    <xf numFmtId="3" fontId="0" fillId="0" borderId="0" xfId="0" applyNumberFormat="1"/>
    <xf numFmtId="9" fontId="0" fillId="0" borderId="0" xfId="4" applyFont="1"/>
    <xf numFmtId="168" fontId="0" fillId="0" borderId="0" xfId="0" applyNumberFormat="1"/>
    <xf numFmtId="0" fontId="0" fillId="0" borderId="10" xfId="0" applyBorder="1"/>
    <xf numFmtId="168" fontId="0" fillId="0" borderId="10" xfId="0" applyNumberFormat="1" applyBorder="1"/>
    <xf numFmtId="3" fontId="0" fillId="0" borderId="10" xfId="0" applyNumberFormat="1" applyBorder="1"/>
    <xf numFmtId="0" fontId="6" fillId="0" borderId="0" xfId="0" applyFont="1" applyFill="1" applyAlignment="1">
      <alignment horizontal="center" vertical="center"/>
    </xf>
    <xf numFmtId="0" fontId="11" fillId="0" borderId="0" xfId="0" applyFont="1"/>
    <xf numFmtId="0" fontId="0" fillId="0" borderId="11" xfId="0" applyBorder="1"/>
    <xf numFmtId="0" fontId="9" fillId="0" borderId="0" xfId="0" applyFont="1" applyFill="1"/>
    <xf numFmtId="0" fontId="0" fillId="0" borderId="20" xfId="0" applyBorder="1"/>
    <xf numFmtId="3" fontId="0" fillId="0" borderId="21" xfId="0" applyNumberFormat="1" applyBorder="1"/>
    <xf numFmtId="0" fontId="0" fillId="0" borderId="22" xfId="0" applyBorder="1"/>
    <xf numFmtId="0" fontId="0" fillId="0" borderId="23" xfId="0" applyBorder="1"/>
    <xf numFmtId="10" fontId="0" fillId="0" borderId="0" xfId="0" applyNumberFormat="1" applyBorder="1"/>
    <xf numFmtId="0" fontId="0" fillId="0" borderId="24" xfId="0" applyBorder="1"/>
    <xf numFmtId="10" fontId="0" fillId="0" borderId="0" xfId="4" applyNumberFormat="1" applyFont="1" applyBorder="1"/>
    <xf numFmtId="164" fontId="0" fillId="0" borderId="0" xfId="2" applyFont="1" applyBorder="1"/>
    <xf numFmtId="0" fontId="0" fillId="0" borderId="25" xfId="0" applyBorder="1"/>
    <xf numFmtId="168" fontId="0" fillId="0" borderId="1" xfId="2" applyNumberFormat="1" applyFont="1" applyBorder="1"/>
    <xf numFmtId="0" fontId="0" fillId="0" borderId="26" xfId="0" applyBorder="1"/>
    <xf numFmtId="0" fontId="0" fillId="0" borderId="21" xfId="0" applyBorder="1"/>
    <xf numFmtId="0" fontId="0" fillId="0" borderId="1" xfId="0" applyBorder="1"/>
    <xf numFmtId="0" fontId="3" fillId="0" borderId="0" xfId="0" applyFont="1"/>
    <xf numFmtId="0" fontId="0" fillId="0" borderId="0" xfId="0" quotePrefix="1"/>
    <xf numFmtId="166" fontId="0" fillId="10" borderId="0" xfId="1" applyNumberFormat="1" applyFont="1" applyFill="1" applyAlignment="1">
      <alignment vertical="center"/>
    </xf>
    <xf numFmtId="0" fontId="0" fillId="11" borderId="2" xfId="0" applyFill="1" applyBorder="1"/>
    <xf numFmtId="37" fontId="14" fillId="10" borderId="0" xfId="1" applyNumberFormat="1" applyFont="1" applyFill="1" applyBorder="1" applyAlignment="1">
      <alignment vertical="center"/>
    </xf>
    <xf numFmtId="168" fontId="3" fillId="0" borderId="2" xfId="2" applyNumberFormat="1" applyFont="1" applyBorder="1" applyAlignment="1">
      <alignment vertical="center"/>
    </xf>
    <xf numFmtId="173" fontId="0" fillId="0" borderId="0" xfId="4" applyNumberFormat="1" applyFont="1"/>
    <xf numFmtId="10" fontId="3" fillId="10" borderId="16" xfId="4" applyNumberFormat="1" applyFont="1" applyFill="1" applyBorder="1"/>
    <xf numFmtId="9" fontId="4" fillId="0" borderId="0" xfId="0" applyNumberFormat="1" applyFont="1" applyFill="1"/>
    <xf numFmtId="9" fontId="4" fillId="0" borderId="0" xfId="4" applyFont="1" applyFill="1"/>
    <xf numFmtId="9" fontId="4" fillId="0" borderId="13" xfId="4" applyFont="1" applyFill="1" applyBorder="1"/>
    <xf numFmtId="9" fontId="0" fillId="10" borderId="0" xfId="0" applyNumberFormat="1" applyFill="1"/>
    <xf numFmtId="0" fontId="0" fillId="0" borderId="0" xfId="0" applyFill="1" applyBorder="1"/>
    <xf numFmtId="0" fontId="0" fillId="0" borderId="0" xfId="0" applyAlignment="1">
      <alignment horizontal="left"/>
    </xf>
    <xf numFmtId="0" fontId="0" fillId="0" borderId="0" xfId="0" applyAlignment="1">
      <alignment horizontal="center"/>
    </xf>
    <xf numFmtId="10" fontId="0" fillId="0" borderId="0" xfId="0" applyNumberFormat="1"/>
    <xf numFmtId="10" fontId="0" fillId="0" borderId="0" xfId="4" applyNumberFormat="1" applyFont="1"/>
    <xf numFmtId="0" fontId="8" fillId="2" borderId="0" xfId="0" applyFont="1" applyFill="1" applyAlignment="1">
      <alignment horizontal="center" vertical="center"/>
    </xf>
    <xf numFmtId="0" fontId="0" fillId="3" borderId="0" xfId="0" applyFont="1" applyFill="1" applyAlignment="1">
      <alignment horizontal="left" vertical="center"/>
    </xf>
    <xf numFmtId="0" fontId="4" fillId="0" borderId="5" xfId="0" applyFont="1" applyBorder="1" applyAlignment="1">
      <alignment horizontal="left" vertical="center" wrapText="1"/>
    </xf>
    <xf numFmtId="0" fontId="0" fillId="0" borderId="0" xfId="0" applyFont="1" applyBorder="1" applyAlignment="1">
      <alignment horizontal="left" vertical="center"/>
    </xf>
    <xf numFmtId="0" fontId="0" fillId="0" borderId="1" xfId="0" applyFont="1" applyBorder="1" applyAlignment="1">
      <alignment horizontal="left" vertical="center"/>
    </xf>
    <xf numFmtId="0" fontId="2" fillId="0" borderId="21" xfId="0" applyFont="1" applyBorder="1"/>
    <xf numFmtId="168" fontId="15" fillId="12" borderId="0" xfId="2" applyNumberFormat="1" applyFont="1" applyFill="1"/>
    <xf numFmtId="0" fontId="26" fillId="0" borderId="0" xfId="0" applyFont="1" applyFill="1"/>
  </cellXfs>
  <cellStyles count="5">
    <cellStyle name="Millares" xfId="2" builtinId="3"/>
    <cellStyle name="Moneda" xfId="1" builtinId="4"/>
    <cellStyle name="Normal" xfId="0" builtinId="0"/>
    <cellStyle name="Normal 2" xfId="3"/>
    <cellStyle name="Porcentaje" xfId="4" builtinId="5"/>
  </cellStyles>
  <dxfs count="0"/>
  <tableStyles count="0" defaultTableStyle="TableStyleMedium2"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585788</xdr:colOff>
      <xdr:row>24</xdr:row>
      <xdr:rowOff>80963</xdr:rowOff>
    </xdr:from>
    <xdr:to>
      <xdr:col>7</xdr:col>
      <xdr:colOff>42897</xdr:colOff>
      <xdr:row>37</xdr:row>
      <xdr:rowOff>128606</xdr:rowOff>
    </xdr:to>
    <xdr:pic>
      <xdr:nvPicPr>
        <xdr:cNvPr id="10" name="Picture 9">
          <a:extLst>
            <a:ext uri="{FF2B5EF4-FFF2-40B4-BE49-F238E27FC236}">
              <a16:creationId xmlns="" xmlns:a16="http://schemas.microsoft.com/office/drawing/2014/main" id="{A2396613-EAFC-4C82-98C4-854C47D351A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5788" y="4500563"/>
          <a:ext cx="4629184" cy="2400318"/>
        </a:xfrm>
        <a:prstGeom prst="rect">
          <a:avLst/>
        </a:prstGeom>
      </xdr:spPr>
    </xdr:pic>
    <xdr:clientData/>
  </xdr:twoCellAnchor>
  <xdr:twoCellAnchor editAs="oneCell">
    <xdr:from>
      <xdr:col>7</xdr:col>
      <xdr:colOff>190500</xdr:colOff>
      <xdr:row>24</xdr:row>
      <xdr:rowOff>90488</xdr:rowOff>
    </xdr:from>
    <xdr:to>
      <xdr:col>13</xdr:col>
      <xdr:colOff>461996</xdr:colOff>
      <xdr:row>37</xdr:row>
      <xdr:rowOff>138131</xdr:rowOff>
    </xdr:to>
    <xdr:pic>
      <xdr:nvPicPr>
        <xdr:cNvPr id="12" name="Picture 11">
          <a:extLst>
            <a:ext uri="{FF2B5EF4-FFF2-40B4-BE49-F238E27FC236}">
              <a16:creationId xmlns="" xmlns:a16="http://schemas.microsoft.com/office/drawing/2014/main" id="{E81BA0EB-C4F1-4845-95B5-50FDEEAA5A69}"/>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62575" y="4510088"/>
          <a:ext cx="4629184" cy="24003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15</xdr:row>
      <xdr:rowOff>19050</xdr:rowOff>
    </xdr:from>
    <xdr:to>
      <xdr:col>5</xdr:col>
      <xdr:colOff>704342</xdr:colOff>
      <xdr:row>18</xdr:row>
      <xdr:rowOff>114213</xdr:rowOff>
    </xdr:to>
    <xdr:pic>
      <xdr:nvPicPr>
        <xdr:cNvPr id="2" name="1 Imagen">
          <a:extLst>
            <a:ext uri="{FF2B5EF4-FFF2-40B4-BE49-F238E27FC236}">
              <a16:creationId xmlns=""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62000" y="2847975"/>
          <a:ext cx="4066667" cy="69523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5"/>
  <sheetViews>
    <sheetView showGridLines="0" showRowColHeaders="0" tabSelected="1" workbookViewId="0">
      <pane ySplit="2" topLeftCell="A3" activePane="bottomLeft" state="frozen"/>
      <selection pane="bottomLeft" activeCell="C6" sqref="C6"/>
    </sheetView>
  </sheetViews>
  <sheetFormatPr baseColWidth="10" defaultColWidth="0" defaultRowHeight="15" x14ac:dyDescent="0.25"/>
  <cols>
    <col min="1" max="1" width="11.42578125" customWidth="1"/>
    <col min="2" max="2" width="4" customWidth="1"/>
    <col min="3" max="10" width="11.42578125" customWidth="1"/>
    <col min="11" max="11" width="11.28515625" customWidth="1"/>
    <col min="12" max="12" width="11.42578125" customWidth="1"/>
    <col min="13" max="13" width="4.140625" customWidth="1"/>
    <col min="14" max="14" width="11.42578125" customWidth="1"/>
    <col min="15" max="16384" width="11.42578125" hidden="1"/>
  </cols>
  <sheetData>
    <row r="2" spans="2:13" ht="25.5" x14ac:dyDescent="0.75">
      <c r="B2" s="142" t="s">
        <v>213</v>
      </c>
    </row>
    <row r="3" spans="2:13" ht="17.25" customHeight="1" x14ac:dyDescent="0.75">
      <c r="B3" s="142"/>
    </row>
    <row r="4" spans="2:13" ht="6" customHeight="1" x14ac:dyDescent="0.45"/>
    <row r="5" spans="2:13" x14ac:dyDescent="0.25">
      <c r="B5" s="161"/>
      <c r="C5" s="196" t="s">
        <v>271</v>
      </c>
      <c r="D5" s="172"/>
      <c r="E5" s="172"/>
      <c r="F5" s="172"/>
      <c r="G5" s="172"/>
      <c r="H5" s="172"/>
      <c r="I5" s="172"/>
      <c r="J5" s="172"/>
      <c r="K5" s="172"/>
      <c r="L5" s="172"/>
      <c r="M5" s="163"/>
    </row>
    <row r="6" spans="2:13" x14ac:dyDescent="0.25">
      <c r="B6" s="164"/>
      <c r="C6" s="82" t="s">
        <v>115</v>
      </c>
      <c r="D6" s="82"/>
      <c r="E6" s="82"/>
      <c r="F6" s="82"/>
      <c r="G6" s="82"/>
      <c r="H6" s="82"/>
      <c r="I6" s="82"/>
      <c r="J6" s="82"/>
      <c r="K6" s="82"/>
      <c r="L6" s="82"/>
      <c r="M6" s="166"/>
    </row>
    <row r="7" spans="2:13" x14ac:dyDescent="0.25">
      <c r="B7" s="164"/>
      <c r="C7" s="82" t="s">
        <v>114</v>
      </c>
      <c r="D7" s="82"/>
      <c r="E7" s="82"/>
      <c r="F7" s="82"/>
      <c r="G7" s="82"/>
      <c r="H7" s="82"/>
      <c r="I7" s="82"/>
      <c r="J7" s="82"/>
      <c r="K7" s="82"/>
      <c r="L7" s="82"/>
      <c r="M7" s="166"/>
    </row>
    <row r="8" spans="2:13" x14ac:dyDescent="0.25">
      <c r="B8" s="164"/>
      <c r="C8" s="82" t="s">
        <v>116</v>
      </c>
      <c r="D8" s="82"/>
      <c r="E8" s="82"/>
      <c r="F8" s="82"/>
      <c r="G8" s="82"/>
      <c r="H8" s="82"/>
      <c r="I8" s="82"/>
      <c r="J8" s="82"/>
      <c r="K8" s="82"/>
      <c r="L8" s="82"/>
      <c r="M8" s="166"/>
    </row>
    <row r="9" spans="2:13" x14ac:dyDescent="0.25">
      <c r="B9" s="164"/>
      <c r="C9" s="82" t="s">
        <v>171</v>
      </c>
      <c r="D9" s="82"/>
      <c r="E9" s="82"/>
      <c r="F9" s="82"/>
      <c r="G9" s="82"/>
      <c r="H9" s="82"/>
      <c r="I9" s="82"/>
      <c r="J9" s="82"/>
      <c r="K9" s="82"/>
      <c r="L9" s="82"/>
      <c r="M9" s="166"/>
    </row>
    <row r="10" spans="2:13" x14ac:dyDescent="0.25">
      <c r="B10" s="164"/>
      <c r="C10" s="82" t="s">
        <v>170</v>
      </c>
      <c r="D10" s="82"/>
      <c r="E10" s="82"/>
      <c r="F10" s="82"/>
      <c r="G10" s="82"/>
      <c r="H10" s="82"/>
      <c r="I10" s="82"/>
      <c r="J10" s="82"/>
      <c r="K10" s="82"/>
      <c r="L10" s="82"/>
      <c r="M10" s="166"/>
    </row>
    <row r="11" spans="2:13" x14ac:dyDescent="0.25">
      <c r="B11" s="164"/>
      <c r="C11" s="82" t="s">
        <v>175</v>
      </c>
      <c r="D11" s="82"/>
      <c r="E11" s="82"/>
      <c r="F11" s="82"/>
      <c r="G11" s="82"/>
      <c r="H11" s="82"/>
      <c r="I11" s="82"/>
      <c r="J11" s="82"/>
      <c r="K11" s="82"/>
      <c r="L11" s="82"/>
      <c r="M11" s="166"/>
    </row>
    <row r="12" spans="2:13" x14ac:dyDescent="0.25">
      <c r="B12" s="164"/>
      <c r="C12" s="82" t="s">
        <v>203</v>
      </c>
      <c r="D12" s="82"/>
      <c r="E12" s="82"/>
      <c r="F12" s="82"/>
      <c r="G12" s="82"/>
      <c r="H12" s="82"/>
      <c r="I12" s="82"/>
      <c r="J12" s="82"/>
      <c r="K12" s="82"/>
      <c r="L12" s="82"/>
      <c r="M12" s="166"/>
    </row>
    <row r="13" spans="2:13" ht="14.25" x14ac:dyDescent="0.45">
      <c r="B13" s="164"/>
      <c r="C13" s="186" t="s">
        <v>252</v>
      </c>
      <c r="D13" s="82"/>
      <c r="E13" s="82"/>
      <c r="F13" s="82"/>
      <c r="G13" s="82"/>
      <c r="H13" s="82"/>
      <c r="I13" s="82"/>
      <c r="J13" s="82"/>
      <c r="K13" s="82"/>
      <c r="L13" s="82"/>
      <c r="M13" s="166"/>
    </row>
    <row r="14" spans="2:13" x14ac:dyDescent="0.25">
      <c r="B14" s="164"/>
      <c r="C14" s="177"/>
      <c r="D14" s="82" t="s">
        <v>212</v>
      </c>
      <c r="E14" s="82"/>
      <c r="F14" s="82"/>
      <c r="G14" s="82"/>
      <c r="H14" s="82"/>
      <c r="I14" s="82"/>
      <c r="J14" s="82"/>
      <c r="K14" s="82"/>
      <c r="L14" s="82"/>
      <c r="M14" s="166"/>
    </row>
    <row r="15" spans="2:13" ht="14.25" x14ac:dyDescent="0.45">
      <c r="B15" s="169"/>
      <c r="C15" s="173"/>
      <c r="D15" s="173"/>
      <c r="E15" s="173"/>
      <c r="F15" s="173"/>
      <c r="G15" s="173"/>
      <c r="H15" s="173"/>
      <c r="I15" s="173"/>
      <c r="J15" s="173"/>
      <c r="K15" s="173"/>
      <c r="L15" s="173"/>
      <c r="M15" s="171"/>
    </row>
    <row r="17" spans="3:3" x14ac:dyDescent="0.25">
      <c r="C17" t="s">
        <v>242</v>
      </c>
    </row>
    <row r="18" spans="3:3" ht="14.25" x14ac:dyDescent="0.45">
      <c r="C18" t="s">
        <v>243</v>
      </c>
    </row>
    <row r="20" spans="3:3" x14ac:dyDescent="0.25">
      <c r="C20" t="s">
        <v>244</v>
      </c>
    </row>
    <row r="21" spans="3:3" ht="14.25" x14ac:dyDescent="0.45">
      <c r="C21" t="s">
        <v>243</v>
      </c>
    </row>
    <row r="22" spans="3:3" x14ac:dyDescent="0.25">
      <c r="C22" t="s">
        <v>245</v>
      </c>
    </row>
    <row r="23" spans="3:3" x14ac:dyDescent="0.25">
      <c r="C23" t="s">
        <v>247</v>
      </c>
    </row>
    <row r="41" spans="3:3" x14ac:dyDescent="0.25">
      <c r="C41" t="s">
        <v>263</v>
      </c>
    </row>
    <row r="42" spans="3:3" x14ac:dyDescent="0.25">
      <c r="C42" t="s">
        <v>265</v>
      </c>
    </row>
    <row r="43" spans="3:3" x14ac:dyDescent="0.25">
      <c r="C43" t="s">
        <v>266</v>
      </c>
    </row>
    <row r="44" spans="3:3" x14ac:dyDescent="0.25">
      <c r="C44" t="s">
        <v>264</v>
      </c>
    </row>
    <row r="45" spans="3:3" x14ac:dyDescent="0.25">
      <c r="C45" t="s">
        <v>267</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heetViews>
  <sheetFormatPr baseColWidth="10" defaultColWidth="10.7109375" defaultRowHeight="15" x14ac:dyDescent="0.25"/>
  <cols>
    <col min="1" max="6" width="36.7109375" customWidth="1"/>
  </cols>
  <sheetData>
    <row r="1" spans="1:6" ht="14.25" x14ac:dyDescent="0.45">
      <c r="A1" s="174" t="s">
        <v>214</v>
      </c>
    </row>
    <row r="3" spans="1:6" ht="14.25" x14ac:dyDescent="0.45">
      <c r="A3" t="s">
        <v>215</v>
      </c>
      <c r="B3" t="s">
        <v>216</v>
      </c>
      <c r="C3">
        <v>0</v>
      </c>
    </row>
    <row r="4" spans="1:6" ht="14.25" x14ac:dyDescent="0.45">
      <c r="A4" t="s">
        <v>217</v>
      </c>
    </row>
    <row r="5" spans="1:6" ht="14.25" x14ac:dyDescent="0.45">
      <c r="A5" t="s">
        <v>218</v>
      </c>
    </row>
    <row r="7" spans="1:6" ht="14.25" x14ac:dyDescent="0.45">
      <c r="A7" s="174" t="s">
        <v>219</v>
      </c>
      <c r="B7" t="s">
        <v>220</v>
      </c>
    </row>
    <row r="8" spans="1:6" ht="14.25" x14ac:dyDescent="0.45">
      <c r="B8">
        <v>6</v>
      </c>
    </row>
    <row r="10" spans="1:6" ht="14.25" x14ac:dyDescent="0.45">
      <c r="A10" t="s">
        <v>221</v>
      </c>
    </row>
    <row r="11" spans="1:6" ht="14.25" x14ac:dyDescent="0.45">
      <c r="A11" t="e">
        <f>CB_DATA_!#REF!</f>
        <v>#REF!</v>
      </c>
      <c r="B11" t="e">
        <f>Datos_Entrada!#REF!</f>
        <v>#REF!</v>
      </c>
      <c r="C11" t="e">
        <f>PyG!#REF!</f>
        <v>#REF!</v>
      </c>
      <c r="D11" t="e">
        <f>Cálculo_WACC!#REF!</f>
        <v>#REF!</v>
      </c>
      <c r="E11" t="e">
        <f>FCL!#REF!</f>
        <v>#REF!</v>
      </c>
      <c r="F11" t="e">
        <f>FCI!#REF!</f>
        <v>#REF!</v>
      </c>
    </row>
    <row r="13" spans="1:6" ht="14.25" x14ac:dyDescent="0.45">
      <c r="A13" t="s">
        <v>222</v>
      </c>
    </row>
    <row r="14" spans="1:6" ht="14.25" x14ac:dyDescent="0.45">
      <c r="A14" t="s">
        <v>226</v>
      </c>
      <c r="B14" t="s">
        <v>230</v>
      </c>
      <c r="C14" t="s">
        <v>234</v>
      </c>
      <c r="D14" t="s">
        <v>236</v>
      </c>
      <c r="E14" t="s">
        <v>238</v>
      </c>
      <c r="F14" t="s">
        <v>240</v>
      </c>
    </row>
    <row r="16" spans="1:6" ht="14.25" x14ac:dyDescent="0.45">
      <c r="A16" t="s">
        <v>223</v>
      </c>
    </row>
    <row r="19" spans="1:6" ht="14.25" x14ac:dyDescent="0.45">
      <c r="A19" t="s">
        <v>224</v>
      </c>
    </row>
    <row r="20" spans="1:6" ht="14.25" x14ac:dyDescent="0.45">
      <c r="A20">
        <v>28</v>
      </c>
      <c r="B20">
        <v>31</v>
      </c>
      <c r="C20">
        <v>31</v>
      </c>
      <c r="D20">
        <v>31</v>
      </c>
      <c r="E20">
        <v>31</v>
      </c>
      <c r="F20">
        <v>31</v>
      </c>
    </row>
    <row r="25" spans="1:6" ht="14.25" x14ac:dyDescent="0.45">
      <c r="A25" s="174" t="s">
        <v>225</v>
      </c>
    </row>
    <row r="26" spans="1:6" ht="14.25" x14ac:dyDescent="0.45">
      <c r="A26" s="175" t="s">
        <v>227</v>
      </c>
      <c r="B26" s="175" t="s">
        <v>231</v>
      </c>
      <c r="C26" s="175" t="s">
        <v>231</v>
      </c>
      <c r="D26" s="175" t="s">
        <v>231</v>
      </c>
      <c r="E26" s="175" t="s">
        <v>231</v>
      </c>
      <c r="F26" s="175" t="s">
        <v>231</v>
      </c>
    </row>
    <row r="27" spans="1:6" x14ac:dyDescent="0.25">
      <c r="A27" t="s">
        <v>228</v>
      </c>
      <c r="B27" t="s">
        <v>248</v>
      </c>
      <c r="C27" t="s">
        <v>253</v>
      </c>
      <c r="D27" t="s">
        <v>249</v>
      </c>
      <c r="E27" t="s">
        <v>250</v>
      </c>
      <c r="F27" t="s">
        <v>251</v>
      </c>
    </row>
    <row r="28" spans="1:6" ht="14.25" x14ac:dyDescent="0.45">
      <c r="A28" s="175" t="s">
        <v>229</v>
      </c>
      <c r="B28" s="175" t="s">
        <v>229</v>
      </c>
      <c r="C28" s="175" t="s">
        <v>229</v>
      </c>
      <c r="D28" s="175" t="s">
        <v>229</v>
      </c>
      <c r="E28" s="175" t="s">
        <v>229</v>
      </c>
      <c r="F28" s="175" t="s">
        <v>229</v>
      </c>
    </row>
    <row r="29" spans="1:6" ht="14.25" x14ac:dyDescent="0.45">
      <c r="B29" s="175" t="s">
        <v>227</v>
      </c>
      <c r="C29" s="175" t="s">
        <v>227</v>
      </c>
      <c r="D29" s="175" t="s">
        <v>227</v>
      </c>
      <c r="E29" s="175" t="s">
        <v>227</v>
      </c>
      <c r="F29" s="175" t="s">
        <v>227</v>
      </c>
    </row>
    <row r="30" spans="1:6" x14ac:dyDescent="0.25">
      <c r="B30" t="s">
        <v>233</v>
      </c>
      <c r="C30" t="s">
        <v>246</v>
      </c>
      <c r="D30" t="s">
        <v>237</v>
      </c>
      <c r="E30" t="s">
        <v>239</v>
      </c>
      <c r="F30" t="s">
        <v>241</v>
      </c>
    </row>
    <row r="31" spans="1:6" x14ac:dyDescent="0.25">
      <c r="B31" s="175" t="s">
        <v>229</v>
      </c>
      <c r="C31" s="175" t="s">
        <v>229</v>
      </c>
      <c r="D31" s="175" t="s">
        <v>229</v>
      </c>
      <c r="E31" s="175" t="s">
        <v>229</v>
      </c>
      <c r="F31" s="175" t="s">
        <v>229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12"/>
  <sheetViews>
    <sheetView showGridLines="0" zoomScale="85" zoomScaleNormal="85" workbookViewId="0">
      <pane ySplit="3" topLeftCell="A4" activePane="bottomLeft" state="frozen"/>
      <selection pane="bottomLeft" activeCell="A4" sqref="A4"/>
    </sheetView>
  </sheetViews>
  <sheetFormatPr baseColWidth="10" defaultColWidth="11.42578125" defaultRowHeight="15" x14ac:dyDescent="0.25"/>
  <cols>
    <col min="1" max="1" width="10.7109375" style="22" customWidth="1"/>
    <col min="2" max="2" width="67" style="22" customWidth="1"/>
    <col min="3" max="3" width="10.85546875" style="22" customWidth="1"/>
    <col min="4" max="4" width="20.140625" style="22" customWidth="1"/>
    <col min="5" max="5" width="14.140625" style="22" bestFit="1" customWidth="1"/>
    <col min="6" max="6" width="4" style="30" customWidth="1"/>
    <col min="7" max="7" width="71.140625" style="4" customWidth="1"/>
    <col min="8" max="9" width="11.42578125" style="22"/>
    <col min="10" max="10" width="12.5703125" style="22" customWidth="1"/>
    <col min="11" max="16384" width="11.42578125" style="22"/>
  </cols>
  <sheetData>
    <row r="2" spans="2:15" ht="25.5" x14ac:dyDescent="0.45">
      <c r="B2" s="191" t="s">
        <v>117</v>
      </c>
      <c r="C2" s="191"/>
      <c r="D2" s="191"/>
      <c r="E2" s="191"/>
      <c r="F2" s="191"/>
      <c r="G2" s="191"/>
    </row>
    <row r="3" spans="2:15" x14ac:dyDescent="0.25">
      <c r="B3" s="20" t="s">
        <v>91</v>
      </c>
    </row>
    <row r="6" spans="2:15" ht="18.75" customHeight="1" x14ac:dyDescent="0.45">
      <c r="B6" s="12" t="s">
        <v>52</v>
      </c>
      <c r="C6" s="9"/>
      <c r="D6" s="9"/>
      <c r="E6" s="15"/>
      <c r="F6" s="15"/>
      <c r="G6" s="24" t="s">
        <v>74</v>
      </c>
    </row>
    <row r="7" spans="2:15" x14ac:dyDescent="0.25">
      <c r="B7" s="22" t="s">
        <v>0</v>
      </c>
      <c r="C7" s="22">
        <v>20</v>
      </c>
      <c r="D7" s="22" t="s">
        <v>53</v>
      </c>
      <c r="E7" s="30"/>
      <c r="G7" s="54" t="s">
        <v>56</v>
      </c>
    </row>
    <row r="8" spans="2:15" ht="14.25" x14ac:dyDescent="0.45">
      <c r="B8" s="22" t="s">
        <v>18</v>
      </c>
      <c r="C8" s="31">
        <v>0.33</v>
      </c>
      <c r="E8" s="30"/>
      <c r="F8" s="16"/>
      <c r="G8" s="55"/>
    </row>
    <row r="9" spans="2:15" ht="14.25" x14ac:dyDescent="0.45">
      <c r="B9" s="22" t="s">
        <v>45</v>
      </c>
      <c r="C9" s="31">
        <v>0.6</v>
      </c>
      <c r="E9" s="30">
        <f>1/(1.6)</f>
        <v>0.625</v>
      </c>
      <c r="G9" s="55"/>
    </row>
    <row r="10" spans="2:15" ht="14.25" x14ac:dyDescent="0.45">
      <c r="B10" s="22" t="s">
        <v>102</v>
      </c>
      <c r="E10" s="30"/>
      <c r="G10" s="55"/>
    </row>
    <row r="11" spans="2:15" ht="14.25" x14ac:dyDescent="0.45">
      <c r="B11" s="22" t="s">
        <v>54</v>
      </c>
      <c r="C11" s="32">
        <v>0.21190000000000001</v>
      </c>
      <c r="E11" s="30"/>
      <c r="G11" s="56" t="s">
        <v>55</v>
      </c>
    </row>
    <row r="12" spans="2:15" ht="14.25" x14ac:dyDescent="0.45">
      <c r="B12" s="33" t="s">
        <v>99</v>
      </c>
      <c r="C12" s="34">
        <v>0.16400000000000001</v>
      </c>
      <c r="D12" s="33"/>
      <c r="E12" s="47"/>
      <c r="G12" s="55" t="s">
        <v>46</v>
      </c>
    </row>
    <row r="13" spans="2:15" ht="5.25" customHeight="1" x14ac:dyDescent="0.45">
      <c r="B13" s="42"/>
      <c r="C13" s="46"/>
      <c r="D13" s="42"/>
      <c r="E13" s="47"/>
      <c r="G13" s="55"/>
      <c r="I13" s="47"/>
      <c r="J13" s="47"/>
      <c r="K13" s="47"/>
      <c r="L13" s="47"/>
      <c r="M13" s="47"/>
      <c r="N13" s="47"/>
      <c r="O13" s="47"/>
    </row>
    <row r="14" spans="2:15" ht="14.25" x14ac:dyDescent="0.45">
      <c r="B14" s="2" t="s">
        <v>107</v>
      </c>
      <c r="C14" s="32"/>
      <c r="E14" s="30"/>
      <c r="G14" s="55"/>
      <c r="I14" s="47"/>
      <c r="J14" s="47"/>
      <c r="K14" s="47"/>
      <c r="L14" s="47"/>
      <c r="M14" s="47"/>
      <c r="N14" s="47"/>
      <c r="O14" s="47"/>
    </row>
    <row r="15" spans="2:15" x14ac:dyDescent="0.25">
      <c r="B15" s="192" t="s">
        <v>106</v>
      </c>
      <c r="C15" s="35">
        <v>2.1999999999999999E-2</v>
      </c>
      <c r="D15" s="36"/>
      <c r="E15" s="30"/>
      <c r="G15" s="193" t="s">
        <v>101</v>
      </c>
    </row>
    <row r="16" spans="2:15" x14ac:dyDescent="0.25">
      <c r="B16" s="192"/>
      <c r="C16" s="35">
        <v>4.4999999999999998E-2</v>
      </c>
      <c r="D16" s="36"/>
      <c r="E16" s="30"/>
      <c r="G16" s="193"/>
    </row>
    <row r="17" spans="2:7" x14ac:dyDescent="0.25">
      <c r="B17" s="22" t="s">
        <v>80</v>
      </c>
      <c r="D17" s="176">
        <v>360000</v>
      </c>
      <c r="E17" s="73">
        <v>900000000</v>
      </c>
      <c r="G17" s="57" t="s">
        <v>113</v>
      </c>
    </row>
    <row r="18" spans="2:7" ht="24" x14ac:dyDescent="0.25">
      <c r="B18" s="36" t="s">
        <v>100</v>
      </c>
      <c r="C18" s="35"/>
      <c r="D18" s="36"/>
      <c r="E18" s="30">
        <f>SQRT(E17)</f>
        <v>30000</v>
      </c>
      <c r="G18" s="57" t="s">
        <v>232</v>
      </c>
    </row>
    <row r="19" spans="2:7" x14ac:dyDescent="0.25">
      <c r="B19" s="194" t="s">
        <v>103</v>
      </c>
      <c r="C19" s="23" t="s">
        <v>104</v>
      </c>
      <c r="D19" s="23" t="s">
        <v>105</v>
      </c>
      <c r="E19" s="74"/>
      <c r="G19" s="55"/>
    </row>
    <row r="20" spans="2:7" x14ac:dyDescent="0.25">
      <c r="B20" s="194"/>
      <c r="C20" s="37">
        <v>0.14000000000000001</v>
      </c>
      <c r="D20" s="37">
        <v>0.25</v>
      </c>
      <c r="E20" s="75"/>
      <c r="G20" s="55" t="s">
        <v>47</v>
      </c>
    </row>
    <row r="21" spans="2:7" x14ac:dyDescent="0.25">
      <c r="B21" s="194"/>
      <c r="C21" s="37">
        <v>0.15</v>
      </c>
      <c r="D21" s="37">
        <v>0.3</v>
      </c>
      <c r="E21" s="75"/>
      <c r="G21" s="58"/>
    </row>
    <row r="22" spans="2:7" x14ac:dyDescent="0.25">
      <c r="B22" s="195"/>
      <c r="C22" s="38">
        <v>0.18</v>
      </c>
      <c r="D22" s="38">
        <v>0.45</v>
      </c>
      <c r="E22" s="75"/>
      <c r="G22" s="55"/>
    </row>
    <row r="23" spans="2:7" ht="14.25" x14ac:dyDescent="0.45">
      <c r="C23" s="32"/>
      <c r="E23" s="30"/>
      <c r="G23" s="55"/>
    </row>
    <row r="24" spans="2:7" ht="14.25" x14ac:dyDescent="0.45">
      <c r="C24" s="32"/>
      <c r="E24" s="30"/>
      <c r="G24" s="55"/>
    </row>
    <row r="25" spans="2:7" ht="18.75" customHeight="1" x14ac:dyDescent="0.45">
      <c r="B25" s="12" t="s">
        <v>49</v>
      </c>
      <c r="C25" s="9"/>
      <c r="D25" s="9"/>
      <c r="E25" s="15"/>
      <c r="F25" s="15"/>
      <c r="G25" s="55"/>
    </row>
    <row r="26" spans="2:7" ht="14.25" x14ac:dyDescent="0.45">
      <c r="B26" s="2" t="s">
        <v>51</v>
      </c>
      <c r="D26" s="3">
        <v>1200000000</v>
      </c>
      <c r="E26" s="3"/>
      <c r="F26" s="17"/>
      <c r="G26" s="59"/>
    </row>
    <row r="27" spans="2:7" x14ac:dyDescent="0.25">
      <c r="B27" s="22" t="s">
        <v>50</v>
      </c>
      <c r="C27" s="22">
        <v>32</v>
      </c>
      <c r="D27" s="3"/>
      <c r="E27" s="3"/>
      <c r="F27" s="17"/>
      <c r="G27" s="59"/>
    </row>
    <row r="28" spans="2:7" x14ac:dyDescent="0.25">
      <c r="B28" s="22" t="s">
        <v>61</v>
      </c>
      <c r="C28" s="22">
        <v>20</v>
      </c>
      <c r="D28" s="3"/>
      <c r="E28" s="3"/>
      <c r="F28" s="17"/>
      <c r="G28" s="59" t="s">
        <v>62</v>
      </c>
    </row>
    <row r="29" spans="2:7" x14ac:dyDescent="0.25">
      <c r="B29" s="2" t="s">
        <v>57</v>
      </c>
      <c r="D29" s="3">
        <v>320000000</v>
      </c>
      <c r="E29" s="3"/>
      <c r="F29" s="17"/>
      <c r="G29" s="59"/>
    </row>
    <row r="30" spans="2:7" ht="14.25" x14ac:dyDescent="0.45">
      <c r="B30" s="2" t="s">
        <v>73</v>
      </c>
      <c r="D30" s="3">
        <v>200000000</v>
      </c>
      <c r="E30" s="3"/>
      <c r="F30" s="17"/>
      <c r="G30" s="55" t="s">
        <v>30</v>
      </c>
    </row>
    <row r="31" spans="2:7" ht="14.25" x14ac:dyDescent="0.45">
      <c r="B31" s="39" t="s">
        <v>28</v>
      </c>
      <c r="C31" s="31">
        <v>0.04</v>
      </c>
      <c r="D31" s="3"/>
      <c r="E31" s="3"/>
      <c r="F31" s="17"/>
      <c r="G31" s="57" t="s">
        <v>27</v>
      </c>
    </row>
    <row r="32" spans="2:7" ht="14.25" x14ac:dyDescent="0.45">
      <c r="B32" s="2" t="s">
        <v>40</v>
      </c>
      <c r="C32" s="31"/>
      <c r="D32" s="3">
        <v>250000000</v>
      </c>
      <c r="E32" s="3"/>
      <c r="F32" s="17"/>
      <c r="G32" s="55" t="s">
        <v>29</v>
      </c>
    </row>
    <row r="33" spans="2:7" x14ac:dyDescent="0.25">
      <c r="B33" s="22" t="s">
        <v>67</v>
      </c>
      <c r="C33" s="22">
        <v>10</v>
      </c>
      <c r="D33" s="3"/>
      <c r="E33" s="3"/>
      <c r="F33" s="17"/>
      <c r="G33" s="55" t="s">
        <v>59</v>
      </c>
    </row>
    <row r="34" spans="2:7" ht="14.25" x14ac:dyDescent="0.45">
      <c r="B34" s="22" t="s">
        <v>58</v>
      </c>
      <c r="D34" s="3">
        <v>0</v>
      </c>
      <c r="E34" s="3"/>
      <c r="F34" s="17"/>
      <c r="G34" s="55"/>
    </row>
    <row r="35" spans="2:7" ht="14.25" x14ac:dyDescent="0.45">
      <c r="B35" s="2" t="s">
        <v>33</v>
      </c>
      <c r="D35" s="3">
        <v>35000000</v>
      </c>
      <c r="E35" s="3"/>
      <c r="F35" s="17"/>
      <c r="G35" s="55" t="s">
        <v>64</v>
      </c>
    </row>
    <row r="36" spans="2:7" x14ac:dyDescent="0.25">
      <c r="B36" s="22" t="s">
        <v>66</v>
      </c>
      <c r="C36" s="22">
        <v>10</v>
      </c>
      <c r="D36" s="3"/>
      <c r="E36" s="3"/>
      <c r="F36" s="17"/>
      <c r="G36" s="55" t="s">
        <v>59</v>
      </c>
    </row>
    <row r="37" spans="2:7" ht="14.25" x14ac:dyDescent="0.45">
      <c r="B37" s="22" t="s">
        <v>60</v>
      </c>
      <c r="D37" s="3">
        <v>0</v>
      </c>
      <c r="E37" s="3"/>
      <c r="F37" s="17"/>
      <c r="G37" s="60"/>
    </row>
    <row r="38" spans="2:7" ht="14.25" x14ac:dyDescent="0.45">
      <c r="B38" s="2" t="s">
        <v>63</v>
      </c>
      <c r="D38" s="3">
        <v>45000000</v>
      </c>
      <c r="E38" s="3"/>
      <c r="F38" s="17"/>
      <c r="G38" s="55" t="s">
        <v>64</v>
      </c>
    </row>
    <row r="39" spans="2:7" x14ac:dyDescent="0.25">
      <c r="B39" s="22" t="s">
        <v>65</v>
      </c>
      <c r="C39" s="22">
        <v>10</v>
      </c>
      <c r="G39" s="55"/>
    </row>
    <row r="40" spans="2:7" x14ac:dyDescent="0.25">
      <c r="B40" s="22" t="s">
        <v>68</v>
      </c>
      <c r="D40" s="3">
        <v>0</v>
      </c>
      <c r="E40" s="3"/>
      <c r="F40" s="17"/>
      <c r="G40" s="55"/>
    </row>
    <row r="41" spans="2:7" x14ac:dyDescent="0.25">
      <c r="B41" s="2" t="s">
        <v>36</v>
      </c>
      <c r="D41" s="3">
        <v>2000000</v>
      </c>
      <c r="E41" s="3"/>
      <c r="F41" s="17"/>
      <c r="G41" s="57" t="s">
        <v>69</v>
      </c>
    </row>
    <row r="42" spans="2:7" x14ac:dyDescent="0.25">
      <c r="B42" s="22" t="s">
        <v>71</v>
      </c>
      <c r="C42" s="22">
        <v>10</v>
      </c>
      <c r="G42" s="55"/>
    </row>
    <row r="43" spans="2:7" x14ac:dyDescent="0.25">
      <c r="B43" s="22" t="s">
        <v>70</v>
      </c>
      <c r="D43" s="3">
        <v>0</v>
      </c>
      <c r="E43" s="3"/>
      <c r="F43" s="17"/>
      <c r="G43" s="55"/>
    </row>
    <row r="44" spans="2:7" x14ac:dyDescent="0.25">
      <c r="B44" s="10" t="s">
        <v>72</v>
      </c>
      <c r="C44" s="40">
        <v>20</v>
      </c>
      <c r="D44" s="11">
        <v>100000000</v>
      </c>
      <c r="E44" s="14"/>
      <c r="F44" s="18"/>
      <c r="G44" s="55" t="s">
        <v>37</v>
      </c>
    </row>
    <row r="45" spans="2:7" x14ac:dyDescent="0.25">
      <c r="B45" s="147" t="s">
        <v>169</v>
      </c>
      <c r="C45" s="36"/>
      <c r="D45" s="136">
        <f>ABS(SUM(FCL!L5:L10))</f>
        <v>2251470000</v>
      </c>
      <c r="G45" s="61"/>
    </row>
    <row r="46" spans="2:7" ht="15.75" x14ac:dyDescent="0.25">
      <c r="B46" s="13"/>
      <c r="G46" s="55"/>
    </row>
    <row r="47" spans="2:7" ht="15.75" x14ac:dyDescent="0.25">
      <c r="B47" s="12" t="s">
        <v>75</v>
      </c>
      <c r="C47" s="8"/>
      <c r="D47" s="8"/>
      <c r="E47" s="19"/>
      <c r="F47" s="19"/>
      <c r="G47" s="55"/>
    </row>
    <row r="48" spans="2:7" ht="24" x14ac:dyDescent="0.25">
      <c r="B48" s="2" t="s">
        <v>112</v>
      </c>
      <c r="C48" s="41">
        <v>0.65</v>
      </c>
      <c r="E48" s="30"/>
      <c r="G48" s="62" t="s">
        <v>4</v>
      </c>
    </row>
    <row r="49" spans="2:8" x14ac:dyDescent="0.25">
      <c r="B49" s="22" t="s">
        <v>76</v>
      </c>
      <c r="C49" s="22">
        <v>4.2</v>
      </c>
      <c r="D49" s="3" t="s">
        <v>98</v>
      </c>
      <c r="E49" s="17"/>
      <c r="F49" s="17"/>
      <c r="G49" s="55"/>
    </row>
    <row r="50" spans="2:8" x14ac:dyDescent="0.25">
      <c r="B50" s="22" t="s">
        <v>1</v>
      </c>
      <c r="C50" s="22">
        <v>30</v>
      </c>
      <c r="D50" s="5" t="s">
        <v>2</v>
      </c>
      <c r="E50" s="16"/>
      <c r="F50" s="17"/>
      <c r="G50" s="55"/>
    </row>
    <row r="51" spans="2:8" x14ac:dyDescent="0.25">
      <c r="B51" s="22" t="s">
        <v>3</v>
      </c>
      <c r="C51" s="22">
        <v>360</v>
      </c>
      <c r="D51" s="5" t="s">
        <v>2</v>
      </c>
      <c r="E51" s="16"/>
      <c r="G51" s="59"/>
    </row>
    <row r="52" spans="2:8" x14ac:dyDescent="0.25">
      <c r="B52" s="2" t="s">
        <v>5</v>
      </c>
      <c r="C52" s="2"/>
      <c r="E52" s="30"/>
      <c r="G52" s="55"/>
    </row>
    <row r="53" spans="2:8" x14ac:dyDescent="0.25">
      <c r="B53" s="22" t="s">
        <v>8</v>
      </c>
      <c r="C53" s="31">
        <v>0.45</v>
      </c>
      <c r="E53" s="30"/>
      <c r="G53" s="55"/>
    </row>
    <row r="54" spans="2:8" x14ac:dyDescent="0.25">
      <c r="B54" s="22" t="s">
        <v>6</v>
      </c>
      <c r="C54" s="31">
        <v>0.35</v>
      </c>
      <c r="E54" s="30"/>
      <c r="G54" s="55"/>
    </row>
    <row r="55" spans="2:8" x14ac:dyDescent="0.25">
      <c r="B55" s="22" t="s">
        <v>7</v>
      </c>
      <c r="C55" s="31">
        <v>0.2</v>
      </c>
      <c r="D55" s="179">
        <f>SUMPRODUCT(C53:C55,D56:D58)</f>
        <v>135450</v>
      </c>
      <c r="E55" s="30"/>
      <c r="G55" s="55"/>
    </row>
    <row r="56" spans="2:8" x14ac:dyDescent="0.25">
      <c r="B56" s="22" t="s">
        <v>77</v>
      </c>
      <c r="D56" s="3">
        <v>110000</v>
      </c>
      <c r="E56" s="17">
        <v>191817.23</v>
      </c>
      <c r="F56" s="17"/>
      <c r="G56" s="55"/>
      <c r="H56" s="69"/>
    </row>
    <row r="57" spans="2:8" x14ac:dyDescent="0.25">
      <c r="B57" s="22" t="s">
        <v>78</v>
      </c>
      <c r="D57" s="3">
        <v>145000</v>
      </c>
      <c r="E57" s="17">
        <v>135450</v>
      </c>
      <c r="F57" s="17"/>
      <c r="G57" s="55"/>
      <c r="H57" s="69"/>
    </row>
    <row r="58" spans="2:8" x14ac:dyDescent="0.25">
      <c r="B58" s="40" t="s">
        <v>79</v>
      </c>
      <c r="C58" s="40"/>
      <c r="D58" s="11">
        <v>176000</v>
      </c>
      <c r="E58" s="18"/>
      <c r="F58" s="17"/>
      <c r="G58" s="55"/>
      <c r="H58" s="69"/>
    </row>
    <row r="59" spans="2:8" x14ac:dyDescent="0.25">
      <c r="B59" s="42"/>
      <c r="C59" s="42"/>
      <c r="D59" s="14"/>
      <c r="E59" s="18"/>
      <c r="F59" s="17"/>
      <c r="G59" s="55"/>
    </row>
    <row r="60" spans="2:8" ht="15.75" x14ac:dyDescent="0.25">
      <c r="B60" s="25" t="s">
        <v>109</v>
      </c>
      <c r="C60" s="43"/>
      <c r="D60" s="26">
        <f>((C49*C48)*C27)*(C50/3)</f>
        <v>873.60000000000014</v>
      </c>
      <c r="E60" s="76"/>
      <c r="F60" s="17"/>
      <c r="G60" s="55"/>
    </row>
    <row r="61" spans="2:8" ht="24" x14ac:dyDescent="0.25">
      <c r="B61" s="25" t="s">
        <v>111</v>
      </c>
      <c r="C61" s="43"/>
      <c r="D61" s="178">
        <v>135450</v>
      </c>
      <c r="E61" s="71"/>
      <c r="F61" s="17"/>
      <c r="G61" s="57" t="s">
        <v>235</v>
      </c>
    </row>
    <row r="62" spans="2:8" ht="15.75" x14ac:dyDescent="0.25">
      <c r="D62" s="71"/>
      <c r="E62" s="71"/>
      <c r="G62" s="55"/>
    </row>
    <row r="63" spans="2:8" x14ac:dyDescent="0.25">
      <c r="E63" s="30"/>
      <c r="G63" s="55"/>
    </row>
    <row r="64" spans="2:8" ht="15.75" x14ac:dyDescent="0.25">
      <c r="B64" s="12" t="s">
        <v>9</v>
      </c>
      <c r="C64" s="9"/>
      <c r="D64" s="9"/>
      <c r="E64" s="15"/>
      <c r="G64" s="55"/>
    </row>
    <row r="65" spans="2:7" ht="24" x14ac:dyDescent="0.25">
      <c r="B65" s="22" t="s">
        <v>10</v>
      </c>
      <c r="C65" s="22">
        <v>6</v>
      </c>
      <c r="G65" s="97" t="s">
        <v>138</v>
      </c>
    </row>
    <row r="66" spans="2:7" x14ac:dyDescent="0.25">
      <c r="B66" s="2" t="s">
        <v>12</v>
      </c>
      <c r="G66" s="98" t="s">
        <v>11</v>
      </c>
    </row>
    <row r="67" spans="2:7" x14ac:dyDescent="0.25">
      <c r="B67" s="22" t="s">
        <v>81</v>
      </c>
      <c r="C67" s="31">
        <v>0.3</v>
      </c>
      <c r="G67" s="55" t="s">
        <v>13</v>
      </c>
    </row>
    <row r="68" spans="2:7" x14ac:dyDescent="0.25">
      <c r="B68" s="22" t="s">
        <v>14</v>
      </c>
      <c r="C68" s="31">
        <v>0.03</v>
      </c>
      <c r="G68" s="55"/>
    </row>
    <row r="69" spans="2:7" x14ac:dyDescent="0.25">
      <c r="B69" s="22" t="s">
        <v>15</v>
      </c>
      <c r="C69" s="31">
        <v>0.95</v>
      </c>
      <c r="G69" s="57" t="s">
        <v>85</v>
      </c>
    </row>
    <row r="70" spans="2:7" x14ac:dyDescent="0.25">
      <c r="B70" s="22" t="s">
        <v>82</v>
      </c>
      <c r="C70" s="31">
        <v>0.8</v>
      </c>
      <c r="G70" s="193" t="s">
        <v>16</v>
      </c>
    </row>
    <row r="71" spans="2:7" x14ac:dyDescent="0.25">
      <c r="B71" s="22" t="s">
        <v>83</v>
      </c>
      <c r="C71" s="31">
        <v>0.65</v>
      </c>
      <c r="G71" s="193"/>
    </row>
    <row r="72" spans="2:7" x14ac:dyDescent="0.25">
      <c r="B72" s="22" t="s">
        <v>84</v>
      </c>
      <c r="C72" s="31">
        <v>0.5</v>
      </c>
      <c r="G72" s="193"/>
    </row>
    <row r="73" spans="2:7" x14ac:dyDescent="0.25">
      <c r="B73" s="22" t="s">
        <v>86</v>
      </c>
      <c r="C73" s="6">
        <f>C69</f>
        <v>0.95</v>
      </c>
      <c r="D73" s="48">
        <f>D60*C73</f>
        <v>829.92000000000007</v>
      </c>
      <c r="E73" s="48"/>
      <c r="G73" s="193" t="s">
        <v>17</v>
      </c>
    </row>
    <row r="74" spans="2:7" x14ac:dyDescent="0.25">
      <c r="B74" s="22" t="s">
        <v>87</v>
      </c>
      <c r="C74" s="31"/>
      <c r="D74" s="48">
        <f>D73*(1-10%)</f>
        <v>746.92800000000011</v>
      </c>
      <c r="E74" s="48"/>
      <c r="G74" s="193"/>
    </row>
    <row r="75" spans="2:7" x14ac:dyDescent="0.25">
      <c r="B75" s="22" t="s">
        <v>88</v>
      </c>
      <c r="C75" s="31"/>
      <c r="D75" s="48">
        <f>D74*(1-10%)</f>
        <v>672.23520000000008</v>
      </c>
      <c r="E75" s="48"/>
      <c r="G75" s="193"/>
    </row>
    <row r="76" spans="2:7" x14ac:dyDescent="0.25">
      <c r="B76" s="22" t="s">
        <v>89</v>
      </c>
      <c r="C76" s="31"/>
      <c r="D76" s="48">
        <f>D75*(1-10%)</f>
        <v>605.01168000000007</v>
      </c>
      <c r="E76" s="48"/>
      <c r="G76" s="193"/>
    </row>
    <row r="77" spans="2:7" x14ac:dyDescent="0.25">
      <c r="B77" s="40" t="s">
        <v>90</v>
      </c>
      <c r="C77" s="38"/>
      <c r="D77" s="49">
        <f>D76*(1-10%)</f>
        <v>544.51051200000006</v>
      </c>
      <c r="E77" s="72"/>
      <c r="G77" s="193"/>
    </row>
    <row r="78" spans="2:7" x14ac:dyDescent="0.25">
      <c r="G78" s="55"/>
    </row>
    <row r="79" spans="2:7" x14ac:dyDescent="0.25">
      <c r="G79" s="55"/>
    </row>
    <row r="80" spans="2:7" ht="15.75" x14ac:dyDescent="0.25">
      <c r="B80" s="12" t="s">
        <v>19</v>
      </c>
      <c r="C80" s="9"/>
      <c r="D80" s="9"/>
      <c r="E80" s="52" t="s">
        <v>124</v>
      </c>
      <c r="G80" s="55" t="s">
        <v>23</v>
      </c>
    </row>
    <row r="81" spans="1:7" x14ac:dyDescent="0.25">
      <c r="A81" s="29"/>
      <c r="B81" s="22" t="s">
        <v>92</v>
      </c>
      <c r="D81" s="3">
        <v>10000</v>
      </c>
      <c r="E81" s="3">
        <f t="shared" ref="E81:E88" si="0">D81*(1+$C$89)</f>
        <v>15400</v>
      </c>
      <c r="F81" s="17"/>
      <c r="G81" s="55"/>
    </row>
    <row r="82" spans="1:7" ht="24" x14ac:dyDescent="0.25">
      <c r="A82" s="29"/>
      <c r="B82" s="22" t="s">
        <v>93</v>
      </c>
      <c r="D82" s="3">
        <v>1000000</v>
      </c>
      <c r="E82" s="3">
        <f t="shared" si="0"/>
        <v>1540000</v>
      </c>
      <c r="F82" s="17"/>
      <c r="G82" s="97" t="s">
        <v>139</v>
      </c>
    </row>
    <row r="83" spans="1:7" x14ac:dyDescent="0.25">
      <c r="B83" s="22" t="s">
        <v>94</v>
      </c>
      <c r="D83" s="3">
        <v>5800000</v>
      </c>
      <c r="E83" s="3">
        <f t="shared" si="0"/>
        <v>8932000</v>
      </c>
      <c r="F83" s="17"/>
      <c r="G83" s="55"/>
    </row>
    <row r="84" spans="1:7" x14ac:dyDescent="0.25">
      <c r="B84" s="22" t="s">
        <v>95</v>
      </c>
      <c r="D84" s="3">
        <v>2000</v>
      </c>
      <c r="E84" s="3">
        <f t="shared" si="0"/>
        <v>3080</v>
      </c>
      <c r="F84" s="17"/>
      <c r="G84" s="55"/>
    </row>
    <row r="85" spans="1:7" x14ac:dyDescent="0.25">
      <c r="B85" s="22" t="s">
        <v>96</v>
      </c>
      <c r="D85" s="3">
        <v>2250000</v>
      </c>
      <c r="E85" s="3">
        <f t="shared" si="0"/>
        <v>3465000</v>
      </c>
      <c r="F85" s="17"/>
      <c r="G85" s="55"/>
    </row>
    <row r="86" spans="1:7" x14ac:dyDescent="0.25">
      <c r="B86" s="22" t="s">
        <v>20</v>
      </c>
      <c r="D86" s="3">
        <v>2800000</v>
      </c>
      <c r="E86" s="3">
        <f t="shared" si="0"/>
        <v>4312000</v>
      </c>
      <c r="F86" s="17"/>
      <c r="G86" s="55"/>
    </row>
    <row r="87" spans="1:7" x14ac:dyDescent="0.25">
      <c r="B87" s="22" t="s">
        <v>21</v>
      </c>
      <c r="D87" s="3">
        <v>1200000</v>
      </c>
      <c r="E87" s="3">
        <f t="shared" si="0"/>
        <v>1848000</v>
      </c>
      <c r="F87" s="17"/>
      <c r="G87" s="55"/>
    </row>
    <row r="88" spans="1:7" x14ac:dyDescent="0.25">
      <c r="B88" s="22" t="s">
        <v>22</v>
      </c>
      <c r="D88" s="3">
        <v>800000</v>
      </c>
      <c r="E88" s="3">
        <f t="shared" si="0"/>
        <v>1232000</v>
      </c>
      <c r="F88" s="17"/>
      <c r="G88" s="55"/>
    </row>
    <row r="89" spans="1:7" x14ac:dyDescent="0.25">
      <c r="B89" s="33" t="s">
        <v>48</v>
      </c>
      <c r="C89" s="44">
        <v>0.54</v>
      </c>
      <c r="D89" s="21"/>
      <c r="E89" s="21"/>
      <c r="F89" s="17"/>
      <c r="G89" s="55"/>
    </row>
    <row r="90" spans="1:7" x14ac:dyDescent="0.25">
      <c r="B90" s="22" t="s">
        <v>24</v>
      </c>
      <c r="D90" s="3">
        <v>2800000</v>
      </c>
      <c r="E90" s="3"/>
      <c r="F90" s="17"/>
      <c r="G90" s="55"/>
    </row>
    <row r="91" spans="1:7" x14ac:dyDescent="0.25">
      <c r="B91" s="22" t="s">
        <v>25</v>
      </c>
      <c r="D91" s="3">
        <v>650000</v>
      </c>
      <c r="E91" s="3"/>
      <c r="F91" s="17"/>
      <c r="G91" s="55"/>
    </row>
    <row r="92" spans="1:7" x14ac:dyDescent="0.25">
      <c r="B92" s="33" t="s">
        <v>26</v>
      </c>
      <c r="C92" s="44">
        <v>0.03</v>
      </c>
      <c r="D92" s="33"/>
      <c r="E92" s="33"/>
      <c r="G92" s="55"/>
    </row>
    <row r="93" spans="1:7" x14ac:dyDescent="0.25">
      <c r="B93" s="22" t="s">
        <v>97</v>
      </c>
      <c r="D93" s="3">
        <v>200000</v>
      </c>
      <c r="E93" s="3"/>
      <c r="F93" s="17"/>
      <c r="G93" s="55" t="s">
        <v>31</v>
      </c>
    </row>
    <row r="94" spans="1:7" x14ac:dyDescent="0.25">
      <c r="B94" s="22" t="s">
        <v>108</v>
      </c>
      <c r="D94" s="3">
        <v>400000</v>
      </c>
      <c r="E94" s="3"/>
      <c r="F94" s="17"/>
      <c r="G94" s="55" t="s">
        <v>32</v>
      </c>
    </row>
    <row r="95" spans="1:7" x14ac:dyDescent="0.25">
      <c r="B95" s="40" t="s">
        <v>34</v>
      </c>
      <c r="C95" s="40"/>
      <c r="D95" s="11">
        <v>80000</v>
      </c>
      <c r="E95" s="11"/>
      <c r="F95" s="17"/>
      <c r="G95" s="55" t="s">
        <v>35</v>
      </c>
    </row>
    <row r="96" spans="1:7" x14ac:dyDescent="0.25">
      <c r="B96" s="42"/>
      <c r="C96" s="42"/>
      <c r="D96" s="14"/>
      <c r="E96" s="14"/>
      <c r="F96" s="17"/>
      <c r="G96" s="55"/>
    </row>
    <row r="97" spans="2:7" x14ac:dyDescent="0.25">
      <c r="G97" s="55"/>
    </row>
    <row r="98" spans="2:7" ht="15.75" x14ac:dyDescent="0.25">
      <c r="B98" s="12" t="s">
        <v>38</v>
      </c>
      <c r="C98" s="9"/>
      <c r="D98" s="9"/>
      <c r="E98" s="9"/>
      <c r="G98" s="55"/>
    </row>
    <row r="99" spans="2:7" x14ac:dyDescent="0.25">
      <c r="B99" s="22" t="s">
        <v>39</v>
      </c>
      <c r="D99" s="3">
        <v>800000000</v>
      </c>
      <c r="E99" s="3"/>
      <c r="F99" s="17"/>
      <c r="G99" s="55"/>
    </row>
    <row r="100" spans="2:7" x14ac:dyDescent="0.25">
      <c r="B100" s="22" t="s">
        <v>40</v>
      </c>
      <c r="D100" s="3">
        <v>45000000</v>
      </c>
      <c r="E100" s="3"/>
      <c r="F100" s="17"/>
      <c r="G100" s="55"/>
    </row>
    <row r="101" spans="2:7" x14ac:dyDescent="0.25">
      <c r="B101" s="22" t="s">
        <v>41</v>
      </c>
      <c r="D101" s="3">
        <v>15000000</v>
      </c>
      <c r="E101" s="3"/>
      <c r="F101" s="17"/>
      <c r="G101" s="61"/>
    </row>
    <row r="102" spans="2:7" x14ac:dyDescent="0.25">
      <c r="B102" s="22" t="s">
        <v>42</v>
      </c>
      <c r="D102" s="3">
        <v>6000000</v>
      </c>
      <c r="E102" s="3"/>
      <c r="F102" s="17"/>
      <c r="G102" s="55"/>
    </row>
    <row r="103" spans="2:7" x14ac:dyDescent="0.25">
      <c r="B103" s="22" t="s">
        <v>36</v>
      </c>
      <c r="D103" s="3">
        <v>16000000</v>
      </c>
      <c r="E103" s="3"/>
      <c r="F103" s="17"/>
      <c r="G103" s="55"/>
    </row>
    <row r="104" spans="2:7" ht="28.5" customHeight="1" x14ac:dyDescent="0.25">
      <c r="B104" s="40" t="s">
        <v>43</v>
      </c>
      <c r="C104" s="38">
        <v>0.9</v>
      </c>
      <c r="D104" s="40"/>
      <c r="E104" s="42"/>
      <c r="G104" s="63" t="s">
        <v>44</v>
      </c>
    </row>
    <row r="106" spans="2:7" x14ac:dyDescent="0.25">
      <c r="F106" s="22"/>
    </row>
    <row r="107" spans="2:7" x14ac:dyDescent="0.25">
      <c r="F107" s="22"/>
    </row>
    <row r="108" spans="2:7" x14ac:dyDescent="0.25">
      <c r="F108" s="22"/>
    </row>
    <row r="109" spans="2:7" x14ac:dyDescent="0.25">
      <c r="F109" s="22"/>
    </row>
    <row r="110" spans="2:7" x14ac:dyDescent="0.25">
      <c r="F110" s="45"/>
    </row>
    <row r="111" spans="2:7" x14ac:dyDescent="0.25">
      <c r="F111" s="45"/>
    </row>
    <row r="112" spans="2:7" x14ac:dyDescent="0.25">
      <c r="F112" s="45"/>
    </row>
  </sheetData>
  <mergeCells count="6">
    <mergeCell ref="B2:G2"/>
    <mergeCell ref="B15:B16"/>
    <mergeCell ref="G70:G72"/>
    <mergeCell ref="G73:G77"/>
    <mergeCell ref="G15:G16"/>
    <mergeCell ref="B19:B22"/>
  </mergeCells>
  <pageMargins left="0.7" right="0.7" top="0.75" bottom="0.75" header="0.3" footer="0.3"/>
  <pageSetup scale="4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showGridLines="0" showRowColHeaders="0" workbookViewId="0">
      <selection activeCell="B6" sqref="B6"/>
    </sheetView>
  </sheetViews>
  <sheetFormatPr baseColWidth="10" defaultColWidth="0" defaultRowHeight="15" zeroHeight="1" x14ac:dyDescent="0.25"/>
  <cols>
    <col min="1" max="1" width="11.42578125" customWidth="1"/>
    <col min="2" max="2" width="16.140625" customWidth="1"/>
    <col min="3" max="5" width="11.42578125" customWidth="1"/>
    <col min="6" max="6" width="15.85546875" customWidth="1"/>
    <col min="7" max="7" width="19.28515625" customWidth="1"/>
    <col min="8" max="9" width="11.42578125" customWidth="1"/>
    <col min="10" max="13" width="11.42578125" hidden="1" customWidth="1"/>
    <col min="14" max="14" width="2" hidden="1" customWidth="1"/>
    <col min="15" max="15" width="13.5703125" hidden="1" customWidth="1"/>
    <col min="16" max="16384" width="11.42578125" hidden="1"/>
  </cols>
  <sheetData>
    <row r="1" spans="2:15" x14ac:dyDescent="0.25"/>
    <row r="2" spans="2:15" ht="26.25" x14ac:dyDescent="0.4">
      <c r="B2" s="142" t="s">
        <v>187</v>
      </c>
      <c r="M2" s="188" t="s">
        <v>257</v>
      </c>
      <c r="N2" s="188"/>
      <c r="O2" s="188" t="s">
        <v>258</v>
      </c>
    </row>
    <row r="3" spans="2:15" x14ac:dyDescent="0.25">
      <c r="L3" t="s">
        <v>254</v>
      </c>
      <c r="M3" s="187" t="s">
        <v>255</v>
      </c>
      <c r="N3" s="187"/>
      <c r="O3" t="s">
        <v>259</v>
      </c>
    </row>
    <row r="4" spans="2:15" x14ac:dyDescent="0.25">
      <c r="B4" s="139" t="s">
        <v>184</v>
      </c>
      <c r="C4" s="140">
        <f>(Datos_Entrada!C9/(1+Datos_Entrada!C9))</f>
        <v>0.37499999999999994</v>
      </c>
      <c r="M4" t="s">
        <v>256</v>
      </c>
      <c r="O4" t="s">
        <v>260</v>
      </c>
    </row>
    <row r="5" spans="2:15" x14ac:dyDescent="0.25">
      <c r="B5" s="139" t="s">
        <v>185</v>
      </c>
      <c r="C5" s="141">
        <f>1-C4</f>
        <v>0.625</v>
      </c>
      <c r="M5" t="s">
        <v>261</v>
      </c>
    </row>
    <row r="6" spans="2:15" x14ac:dyDescent="0.25"/>
    <row r="7" spans="2:15" x14ac:dyDescent="0.25">
      <c r="B7" s="143" t="s">
        <v>180</v>
      </c>
      <c r="C7" s="144"/>
      <c r="D7" s="144"/>
      <c r="E7" s="145"/>
      <c r="F7" s="137">
        <f>Datos_Entrada!C11</f>
        <v>0.21190000000000001</v>
      </c>
      <c r="M7" s="189" t="s">
        <v>262</v>
      </c>
    </row>
    <row r="8" spans="2:15" x14ac:dyDescent="0.25">
      <c r="B8" s="143" t="s">
        <v>181</v>
      </c>
      <c r="C8" s="144"/>
      <c r="D8" s="144"/>
      <c r="E8" s="145"/>
      <c r="F8" s="138">
        <f>C5*Datos_Entrada!D45</f>
        <v>1407168750</v>
      </c>
      <c r="M8" s="190">
        <f>1/1.6</f>
        <v>0.625</v>
      </c>
    </row>
    <row r="9" spans="2:15" x14ac:dyDescent="0.25">
      <c r="B9" s="143" t="s">
        <v>186</v>
      </c>
      <c r="C9" s="144"/>
      <c r="D9" s="144"/>
      <c r="E9" s="145"/>
      <c r="F9" s="138">
        <f>C4*Datos_Entrada!D45</f>
        <v>844301249.99999988</v>
      </c>
    </row>
    <row r="10" spans="2:15" x14ac:dyDescent="0.25">
      <c r="B10" s="143" t="s">
        <v>182</v>
      </c>
      <c r="C10" s="144"/>
      <c r="D10" s="144"/>
      <c r="E10" s="145"/>
      <c r="F10" s="137">
        <f>Datos_Entrada!C12</f>
        <v>0.16400000000000001</v>
      </c>
    </row>
    <row r="11" spans="2:15" x14ac:dyDescent="0.25">
      <c r="B11" s="143" t="s">
        <v>183</v>
      </c>
      <c r="C11" s="144"/>
      <c r="D11" s="144"/>
      <c r="E11" s="145"/>
      <c r="F11" s="137">
        <f>Datos_Entrada!C8</f>
        <v>0.33</v>
      </c>
      <c r="G11" s="180">
        <f>F7*(F8/(F8+F9))+F10*(1-F11)*(F9/((F8+F9)))</f>
        <v>0.17364250000000001</v>
      </c>
    </row>
    <row r="12" spans="2:15" ht="15.75" thickBot="1" x14ac:dyDescent="0.3"/>
    <row r="13" spans="2:15" ht="15.75" thickBot="1" x14ac:dyDescent="0.3">
      <c r="E13" s="118" t="s">
        <v>188</v>
      </c>
      <c r="F13" s="181">
        <v>0.17364250000000001</v>
      </c>
      <c r="G13" t="s">
        <v>189</v>
      </c>
    </row>
    <row r="14" spans="2:15" ht="15.75" thickBot="1" x14ac:dyDescent="0.3">
      <c r="E14" s="118" t="s">
        <v>188</v>
      </c>
      <c r="F14" s="146">
        <f>(1+F13)^(1/12)-1</f>
        <v>1.3432090818597198E-2</v>
      </c>
      <c r="G14" t="s">
        <v>190</v>
      </c>
    </row>
    <row r="15" spans="2:15" x14ac:dyDescent="0.25"/>
    <row r="16" spans="2:15" x14ac:dyDescent="0.25"/>
    <row r="17" x14ac:dyDescent="0.25"/>
    <row r="18" x14ac:dyDescent="0.25"/>
    <row r="19" x14ac:dyDescent="0.25"/>
    <row r="20" x14ac:dyDescent="0.25"/>
    <row r="21"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45"/>
  <sheetViews>
    <sheetView showGridLines="0" zoomScale="80" zoomScaleNormal="80" workbookViewId="0">
      <pane xSplit="5" ySplit="4" topLeftCell="F5" activePane="bottomRight" state="frozen"/>
      <selection pane="topRight" activeCell="F1" sqref="F1"/>
      <selection pane="bottomLeft" activeCell="A5" sqref="A5"/>
      <selection pane="bottomRight" activeCell="A11" sqref="A11"/>
    </sheetView>
  </sheetViews>
  <sheetFormatPr baseColWidth="10" defaultColWidth="10.7109375" defaultRowHeight="15" x14ac:dyDescent="0.25"/>
  <cols>
    <col min="1" max="1" width="6.85546875" customWidth="1"/>
    <col min="3" max="3" width="12.28515625" customWidth="1"/>
    <col min="4" max="4" width="14.140625" customWidth="1"/>
    <col min="5" max="5" width="18.7109375" customWidth="1"/>
    <col min="6" max="6" width="15.42578125" customWidth="1"/>
    <col min="7" max="7" width="19.28515625" customWidth="1"/>
    <col min="8" max="8" width="16.42578125" customWidth="1"/>
    <col min="9" max="9" width="18.5703125" customWidth="1"/>
    <col min="10" max="10" width="18.140625" customWidth="1"/>
    <col min="11" max="11" width="13.28515625" customWidth="1"/>
    <col min="12" max="12" width="15.5703125" customWidth="1"/>
    <col min="13" max="13" width="14.85546875" customWidth="1"/>
    <col min="14" max="14" width="13.85546875" customWidth="1"/>
    <col min="15" max="15" width="14.85546875" customWidth="1"/>
    <col min="16" max="16" width="16.5703125" customWidth="1"/>
    <col min="18" max="18" width="15.5703125" customWidth="1"/>
    <col min="19" max="19" width="17" customWidth="1"/>
    <col min="20" max="20" width="18.5703125" customWidth="1"/>
    <col min="21" max="21" width="16.85546875" customWidth="1"/>
    <col min="22" max="22" width="15" customWidth="1"/>
    <col min="23" max="23" width="19.140625" customWidth="1"/>
  </cols>
  <sheetData>
    <row r="2" spans="1:23" ht="32.25" x14ac:dyDescent="0.5">
      <c r="B2" s="96" t="s">
        <v>137</v>
      </c>
    </row>
    <row r="3" spans="1:23" ht="7.5" customHeight="1" x14ac:dyDescent="0.45"/>
    <row r="4" spans="1:23" ht="37.5" customHeight="1" x14ac:dyDescent="0.25">
      <c r="B4" s="50" t="s">
        <v>110</v>
      </c>
      <c r="C4" s="50" t="s">
        <v>118</v>
      </c>
      <c r="D4" s="51" t="s">
        <v>119</v>
      </c>
      <c r="E4" s="50" t="s">
        <v>120</v>
      </c>
      <c r="F4" s="68" t="s">
        <v>140</v>
      </c>
      <c r="G4" s="78" t="s">
        <v>121</v>
      </c>
      <c r="H4" s="70" t="s">
        <v>122</v>
      </c>
      <c r="I4" s="70" t="s">
        <v>123</v>
      </c>
      <c r="J4" s="70" t="s">
        <v>125</v>
      </c>
      <c r="K4" s="70" t="s">
        <v>126</v>
      </c>
      <c r="L4" s="70" t="s">
        <v>127</v>
      </c>
      <c r="M4" s="70" t="s">
        <v>20</v>
      </c>
      <c r="N4" s="70" t="s">
        <v>128</v>
      </c>
      <c r="O4" s="70" t="s">
        <v>22</v>
      </c>
      <c r="P4" s="77" t="s">
        <v>129</v>
      </c>
      <c r="Q4" s="77" t="s">
        <v>130</v>
      </c>
      <c r="R4" s="77" t="s">
        <v>131</v>
      </c>
      <c r="S4" s="87" t="s">
        <v>132</v>
      </c>
      <c r="T4" s="87" t="s">
        <v>133</v>
      </c>
      <c r="U4" s="51" t="s">
        <v>134</v>
      </c>
      <c r="V4" s="51" t="s">
        <v>135</v>
      </c>
      <c r="W4" s="88" t="s">
        <v>136</v>
      </c>
    </row>
    <row r="5" spans="1:23" ht="14.25" x14ac:dyDescent="0.45">
      <c r="B5" s="7">
        <v>0</v>
      </c>
      <c r="C5" s="64">
        <v>0</v>
      </c>
      <c r="D5" s="65">
        <f t="shared" ref="D5:D68" si="0">C5*Cap_Disponible</f>
        <v>0</v>
      </c>
      <c r="E5" s="66">
        <f t="shared" ref="E5:E68" si="1">D5*Precio_Venta</f>
        <v>0</v>
      </c>
      <c r="F5" s="67"/>
      <c r="G5" s="79"/>
      <c r="H5" s="81"/>
      <c r="I5" s="82"/>
      <c r="J5" s="82"/>
      <c r="K5" s="82"/>
      <c r="L5" s="82"/>
      <c r="M5" s="82"/>
      <c r="N5" s="82"/>
      <c r="O5" s="83"/>
      <c r="P5" s="81"/>
      <c r="Q5" s="82"/>
      <c r="R5" s="83"/>
      <c r="S5" s="81"/>
      <c r="T5" s="83"/>
      <c r="U5" s="79"/>
    </row>
    <row r="6" spans="1:23" ht="14.25" x14ac:dyDescent="0.45">
      <c r="B6" s="7">
        <v>1</v>
      </c>
      <c r="C6" s="64">
        <v>0</v>
      </c>
      <c r="D6" s="65">
        <f t="shared" si="0"/>
        <v>0</v>
      </c>
      <c r="E6" s="66">
        <f t="shared" si="1"/>
        <v>0</v>
      </c>
      <c r="F6" s="67"/>
      <c r="G6" s="79"/>
      <c r="H6" s="81"/>
      <c r="I6" s="82"/>
      <c r="J6" s="84">
        <f>Datos_Entrada!$E$83</f>
        <v>8932000</v>
      </c>
      <c r="K6" s="82"/>
      <c r="L6" s="82"/>
      <c r="M6" s="84">
        <f>Datos_Entrada!$E$86</f>
        <v>4312000</v>
      </c>
      <c r="N6" s="84">
        <f>Datos_Entrada!$E$87</f>
        <v>1848000</v>
      </c>
      <c r="O6" s="85">
        <f>Datos_Entrada!$E$88</f>
        <v>1232000</v>
      </c>
      <c r="P6" s="86">
        <f>Datos_Entrada!$D$90</f>
        <v>2800000</v>
      </c>
      <c r="Q6" s="84">
        <f>Datos_Entrada!$D$91</f>
        <v>650000</v>
      </c>
      <c r="R6" s="85">
        <f>E6*Datos_Entrada!$C$92</f>
        <v>0</v>
      </c>
      <c r="S6" s="81"/>
      <c r="T6" s="85">
        <f>Datos_Entrada!$D$95</f>
        <v>80000</v>
      </c>
      <c r="U6" s="80">
        <f>SUM(H6,I6,L6,S6,G6)</f>
        <v>0</v>
      </c>
      <c r="V6" s="66">
        <f>SUM(J6,K6,M6,N6,O6,P6,Q6,R6,T6)</f>
        <v>19854000</v>
      </c>
      <c r="W6" s="66">
        <f>E6-(U6+V6)</f>
        <v>-19854000</v>
      </c>
    </row>
    <row r="7" spans="1:23" ht="14.25" x14ac:dyDescent="0.45">
      <c r="B7" s="7">
        <v>2</v>
      </c>
      <c r="C7" s="64">
        <v>0</v>
      </c>
      <c r="D7" s="65">
        <f t="shared" si="0"/>
        <v>0</v>
      </c>
      <c r="E7" s="66">
        <f t="shared" si="1"/>
        <v>0</v>
      </c>
      <c r="F7" s="67"/>
      <c r="G7" s="79"/>
      <c r="H7" s="81"/>
      <c r="I7" s="82"/>
      <c r="J7" s="84">
        <f>Datos_Entrada!$E$83</f>
        <v>8932000</v>
      </c>
      <c r="K7" s="82"/>
      <c r="L7" s="82"/>
      <c r="M7" s="84">
        <f>Datos_Entrada!$E$86</f>
        <v>4312000</v>
      </c>
      <c r="N7" s="84">
        <f>Datos_Entrada!$E$87</f>
        <v>1848000</v>
      </c>
      <c r="O7" s="85">
        <f>Datos_Entrada!$E$88</f>
        <v>1232000</v>
      </c>
      <c r="P7" s="86">
        <f>Datos_Entrada!$D$90</f>
        <v>2800000</v>
      </c>
      <c r="Q7" s="84">
        <f>Datos_Entrada!$D$91</f>
        <v>650000</v>
      </c>
      <c r="R7" s="85">
        <f>E7*Datos_Entrada!$C$92</f>
        <v>0</v>
      </c>
      <c r="S7" s="81"/>
      <c r="T7" s="85">
        <f>Datos_Entrada!$D$95</f>
        <v>80000</v>
      </c>
      <c r="U7" s="80">
        <f t="shared" ref="U7:U70" si="2">SUM(H7,I7,L7,S7,G7)</f>
        <v>0</v>
      </c>
      <c r="V7" s="66">
        <f t="shared" ref="V7:V70" si="3">SUM(J7,K7,M7,N7,O7,P7,Q7,R7,T7)</f>
        <v>19854000</v>
      </c>
      <c r="W7" s="66">
        <f t="shared" ref="W7:W70" si="4">E7-(U7+V7)</f>
        <v>-19854000</v>
      </c>
    </row>
    <row r="8" spans="1:23" ht="14.25" x14ac:dyDescent="0.45">
      <c r="B8" s="7">
        <v>3</v>
      </c>
      <c r="C8" s="64">
        <v>0</v>
      </c>
      <c r="D8" s="65">
        <f t="shared" si="0"/>
        <v>0</v>
      </c>
      <c r="E8" s="66">
        <f t="shared" si="1"/>
        <v>0</v>
      </c>
      <c r="F8" s="67"/>
      <c r="G8" s="79"/>
      <c r="H8" s="81"/>
      <c r="I8" s="82"/>
      <c r="J8" s="84">
        <f>Datos_Entrada!$E$83</f>
        <v>8932000</v>
      </c>
      <c r="K8" s="82"/>
      <c r="L8" s="82"/>
      <c r="M8" s="84">
        <f>Datos_Entrada!$E$86</f>
        <v>4312000</v>
      </c>
      <c r="N8" s="84">
        <f>Datos_Entrada!$E$87</f>
        <v>1848000</v>
      </c>
      <c r="O8" s="85">
        <f>Datos_Entrada!$E$88</f>
        <v>1232000</v>
      </c>
      <c r="P8" s="86">
        <f>Datos_Entrada!$D$90</f>
        <v>2800000</v>
      </c>
      <c r="Q8" s="84">
        <f>Datos_Entrada!$D$91</f>
        <v>650000</v>
      </c>
      <c r="R8" s="85">
        <f>E8*Datos_Entrada!$C$92</f>
        <v>0</v>
      </c>
      <c r="S8" s="81"/>
      <c r="T8" s="85">
        <f>Datos_Entrada!$D$95</f>
        <v>80000</v>
      </c>
      <c r="U8" s="80">
        <f t="shared" si="2"/>
        <v>0</v>
      </c>
      <c r="V8" s="66">
        <f t="shared" si="3"/>
        <v>19854000</v>
      </c>
      <c r="W8" s="66">
        <f t="shared" si="4"/>
        <v>-19854000</v>
      </c>
    </row>
    <row r="9" spans="1:23" ht="14.25" x14ac:dyDescent="0.45">
      <c r="B9" s="7">
        <v>4</v>
      </c>
      <c r="C9" s="64">
        <v>0</v>
      </c>
      <c r="D9" s="65">
        <f t="shared" si="0"/>
        <v>0</v>
      </c>
      <c r="E9" s="66">
        <f t="shared" si="1"/>
        <v>0</v>
      </c>
      <c r="F9" s="67"/>
      <c r="G9" s="79"/>
      <c r="H9" s="81"/>
      <c r="I9" s="82"/>
      <c r="J9" s="84">
        <f>Datos_Entrada!$E$83</f>
        <v>8932000</v>
      </c>
      <c r="K9" s="82"/>
      <c r="L9" s="82"/>
      <c r="M9" s="84">
        <f>Datos_Entrada!$E$86</f>
        <v>4312000</v>
      </c>
      <c r="N9" s="84">
        <f>Datos_Entrada!$E$87</f>
        <v>1848000</v>
      </c>
      <c r="O9" s="85">
        <f>Datos_Entrada!$E$88</f>
        <v>1232000</v>
      </c>
      <c r="P9" s="86">
        <f>Datos_Entrada!$D$90</f>
        <v>2800000</v>
      </c>
      <c r="Q9" s="84">
        <f>Datos_Entrada!$D$91</f>
        <v>650000</v>
      </c>
      <c r="R9" s="85">
        <f>E9*Datos_Entrada!$C$92</f>
        <v>0</v>
      </c>
      <c r="S9" s="81"/>
      <c r="T9" s="85">
        <f>Datos_Entrada!$D$95</f>
        <v>80000</v>
      </c>
      <c r="U9" s="80">
        <f t="shared" si="2"/>
        <v>0</v>
      </c>
      <c r="V9" s="66">
        <f t="shared" si="3"/>
        <v>19854000</v>
      </c>
      <c r="W9" s="66">
        <f t="shared" si="4"/>
        <v>-19854000</v>
      </c>
    </row>
    <row r="10" spans="1:23" ht="14.25" x14ac:dyDescent="0.45">
      <c r="B10" s="7">
        <v>5</v>
      </c>
      <c r="C10" s="64">
        <v>0</v>
      </c>
      <c r="D10" s="65">
        <f t="shared" si="0"/>
        <v>0</v>
      </c>
      <c r="E10" s="66">
        <f t="shared" si="1"/>
        <v>0</v>
      </c>
      <c r="F10" s="67"/>
      <c r="G10" s="79"/>
      <c r="H10" s="81"/>
      <c r="I10" s="82"/>
      <c r="J10" s="84">
        <f>Datos_Entrada!$E$83</f>
        <v>8932000</v>
      </c>
      <c r="K10" s="82"/>
      <c r="L10" s="82"/>
      <c r="M10" s="84">
        <f>Datos_Entrada!$E$86</f>
        <v>4312000</v>
      </c>
      <c r="N10" s="84">
        <f>Datos_Entrada!$E$87</f>
        <v>1848000</v>
      </c>
      <c r="O10" s="85">
        <f>Datos_Entrada!$E$88</f>
        <v>1232000</v>
      </c>
      <c r="P10" s="86">
        <f>Datos_Entrada!$D$90</f>
        <v>2800000</v>
      </c>
      <c r="Q10" s="84">
        <f>Datos_Entrada!$D$91</f>
        <v>650000</v>
      </c>
      <c r="R10" s="85">
        <f>E10*Datos_Entrada!$C$92</f>
        <v>0</v>
      </c>
      <c r="S10" s="86">
        <f>Datos_Entrada!$D$93</f>
        <v>200000</v>
      </c>
      <c r="T10" s="85">
        <f>Datos_Entrada!$D$95</f>
        <v>80000</v>
      </c>
      <c r="U10" s="80">
        <f t="shared" si="2"/>
        <v>200000</v>
      </c>
      <c r="V10" s="66">
        <f t="shared" si="3"/>
        <v>19854000</v>
      </c>
      <c r="W10" s="66">
        <f t="shared" si="4"/>
        <v>-20054000</v>
      </c>
    </row>
    <row r="11" spans="1:23" ht="14.25" x14ac:dyDescent="0.45">
      <c r="B11" s="7">
        <v>6</v>
      </c>
      <c r="C11" s="185">
        <v>0.3</v>
      </c>
      <c r="D11" s="65">
        <f t="shared" si="0"/>
        <v>262.08000000000004</v>
      </c>
      <c r="E11" s="66">
        <f t="shared" si="1"/>
        <v>94348800.000000015</v>
      </c>
      <c r="F11" s="182">
        <v>0</v>
      </c>
      <c r="G11" s="80">
        <f t="shared" ref="G11:G74" si="5">D11*Costo_MP</f>
        <v>35498736.000000007</v>
      </c>
      <c r="H11" s="86">
        <f>Datos_Entrada!$E$82</f>
        <v>1540000</v>
      </c>
      <c r="I11" s="84">
        <f>D11*Datos_Entrada!$E$81</f>
        <v>4036032.0000000005</v>
      </c>
      <c r="J11" s="84">
        <f>Datos_Entrada!$E$83</f>
        <v>8932000</v>
      </c>
      <c r="K11" s="84">
        <f>D11*Datos_Entrada!$E$84</f>
        <v>807206.40000000014</v>
      </c>
      <c r="L11" s="84">
        <f>Datos_Entrada!$E$85</f>
        <v>3465000</v>
      </c>
      <c r="M11" s="84">
        <f>Datos_Entrada!$E$86</f>
        <v>4312000</v>
      </c>
      <c r="N11" s="84">
        <f>Datos_Entrada!$E$87</f>
        <v>1848000</v>
      </c>
      <c r="O11" s="85">
        <f>Datos_Entrada!$E$88</f>
        <v>1232000</v>
      </c>
      <c r="P11" s="86">
        <f>Datos_Entrada!$D$90</f>
        <v>2800000</v>
      </c>
      <c r="Q11" s="84">
        <f>Datos_Entrada!$D$91</f>
        <v>650000</v>
      </c>
      <c r="R11" s="85">
        <f>E11*Datos_Entrada!$C$92</f>
        <v>2830464.0000000005</v>
      </c>
      <c r="S11" s="86">
        <f>Datos_Entrada!$D$93</f>
        <v>200000</v>
      </c>
      <c r="T11" s="85">
        <f>Datos_Entrada!$D$95</f>
        <v>80000</v>
      </c>
      <c r="U11" s="80">
        <f t="shared" si="2"/>
        <v>44739768.000000007</v>
      </c>
      <c r="V11" s="66">
        <f t="shared" si="3"/>
        <v>23491670.399999999</v>
      </c>
      <c r="W11" s="66">
        <f t="shared" si="4"/>
        <v>26117361.600000009</v>
      </c>
    </row>
    <row r="12" spans="1:23" ht="14.25" x14ac:dyDescent="0.45">
      <c r="A12" s="152"/>
      <c r="B12" s="7">
        <v>7</v>
      </c>
      <c r="C12" s="185">
        <v>0.32999999999999996</v>
      </c>
      <c r="D12" s="65">
        <f t="shared" si="0"/>
        <v>288.28800000000001</v>
      </c>
      <c r="E12" s="66">
        <f t="shared" si="1"/>
        <v>103783680</v>
      </c>
      <c r="F12" s="183">
        <f>(E12-E11)/E11</f>
        <v>9.9999999999999825E-2</v>
      </c>
      <c r="G12" s="80">
        <f t="shared" si="5"/>
        <v>39048609.600000001</v>
      </c>
      <c r="H12" s="86">
        <f>Datos_Entrada!$E$82</f>
        <v>1540000</v>
      </c>
      <c r="I12" s="84">
        <f>D12*Datos_Entrada!$E$81</f>
        <v>4439635.2</v>
      </c>
      <c r="J12" s="84">
        <f>Datos_Entrada!$E$83</f>
        <v>8932000</v>
      </c>
      <c r="K12" s="84">
        <f>D12*Datos_Entrada!$E$84</f>
        <v>887927.04</v>
      </c>
      <c r="L12" s="84">
        <f>Datos_Entrada!$E$85</f>
        <v>3465000</v>
      </c>
      <c r="M12" s="84">
        <f>Datos_Entrada!$E$86</f>
        <v>4312000</v>
      </c>
      <c r="N12" s="84">
        <f>Datos_Entrada!$E$87</f>
        <v>1848000</v>
      </c>
      <c r="O12" s="85">
        <f>Datos_Entrada!$E$88</f>
        <v>1232000</v>
      </c>
      <c r="P12" s="86">
        <f>Datos_Entrada!$D$90</f>
        <v>2800000</v>
      </c>
      <c r="Q12" s="84">
        <f>Datos_Entrada!$D$91</f>
        <v>650000</v>
      </c>
      <c r="R12" s="85">
        <f>E12*Datos_Entrada!$C$92</f>
        <v>3113510.4</v>
      </c>
      <c r="S12" s="86">
        <f>Datos_Entrada!$D$93</f>
        <v>200000</v>
      </c>
      <c r="T12" s="85">
        <f>Datos_Entrada!$D$95</f>
        <v>80000</v>
      </c>
      <c r="U12" s="80">
        <f t="shared" si="2"/>
        <v>48693244.799999997</v>
      </c>
      <c r="V12" s="66">
        <f t="shared" si="3"/>
        <v>23855437.439999998</v>
      </c>
      <c r="W12" s="66">
        <f t="shared" si="4"/>
        <v>31234997.760000005</v>
      </c>
    </row>
    <row r="13" spans="1:23" ht="14.25" x14ac:dyDescent="0.45">
      <c r="A13" s="152"/>
      <c r="B13" s="7">
        <v>8</v>
      </c>
      <c r="C13" s="185">
        <v>0.36</v>
      </c>
      <c r="D13" s="65">
        <f t="shared" si="0"/>
        <v>314.49600000000004</v>
      </c>
      <c r="E13" s="66">
        <f t="shared" si="1"/>
        <v>113218560.00000001</v>
      </c>
      <c r="F13" s="183">
        <f t="shared" ref="F13:F76" si="6">(E13-E12)/E12</f>
        <v>9.090909090909105E-2</v>
      </c>
      <c r="G13" s="80">
        <f t="shared" si="5"/>
        <v>42598483.200000003</v>
      </c>
      <c r="H13" s="86">
        <f>Datos_Entrada!$E$82</f>
        <v>1540000</v>
      </c>
      <c r="I13" s="84">
        <f>D13*Datos_Entrada!$E$81</f>
        <v>4843238.4000000004</v>
      </c>
      <c r="J13" s="84">
        <f>Datos_Entrada!$E$83</f>
        <v>8932000</v>
      </c>
      <c r="K13" s="84">
        <f>D13*Datos_Entrada!$E$84</f>
        <v>968647.68000000017</v>
      </c>
      <c r="L13" s="84">
        <f>Datos_Entrada!$E$85</f>
        <v>3465000</v>
      </c>
      <c r="M13" s="84">
        <f>Datos_Entrada!$E$86</f>
        <v>4312000</v>
      </c>
      <c r="N13" s="84">
        <f>Datos_Entrada!$E$87</f>
        <v>1848000</v>
      </c>
      <c r="O13" s="85">
        <f>Datos_Entrada!$E$88</f>
        <v>1232000</v>
      </c>
      <c r="P13" s="86">
        <f>Datos_Entrada!$D$90</f>
        <v>2800000</v>
      </c>
      <c r="Q13" s="84">
        <f>Datos_Entrada!$D$91</f>
        <v>650000</v>
      </c>
      <c r="R13" s="85">
        <f>E13*Datos_Entrada!$C$92</f>
        <v>3396556.8000000003</v>
      </c>
      <c r="S13" s="86">
        <f>Datos_Entrada!$D$93</f>
        <v>200000</v>
      </c>
      <c r="T13" s="85">
        <f>Datos_Entrada!$D$95</f>
        <v>80000</v>
      </c>
      <c r="U13" s="80">
        <f t="shared" si="2"/>
        <v>52646721.600000001</v>
      </c>
      <c r="V13" s="66">
        <f t="shared" si="3"/>
        <v>24219204.48</v>
      </c>
      <c r="W13" s="66">
        <f t="shared" si="4"/>
        <v>36352633.920000017</v>
      </c>
    </row>
    <row r="14" spans="1:23" ht="14.25" x14ac:dyDescent="0.45">
      <c r="B14" s="7">
        <v>9</v>
      </c>
      <c r="C14" s="185">
        <v>0.39</v>
      </c>
      <c r="D14" s="65">
        <f t="shared" si="0"/>
        <v>340.70400000000006</v>
      </c>
      <c r="E14" s="66">
        <f t="shared" si="1"/>
        <v>122653440.00000003</v>
      </c>
      <c r="F14" s="183">
        <f t="shared" si="6"/>
        <v>8.3333333333333454E-2</v>
      </c>
      <c r="G14" s="80">
        <f t="shared" si="5"/>
        <v>46148356.800000012</v>
      </c>
      <c r="H14" s="86">
        <f>Datos_Entrada!$E$82</f>
        <v>1540000</v>
      </c>
      <c r="I14" s="84">
        <f>D14*Datos_Entrada!$E$81</f>
        <v>5246841.6000000006</v>
      </c>
      <c r="J14" s="84">
        <f>Datos_Entrada!$E$83</f>
        <v>8932000</v>
      </c>
      <c r="K14" s="84">
        <f>D14*Datos_Entrada!$E$84</f>
        <v>1049368.3200000003</v>
      </c>
      <c r="L14" s="84">
        <f>Datos_Entrada!$E$85</f>
        <v>3465000</v>
      </c>
      <c r="M14" s="84">
        <f>Datos_Entrada!$E$86</f>
        <v>4312000</v>
      </c>
      <c r="N14" s="84">
        <f>Datos_Entrada!$E$87</f>
        <v>1848000</v>
      </c>
      <c r="O14" s="85">
        <f>Datos_Entrada!$E$88</f>
        <v>1232000</v>
      </c>
      <c r="P14" s="86">
        <f>Datos_Entrada!$D$90</f>
        <v>2800000</v>
      </c>
      <c r="Q14" s="84">
        <f>Datos_Entrada!$D$91</f>
        <v>650000</v>
      </c>
      <c r="R14" s="85">
        <f>E14*Datos_Entrada!$C$92</f>
        <v>3679603.2000000007</v>
      </c>
      <c r="S14" s="86">
        <f>Datos_Entrada!$D$93</f>
        <v>200000</v>
      </c>
      <c r="T14" s="85">
        <f>Datos_Entrada!$D$95</f>
        <v>80000</v>
      </c>
      <c r="U14" s="80">
        <f t="shared" si="2"/>
        <v>56600198.400000013</v>
      </c>
      <c r="V14" s="66">
        <f t="shared" si="3"/>
        <v>24582971.52</v>
      </c>
      <c r="W14" s="66">
        <f t="shared" si="4"/>
        <v>41470270.080000013</v>
      </c>
    </row>
    <row r="15" spans="1:23" ht="14.25" x14ac:dyDescent="0.45">
      <c r="B15" s="7">
        <v>10</v>
      </c>
      <c r="C15" s="185">
        <v>0.42000000000000004</v>
      </c>
      <c r="D15" s="65">
        <f t="shared" si="0"/>
        <v>366.91200000000009</v>
      </c>
      <c r="E15" s="66">
        <f t="shared" si="1"/>
        <v>132088320.00000003</v>
      </c>
      <c r="F15" s="183">
        <f t="shared" si="6"/>
        <v>7.69230769230769E-2</v>
      </c>
      <c r="G15" s="80">
        <f t="shared" si="5"/>
        <v>49698230.400000013</v>
      </c>
      <c r="H15" s="86">
        <f>Datos_Entrada!$E$82</f>
        <v>1540000</v>
      </c>
      <c r="I15" s="84">
        <f>D15*Datos_Entrada!$E$81</f>
        <v>5650444.8000000017</v>
      </c>
      <c r="J15" s="84">
        <f>Datos_Entrada!$E$83</f>
        <v>8932000</v>
      </c>
      <c r="K15" s="84">
        <f>D15*Datos_Entrada!$E$84</f>
        <v>1130088.9600000002</v>
      </c>
      <c r="L15" s="84">
        <f>Datos_Entrada!$E$85</f>
        <v>3465000</v>
      </c>
      <c r="M15" s="84">
        <f>Datos_Entrada!$E$86</f>
        <v>4312000</v>
      </c>
      <c r="N15" s="84">
        <f>Datos_Entrada!$E$87</f>
        <v>1848000</v>
      </c>
      <c r="O15" s="85">
        <f>Datos_Entrada!$E$88</f>
        <v>1232000</v>
      </c>
      <c r="P15" s="86">
        <f>Datos_Entrada!$D$90</f>
        <v>2800000</v>
      </c>
      <c r="Q15" s="84">
        <f>Datos_Entrada!$D$91</f>
        <v>650000</v>
      </c>
      <c r="R15" s="85">
        <f>E15*Datos_Entrada!$C$92</f>
        <v>3962649.6000000006</v>
      </c>
      <c r="S15" s="86">
        <f>Datos_Entrada!$D$93</f>
        <v>200000</v>
      </c>
      <c r="T15" s="85">
        <f>Datos_Entrada!$D$95</f>
        <v>80000</v>
      </c>
      <c r="U15" s="80">
        <f t="shared" si="2"/>
        <v>60553675.200000018</v>
      </c>
      <c r="V15" s="66">
        <f t="shared" si="3"/>
        <v>24946738.560000002</v>
      </c>
      <c r="W15" s="66">
        <f t="shared" si="4"/>
        <v>46587906.24000001</v>
      </c>
    </row>
    <row r="16" spans="1:23" ht="14.25" x14ac:dyDescent="0.45">
      <c r="B16" s="7">
        <v>11</v>
      </c>
      <c r="C16" s="185">
        <v>0.45000000000000007</v>
      </c>
      <c r="D16" s="65">
        <f t="shared" si="0"/>
        <v>393.12000000000012</v>
      </c>
      <c r="E16" s="66">
        <f t="shared" si="1"/>
        <v>141523200.00000003</v>
      </c>
      <c r="F16" s="183">
        <f t="shared" si="6"/>
        <v>7.1428571428571411E-2</v>
      </c>
      <c r="G16" s="80">
        <f t="shared" si="5"/>
        <v>53248104.000000015</v>
      </c>
      <c r="H16" s="86">
        <f>Datos_Entrada!$E$82</f>
        <v>1540000</v>
      </c>
      <c r="I16" s="84">
        <f>D16*Datos_Entrada!$E$81</f>
        <v>6054048.0000000019</v>
      </c>
      <c r="J16" s="84">
        <f>Datos_Entrada!$E$83</f>
        <v>8932000</v>
      </c>
      <c r="K16" s="84">
        <f>D16*Datos_Entrada!$E$84</f>
        <v>1210809.6000000003</v>
      </c>
      <c r="L16" s="84">
        <f>Datos_Entrada!$E$85</f>
        <v>3465000</v>
      </c>
      <c r="M16" s="84">
        <f>Datos_Entrada!$E$86</f>
        <v>4312000</v>
      </c>
      <c r="N16" s="84">
        <f>Datos_Entrada!$E$87</f>
        <v>1848000</v>
      </c>
      <c r="O16" s="85">
        <f>Datos_Entrada!$E$88</f>
        <v>1232000</v>
      </c>
      <c r="P16" s="86">
        <f>Datos_Entrada!$D$90</f>
        <v>2800000</v>
      </c>
      <c r="Q16" s="84">
        <f>Datos_Entrada!$D$91</f>
        <v>650000</v>
      </c>
      <c r="R16" s="85">
        <f>E16*Datos_Entrada!$C$92</f>
        <v>4245696.0000000009</v>
      </c>
      <c r="S16" s="86">
        <f>Datos_Entrada!$D$93</f>
        <v>200000</v>
      </c>
      <c r="T16" s="85">
        <f>Datos_Entrada!$D$95</f>
        <v>80000</v>
      </c>
      <c r="U16" s="80">
        <f t="shared" si="2"/>
        <v>64507152.000000015</v>
      </c>
      <c r="V16" s="66">
        <f t="shared" si="3"/>
        <v>25310505.600000001</v>
      </c>
      <c r="W16" s="66">
        <f t="shared" si="4"/>
        <v>51705542.400000006</v>
      </c>
    </row>
    <row r="17" spans="2:23" ht="14.25" x14ac:dyDescent="0.45">
      <c r="B17" s="7">
        <v>12</v>
      </c>
      <c r="C17" s="185">
        <v>0.48000000000000009</v>
      </c>
      <c r="D17" s="65">
        <f t="shared" si="0"/>
        <v>419.32800000000015</v>
      </c>
      <c r="E17" s="66">
        <f t="shared" si="1"/>
        <v>150958080.00000006</v>
      </c>
      <c r="F17" s="183">
        <f t="shared" si="6"/>
        <v>6.666666666666686E-2</v>
      </c>
      <c r="G17" s="80">
        <f t="shared" si="5"/>
        <v>56797977.600000016</v>
      </c>
      <c r="H17" s="86">
        <f>Datos_Entrada!$E$82</f>
        <v>1540000</v>
      </c>
      <c r="I17" s="84">
        <f>D17*Datos_Entrada!$E$81</f>
        <v>6457651.200000002</v>
      </c>
      <c r="J17" s="84">
        <f>Datos_Entrada!$E$83</f>
        <v>8932000</v>
      </c>
      <c r="K17" s="84">
        <f>D17*Datos_Entrada!$E$84</f>
        <v>1291530.2400000005</v>
      </c>
      <c r="L17" s="84">
        <f>Datos_Entrada!$E$85</f>
        <v>3465000</v>
      </c>
      <c r="M17" s="84">
        <f>Datos_Entrada!$E$86</f>
        <v>4312000</v>
      </c>
      <c r="N17" s="84">
        <f>Datos_Entrada!$E$87</f>
        <v>1848000</v>
      </c>
      <c r="O17" s="85">
        <f>Datos_Entrada!$E$88</f>
        <v>1232000</v>
      </c>
      <c r="P17" s="86">
        <f>Datos_Entrada!$D$90</f>
        <v>2800000</v>
      </c>
      <c r="Q17" s="84">
        <f>Datos_Entrada!$D$91</f>
        <v>650000</v>
      </c>
      <c r="R17" s="85">
        <f>E17*Datos_Entrada!$C$92</f>
        <v>4528742.4000000013</v>
      </c>
      <c r="S17" s="86">
        <f>Datos_Entrada!$D$93</f>
        <v>200000</v>
      </c>
      <c r="T17" s="85">
        <f>Datos_Entrada!$D$95</f>
        <v>80000</v>
      </c>
      <c r="U17" s="80">
        <f t="shared" si="2"/>
        <v>68460628.800000012</v>
      </c>
      <c r="V17" s="66">
        <f t="shared" si="3"/>
        <v>25674272.640000004</v>
      </c>
      <c r="W17" s="66">
        <f t="shared" si="4"/>
        <v>56823178.560000047</v>
      </c>
    </row>
    <row r="18" spans="2:23" ht="14.25" x14ac:dyDescent="0.45">
      <c r="B18" s="7">
        <v>13</v>
      </c>
      <c r="C18" s="185">
        <v>0.51000000000000012</v>
      </c>
      <c r="D18" s="65">
        <f t="shared" si="0"/>
        <v>445.53600000000017</v>
      </c>
      <c r="E18" s="66">
        <f t="shared" si="1"/>
        <v>160392960.00000006</v>
      </c>
      <c r="F18" s="183">
        <f t="shared" si="6"/>
        <v>6.2499999999999972E-2</v>
      </c>
      <c r="G18" s="80">
        <f t="shared" si="5"/>
        <v>60347851.200000025</v>
      </c>
      <c r="H18" s="86">
        <f>Datos_Entrada!$E$82</f>
        <v>1540000</v>
      </c>
      <c r="I18" s="84">
        <f>D18*Datos_Entrada!$E$81</f>
        <v>6861254.4000000022</v>
      </c>
      <c r="J18" s="84">
        <f>Datos_Entrada!$E$83</f>
        <v>8932000</v>
      </c>
      <c r="K18" s="84">
        <f>D18*Datos_Entrada!$E$84</f>
        <v>1372250.8800000006</v>
      </c>
      <c r="L18" s="84">
        <f>Datos_Entrada!$E$85</f>
        <v>3465000</v>
      </c>
      <c r="M18" s="84">
        <f>Datos_Entrada!$E$86</f>
        <v>4312000</v>
      </c>
      <c r="N18" s="84">
        <f>Datos_Entrada!$E$87</f>
        <v>1848000</v>
      </c>
      <c r="O18" s="85">
        <f>Datos_Entrada!$E$88</f>
        <v>1232000</v>
      </c>
      <c r="P18" s="86">
        <f>Datos_Entrada!$D$90</f>
        <v>2800000</v>
      </c>
      <c r="Q18" s="84">
        <f>Datos_Entrada!$D$91</f>
        <v>650000</v>
      </c>
      <c r="R18" s="85">
        <f>E18*Datos_Entrada!$C$92</f>
        <v>4811788.8000000017</v>
      </c>
      <c r="S18" s="86">
        <f>Datos_Entrada!$D$93</f>
        <v>200000</v>
      </c>
      <c r="T18" s="85">
        <f>Datos_Entrada!$D$95</f>
        <v>80000</v>
      </c>
      <c r="U18" s="80">
        <f t="shared" si="2"/>
        <v>72414105.600000024</v>
      </c>
      <c r="V18" s="66">
        <f t="shared" si="3"/>
        <v>26038039.680000003</v>
      </c>
      <c r="W18" s="66">
        <f t="shared" si="4"/>
        <v>61940814.720000029</v>
      </c>
    </row>
    <row r="19" spans="2:23" ht="14.25" x14ac:dyDescent="0.45">
      <c r="B19" s="7">
        <v>14</v>
      </c>
      <c r="C19" s="185">
        <v>0.54000000000000015</v>
      </c>
      <c r="D19" s="65">
        <f t="shared" si="0"/>
        <v>471.7440000000002</v>
      </c>
      <c r="E19" s="66">
        <f t="shared" si="1"/>
        <v>169827840.00000006</v>
      </c>
      <c r="F19" s="183">
        <f t="shared" si="6"/>
        <v>5.8823529411764684E-2</v>
      </c>
      <c r="G19" s="80">
        <f t="shared" si="5"/>
        <v>63897724.800000027</v>
      </c>
      <c r="H19" s="86">
        <f>Datos_Entrada!$E$82</f>
        <v>1540000</v>
      </c>
      <c r="I19" s="84">
        <f>D19*Datos_Entrada!$E$81</f>
        <v>7264857.6000000034</v>
      </c>
      <c r="J19" s="84">
        <f>Datos_Entrada!$E$83</f>
        <v>8932000</v>
      </c>
      <c r="K19" s="84">
        <f>D19*Datos_Entrada!$E$84</f>
        <v>1452971.5200000007</v>
      </c>
      <c r="L19" s="84">
        <f>Datos_Entrada!$E$85</f>
        <v>3465000</v>
      </c>
      <c r="M19" s="84">
        <f>Datos_Entrada!$E$86</f>
        <v>4312000</v>
      </c>
      <c r="N19" s="84">
        <f>Datos_Entrada!$E$87</f>
        <v>1848000</v>
      </c>
      <c r="O19" s="85">
        <f>Datos_Entrada!$E$88</f>
        <v>1232000</v>
      </c>
      <c r="P19" s="86">
        <f>Datos_Entrada!$D$90</f>
        <v>2800000</v>
      </c>
      <c r="Q19" s="84">
        <f>Datos_Entrada!$D$91</f>
        <v>650000</v>
      </c>
      <c r="R19" s="85">
        <f>E19*Datos_Entrada!$C$92</f>
        <v>5094835.200000002</v>
      </c>
      <c r="S19" s="86">
        <f>Datos_Entrada!$D$93</f>
        <v>200000</v>
      </c>
      <c r="T19" s="85">
        <f>Datos_Entrada!$D$95</f>
        <v>80000</v>
      </c>
      <c r="U19" s="80">
        <f t="shared" si="2"/>
        <v>76367582.400000036</v>
      </c>
      <c r="V19" s="66">
        <f t="shared" si="3"/>
        <v>26401806.720000006</v>
      </c>
      <c r="W19" s="66">
        <f t="shared" si="4"/>
        <v>67058450.880000025</v>
      </c>
    </row>
    <row r="20" spans="2:23" ht="14.25" x14ac:dyDescent="0.45">
      <c r="B20" s="7">
        <v>15</v>
      </c>
      <c r="C20" s="185">
        <v>0.57000000000000017</v>
      </c>
      <c r="D20" s="65">
        <f t="shared" si="0"/>
        <v>497.95200000000023</v>
      </c>
      <c r="E20" s="66">
        <f t="shared" si="1"/>
        <v>179262720.00000009</v>
      </c>
      <c r="F20" s="183">
        <f t="shared" si="6"/>
        <v>5.5555555555555712E-2</v>
      </c>
      <c r="G20" s="80">
        <f t="shared" si="5"/>
        <v>67447598.400000036</v>
      </c>
      <c r="H20" s="86">
        <f>Datos_Entrada!$E$82</f>
        <v>1540000</v>
      </c>
      <c r="I20" s="84">
        <f>D20*Datos_Entrada!$E$81</f>
        <v>7668460.8000000035</v>
      </c>
      <c r="J20" s="84">
        <f>Datos_Entrada!$E$83</f>
        <v>8932000</v>
      </c>
      <c r="K20" s="84">
        <f>D20*Datos_Entrada!$E$84</f>
        <v>1533692.1600000006</v>
      </c>
      <c r="L20" s="84">
        <f>Datos_Entrada!$E$85</f>
        <v>3465000</v>
      </c>
      <c r="M20" s="84">
        <f>Datos_Entrada!$E$86</f>
        <v>4312000</v>
      </c>
      <c r="N20" s="84">
        <f>Datos_Entrada!$E$87</f>
        <v>1848000</v>
      </c>
      <c r="O20" s="85">
        <f>Datos_Entrada!$E$88</f>
        <v>1232000</v>
      </c>
      <c r="P20" s="86">
        <f>Datos_Entrada!$D$90</f>
        <v>2800000</v>
      </c>
      <c r="Q20" s="84">
        <f>Datos_Entrada!$D$91</f>
        <v>650000</v>
      </c>
      <c r="R20" s="85">
        <f>E20*Datos_Entrada!$C$92</f>
        <v>5377881.6000000024</v>
      </c>
      <c r="S20" s="86">
        <f>Datos_Entrada!$D$93</f>
        <v>200000</v>
      </c>
      <c r="T20" s="85">
        <f>Datos_Entrada!$D$95</f>
        <v>80000</v>
      </c>
      <c r="U20" s="80">
        <f t="shared" si="2"/>
        <v>80321059.200000048</v>
      </c>
      <c r="V20" s="66">
        <f t="shared" si="3"/>
        <v>26765573.760000002</v>
      </c>
      <c r="W20" s="66">
        <f t="shared" si="4"/>
        <v>72176087.040000036</v>
      </c>
    </row>
    <row r="21" spans="2:23" ht="14.25" x14ac:dyDescent="0.45">
      <c r="B21" s="7">
        <v>16</v>
      </c>
      <c r="C21" s="185">
        <v>0.6000000000000002</v>
      </c>
      <c r="D21" s="65">
        <f t="shared" si="0"/>
        <v>524.16000000000031</v>
      </c>
      <c r="E21" s="66">
        <f t="shared" si="1"/>
        <v>188697600.00000012</v>
      </c>
      <c r="F21" s="183">
        <f t="shared" si="6"/>
        <v>5.2631578947368564E-2</v>
      </c>
      <c r="G21" s="80">
        <f t="shared" si="5"/>
        <v>70997472.000000045</v>
      </c>
      <c r="H21" s="86">
        <f>Datos_Entrada!$E$82</f>
        <v>1540000</v>
      </c>
      <c r="I21" s="84">
        <f>D21*Datos_Entrada!$E$81</f>
        <v>8072064.0000000047</v>
      </c>
      <c r="J21" s="84">
        <f>Datos_Entrada!$E$83</f>
        <v>8932000</v>
      </c>
      <c r="K21" s="84">
        <f>D21*Datos_Entrada!$E$84</f>
        <v>1614412.800000001</v>
      </c>
      <c r="L21" s="84">
        <f>Datos_Entrada!$E$85</f>
        <v>3465000</v>
      </c>
      <c r="M21" s="84">
        <f>Datos_Entrada!$E$86</f>
        <v>4312000</v>
      </c>
      <c r="N21" s="84">
        <f>Datos_Entrada!$E$87</f>
        <v>1848000</v>
      </c>
      <c r="O21" s="85">
        <f>Datos_Entrada!$E$88</f>
        <v>1232000</v>
      </c>
      <c r="P21" s="86">
        <f>Datos_Entrada!$D$90</f>
        <v>2800000</v>
      </c>
      <c r="Q21" s="84">
        <f>Datos_Entrada!$D$91</f>
        <v>650000</v>
      </c>
      <c r="R21" s="85">
        <f>E21*Datos_Entrada!$C$92</f>
        <v>5660928.0000000037</v>
      </c>
      <c r="S21" s="86">
        <f>Datos_Entrada!$D$93</f>
        <v>200000</v>
      </c>
      <c r="T21" s="85">
        <f>Datos_Entrada!$D$95</f>
        <v>80000</v>
      </c>
      <c r="U21" s="80">
        <f t="shared" si="2"/>
        <v>84274536.000000045</v>
      </c>
      <c r="V21" s="66">
        <f t="shared" si="3"/>
        <v>27129340.800000004</v>
      </c>
      <c r="W21" s="66">
        <f t="shared" si="4"/>
        <v>77293723.200000077</v>
      </c>
    </row>
    <row r="22" spans="2:23" ht="14.25" x14ac:dyDescent="0.45">
      <c r="B22" s="7">
        <v>17</v>
      </c>
      <c r="C22" s="185">
        <v>0.63000000000000023</v>
      </c>
      <c r="D22" s="65">
        <f t="shared" si="0"/>
        <v>550.36800000000028</v>
      </c>
      <c r="E22" s="66">
        <f t="shared" si="1"/>
        <v>198132480.00000009</v>
      </c>
      <c r="F22" s="183">
        <f t="shared" si="6"/>
        <v>4.9999999999999808E-2</v>
      </c>
      <c r="G22" s="80">
        <f t="shared" si="5"/>
        <v>74547345.600000039</v>
      </c>
      <c r="H22" s="86">
        <f>Datos_Entrada!$E$82</f>
        <v>1540000</v>
      </c>
      <c r="I22" s="84">
        <f>D22*Datos_Entrada!$E$81</f>
        <v>8475667.2000000048</v>
      </c>
      <c r="J22" s="84">
        <f>Datos_Entrada!$E$83</f>
        <v>8932000</v>
      </c>
      <c r="K22" s="84">
        <f>D22*Datos_Entrada!$E$84</f>
        <v>1695133.4400000009</v>
      </c>
      <c r="L22" s="84">
        <f>Datos_Entrada!$E$85</f>
        <v>3465000</v>
      </c>
      <c r="M22" s="84">
        <f>Datos_Entrada!$E$86</f>
        <v>4312000</v>
      </c>
      <c r="N22" s="84">
        <f>Datos_Entrada!$E$87</f>
        <v>1848000</v>
      </c>
      <c r="O22" s="85">
        <f>Datos_Entrada!$E$88</f>
        <v>1232000</v>
      </c>
      <c r="P22" s="86">
        <f>Datos_Entrada!$D$90</f>
        <v>2800000</v>
      </c>
      <c r="Q22" s="84">
        <f>Datos_Entrada!$D$91</f>
        <v>650000</v>
      </c>
      <c r="R22" s="85">
        <f>E22*Datos_Entrada!$C$92</f>
        <v>5943974.4000000022</v>
      </c>
      <c r="S22" s="86">
        <f>Datos_Entrada!$D$93</f>
        <v>200000</v>
      </c>
      <c r="T22" s="85">
        <f>Datos_Entrada!$D$95</f>
        <v>80000</v>
      </c>
      <c r="U22" s="80">
        <f t="shared" si="2"/>
        <v>88228012.800000042</v>
      </c>
      <c r="V22" s="66">
        <f t="shared" si="3"/>
        <v>27493107.840000004</v>
      </c>
      <c r="W22" s="66">
        <f t="shared" si="4"/>
        <v>82411359.360000044</v>
      </c>
    </row>
    <row r="23" spans="2:23" ht="14.25" x14ac:dyDescent="0.45">
      <c r="B23" s="7">
        <v>18</v>
      </c>
      <c r="C23" s="185">
        <v>0.66000000000000025</v>
      </c>
      <c r="D23" s="65">
        <f t="shared" si="0"/>
        <v>576.57600000000036</v>
      </c>
      <c r="E23" s="66">
        <f t="shared" si="1"/>
        <v>207567360.00000012</v>
      </c>
      <c r="F23" s="183">
        <f t="shared" si="6"/>
        <v>4.7619047619047748E-2</v>
      </c>
      <c r="G23" s="80">
        <f t="shared" si="5"/>
        <v>78097219.200000048</v>
      </c>
      <c r="H23" s="86">
        <f>Datos_Entrada!$E$82</f>
        <v>1540000</v>
      </c>
      <c r="I23" s="84">
        <f>D23*Datos_Entrada!$E$81</f>
        <v>8879270.400000006</v>
      </c>
      <c r="J23" s="84">
        <f>Datos_Entrada!$E$83</f>
        <v>8932000</v>
      </c>
      <c r="K23" s="84">
        <f>D23*Datos_Entrada!$E$84</f>
        <v>1775854.080000001</v>
      </c>
      <c r="L23" s="84">
        <f>Datos_Entrada!$E$85</f>
        <v>3465000</v>
      </c>
      <c r="M23" s="84">
        <f>Datos_Entrada!$E$86</f>
        <v>4312000</v>
      </c>
      <c r="N23" s="84">
        <f>Datos_Entrada!$E$87</f>
        <v>1848000</v>
      </c>
      <c r="O23" s="85">
        <f>Datos_Entrada!$E$88</f>
        <v>1232000</v>
      </c>
      <c r="P23" s="86">
        <f>Datos_Entrada!$D$90</f>
        <v>2800000</v>
      </c>
      <c r="Q23" s="84">
        <f>Datos_Entrada!$D$91</f>
        <v>650000</v>
      </c>
      <c r="R23" s="85">
        <f>E23*Datos_Entrada!$C$92</f>
        <v>6227020.8000000035</v>
      </c>
      <c r="S23" s="86">
        <f>Datos_Entrada!$D$93</f>
        <v>200000</v>
      </c>
      <c r="T23" s="85">
        <f>Datos_Entrada!$D$95</f>
        <v>80000</v>
      </c>
      <c r="U23" s="80">
        <f t="shared" si="2"/>
        <v>92181489.600000054</v>
      </c>
      <c r="V23" s="66">
        <f t="shared" si="3"/>
        <v>27856874.880000006</v>
      </c>
      <c r="W23" s="66">
        <f t="shared" si="4"/>
        <v>87528995.520000055</v>
      </c>
    </row>
    <row r="24" spans="2:23" ht="14.25" x14ac:dyDescent="0.45">
      <c r="B24" s="7">
        <v>19</v>
      </c>
      <c r="C24" s="185">
        <v>0.69000000000000028</v>
      </c>
      <c r="D24" s="65">
        <f t="shared" si="0"/>
        <v>602.78400000000033</v>
      </c>
      <c r="E24" s="66">
        <f t="shared" si="1"/>
        <v>217002240.00000012</v>
      </c>
      <c r="F24" s="183">
        <f t="shared" si="6"/>
        <v>4.5454545454545428E-2</v>
      </c>
      <c r="G24" s="80">
        <f t="shared" si="5"/>
        <v>81647092.800000042</v>
      </c>
      <c r="H24" s="86">
        <f>Datos_Entrada!$E$82</f>
        <v>1540000</v>
      </c>
      <c r="I24" s="84">
        <f>D24*Datos_Entrada!$E$81</f>
        <v>9282873.6000000052</v>
      </c>
      <c r="J24" s="84">
        <f>Datos_Entrada!$E$83</f>
        <v>8932000</v>
      </c>
      <c r="K24" s="84">
        <f>D24*Datos_Entrada!$E$84</f>
        <v>1856574.7200000011</v>
      </c>
      <c r="L24" s="84">
        <f>Datos_Entrada!$E$85</f>
        <v>3465000</v>
      </c>
      <c r="M24" s="84">
        <f>Datos_Entrada!$E$86</f>
        <v>4312000</v>
      </c>
      <c r="N24" s="84">
        <f>Datos_Entrada!$E$87</f>
        <v>1848000</v>
      </c>
      <c r="O24" s="85">
        <f>Datos_Entrada!$E$88</f>
        <v>1232000</v>
      </c>
      <c r="P24" s="86">
        <f>Datos_Entrada!$D$90</f>
        <v>2800000</v>
      </c>
      <c r="Q24" s="84">
        <f>Datos_Entrada!$D$91</f>
        <v>650000</v>
      </c>
      <c r="R24" s="85">
        <f>E24*Datos_Entrada!$C$92</f>
        <v>6510067.200000003</v>
      </c>
      <c r="S24" s="86">
        <f>Datos_Entrada!$D$93</f>
        <v>200000</v>
      </c>
      <c r="T24" s="85">
        <f>Datos_Entrada!$D$95</f>
        <v>80000</v>
      </c>
      <c r="U24" s="80">
        <f t="shared" si="2"/>
        <v>96134966.400000051</v>
      </c>
      <c r="V24" s="66">
        <f t="shared" si="3"/>
        <v>28220641.920000002</v>
      </c>
      <c r="W24" s="66">
        <f t="shared" si="4"/>
        <v>92646631.680000067</v>
      </c>
    </row>
    <row r="25" spans="2:23" ht="14.25" x14ac:dyDescent="0.45">
      <c r="B25" s="7">
        <v>20</v>
      </c>
      <c r="C25" s="185">
        <v>0.72000000000000031</v>
      </c>
      <c r="D25" s="65">
        <f t="shared" si="0"/>
        <v>628.99200000000042</v>
      </c>
      <c r="E25" s="66">
        <f t="shared" si="1"/>
        <v>226437120.00000015</v>
      </c>
      <c r="F25" s="183">
        <f t="shared" si="6"/>
        <v>4.3478260869565334E-2</v>
      </c>
      <c r="G25" s="80">
        <f t="shared" si="5"/>
        <v>85196966.400000051</v>
      </c>
      <c r="H25" s="86">
        <f>Datos_Entrada!$E$82</f>
        <v>1540000</v>
      </c>
      <c r="I25" s="84">
        <f>D25*Datos_Entrada!$E$81</f>
        <v>9686476.8000000063</v>
      </c>
      <c r="J25" s="84">
        <f>Datos_Entrada!$E$83</f>
        <v>8932000</v>
      </c>
      <c r="K25" s="84">
        <f>D25*Datos_Entrada!$E$84</f>
        <v>1937295.3600000013</v>
      </c>
      <c r="L25" s="84">
        <f>Datos_Entrada!$E$85</f>
        <v>3465000</v>
      </c>
      <c r="M25" s="84">
        <f>Datos_Entrada!$E$86</f>
        <v>4312000</v>
      </c>
      <c r="N25" s="84">
        <f>Datos_Entrada!$E$87</f>
        <v>1848000</v>
      </c>
      <c r="O25" s="85">
        <f>Datos_Entrada!$E$88</f>
        <v>1232000</v>
      </c>
      <c r="P25" s="86">
        <f>Datos_Entrada!$D$90</f>
        <v>2800000</v>
      </c>
      <c r="Q25" s="84">
        <f>Datos_Entrada!$D$91</f>
        <v>650000</v>
      </c>
      <c r="R25" s="85">
        <f>E25*Datos_Entrada!$C$92</f>
        <v>6793113.6000000043</v>
      </c>
      <c r="S25" s="86">
        <f>Datos_Entrada!$D$93</f>
        <v>200000</v>
      </c>
      <c r="T25" s="85">
        <f>Datos_Entrada!$D$95</f>
        <v>80000</v>
      </c>
      <c r="U25" s="80">
        <f t="shared" si="2"/>
        <v>100088443.20000006</v>
      </c>
      <c r="V25" s="66">
        <f t="shared" si="3"/>
        <v>28584408.960000005</v>
      </c>
      <c r="W25" s="66">
        <f t="shared" si="4"/>
        <v>97764267.840000078</v>
      </c>
    </row>
    <row r="26" spans="2:23" ht="14.25" x14ac:dyDescent="0.45">
      <c r="B26" s="7">
        <v>21</v>
      </c>
      <c r="C26" s="185">
        <v>0.75000000000000033</v>
      </c>
      <c r="D26" s="65">
        <f t="shared" si="0"/>
        <v>655.20000000000039</v>
      </c>
      <c r="E26" s="66">
        <f t="shared" si="1"/>
        <v>235872000.00000015</v>
      </c>
      <c r="F26" s="183">
        <f t="shared" si="6"/>
        <v>4.1666666666666637E-2</v>
      </c>
      <c r="G26" s="80">
        <f t="shared" si="5"/>
        <v>88746840.00000006</v>
      </c>
      <c r="H26" s="86">
        <f>Datos_Entrada!$E$82</f>
        <v>1540000</v>
      </c>
      <c r="I26" s="84">
        <f>D26*Datos_Entrada!$E$81</f>
        <v>10090080.000000006</v>
      </c>
      <c r="J26" s="84">
        <f>Datos_Entrada!$E$83</f>
        <v>8932000</v>
      </c>
      <c r="K26" s="84">
        <f>D26*Datos_Entrada!$E$84</f>
        <v>2018016.0000000012</v>
      </c>
      <c r="L26" s="84">
        <f>Datos_Entrada!$E$85</f>
        <v>3465000</v>
      </c>
      <c r="M26" s="84">
        <f>Datos_Entrada!$E$86</f>
        <v>4312000</v>
      </c>
      <c r="N26" s="84">
        <f>Datos_Entrada!$E$87</f>
        <v>1848000</v>
      </c>
      <c r="O26" s="85">
        <f>Datos_Entrada!$E$88</f>
        <v>1232000</v>
      </c>
      <c r="P26" s="86">
        <f>Datos_Entrada!$D$90</f>
        <v>2800000</v>
      </c>
      <c r="Q26" s="84">
        <f>Datos_Entrada!$D$91</f>
        <v>650000</v>
      </c>
      <c r="R26" s="85">
        <f>E26*Datos_Entrada!$C$92</f>
        <v>7076160.0000000047</v>
      </c>
      <c r="S26" s="86">
        <f>Datos_Entrada!$D$93</f>
        <v>200000</v>
      </c>
      <c r="T26" s="85">
        <f>Datos_Entrada!$D$95</f>
        <v>80000</v>
      </c>
      <c r="U26" s="80">
        <f t="shared" si="2"/>
        <v>104041920.00000006</v>
      </c>
      <c r="V26" s="66">
        <f t="shared" si="3"/>
        <v>28948176.000000004</v>
      </c>
      <c r="W26" s="66">
        <f t="shared" si="4"/>
        <v>102881904.00000009</v>
      </c>
    </row>
    <row r="27" spans="2:23" ht="14.25" x14ac:dyDescent="0.45">
      <c r="B27" s="7">
        <v>22</v>
      </c>
      <c r="C27" s="185">
        <v>0.78000000000000036</v>
      </c>
      <c r="D27" s="65">
        <f t="shared" si="0"/>
        <v>681.40800000000047</v>
      </c>
      <c r="E27" s="66">
        <f t="shared" si="1"/>
        <v>245306880.00000018</v>
      </c>
      <c r="F27" s="183">
        <f t="shared" si="6"/>
        <v>4.0000000000000098E-2</v>
      </c>
      <c r="G27" s="80">
        <f t="shared" si="5"/>
        <v>92296713.600000069</v>
      </c>
      <c r="H27" s="86">
        <f>Datos_Entrada!$E$82</f>
        <v>1540000</v>
      </c>
      <c r="I27" s="84">
        <f>D27*Datos_Entrada!$E$81</f>
        <v>10493683.200000007</v>
      </c>
      <c r="J27" s="84">
        <f>Datos_Entrada!$E$83</f>
        <v>8932000</v>
      </c>
      <c r="K27" s="84">
        <f>D27*Datos_Entrada!$E$84</f>
        <v>2098736.6400000015</v>
      </c>
      <c r="L27" s="84">
        <f>Datos_Entrada!$E$85</f>
        <v>3465000</v>
      </c>
      <c r="M27" s="84">
        <f>Datos_Entrada!$E$86</f>
        <v>4312000</v>
      </c>
      <c r="N27" s="84">
        <f>Datos_Entrada!$E$87</f>
        <v>1848000</v>
      </c>
      <c r="O27" s="85">
        <f>Datos_Entrada!$E$88</f>
        <v>1232000</v>
      </c>
      <c r="P27" s="86">
        <f>Datos_Entrada!$D$90</f>
        <v>2800000</v>
      </c>
      <c r="Q27" s="84">
        <f>Datos_Entrada!$D$91</f>
        <v>650000</v>
      </c>
      <c r="R27" s="85">
        <f>E27*Datos_Entrada!$C$92</f>
        <v>7359206.400000005</v>
      </c>
      <c r="S27" s="86">
        <f>Datos_Entrada!$D$93</f>
        <v>200000</v>
      </c>
      <c r="T27" s="85">
        <f>Datos_Entrada!$D$95</f>
        <v>80000</v>
      </c>
      <c r="U27" s="80">
        <f t="shared" si="2"/>
        <v>107995396.80000007</v>
      </c>
      <c r="V27" s="66">
        <f t="shared" si="3"/>
        <v>29311943.040000007</v>
      </c>
      <c r="W27" s="66">
        <f t="shared" si="4"/>
        <v>107999540.16000009</v>
      </c>
    </row>
    <row r="28" spans="2:23" ht="14.25" x14ac:dyDescent="0.45">
      <c r="B28" s="7">
        <v>23</v>
      </c>
      <c r="C28" s="185">
        <v>0.81000000000000039</v>
      </c>
      <c r="D28" s="65">
        <f t="shared" si="0"/>
        <v>707.61600000000044</v>
      </c>
      <c r="E28" s="66">
        <f t="shared" si="1"/>
        <v>254741760.00000015</v>
      </c>
      <c r="F28" s="183">
        <f t="shared" si="6"/>
        <v>3.8461538461538311E-2</v>
      </c>
      <c r="G28" s="80">
        <f t="shared" si="5"/>
        <v>95846587.200000063</v>
      </c>
      <c r="H28" s="86">
        <f>Datos_Entrada!$E$82</f>
        <v>1540000</v>
      </c>
      <c r="I28" s="84">
        <f>D28*Datos_Entrada!$E$81</f>
        <v>10897286.400000006</v>
      </c>
      <c r="J28" s="84">
        <f>Datos_Entrada!$E$83</f>
        <v>8932000</v>
      </c>
      <c r="K28" s="84">
        <f>D28*Datos_Entrada!$E$84</f>
        <v>2179457.2800000012</v>
      </c>
      <c r="L28" s="84">
        <f>Datos_Entrada!$E$85</f>
        <v>3465000</v>
      </c>
      <c r="M28" s="84">
        <f>Datos_Entrada!$E$86</f>
        <v>4312000</v>
      </c>
      <c r="N28" s="84">
        <f>Datos_Entrada!$E$87</f>
        <v>1848000</v>
      </c>
      <c r="O28" s="85">
        <f>Datos_Entrada!$E$88</f>
        <v>1232000</v>
      </c>
      <c r="P28" s="86">
        <f>Datos_Entrada!$D$90</f>
        <v>2800000</v>
      </c>
      <c r="Q28" s="84">
        <f>Datos_Entrada!$D$91</f>
        <v>650000</v>
      </c>
      <c r="R28" s="85">
        <f>E28*Datos_Entrada!$C$92</f>
        <v>7642252.8000000045</v>
      </c>
      <c r="S28" s="86">
        <f>Datos_Entrada!$D$93</f>
        <v>200000</v>
      </c>
      <c r="T28" s="85">
        <f>Datos_Entrada!$D$95</f>
        <v>80000</v>
      </c>
      <c r="U28" s="80">
        <f t="shared" si="2"/>
        <v>111948873.60000007</v>
      </c>
      <c r="V28" s="66">
        <f t="shared" si="3"/>
        <v>29675710.080000006</v>
      </c>
      <c r="W28" s="66">
        <f t="shared" si="4"/>
        <v>113117176.32000008</v>
      </c>
    </row>
    <row r="29" spans="2:23" ht="14.25" x14ac:dyDescent="0.45">
      <c r="B29" s="7">
        <v>24</v>
      </c>
      <c r="C29" s="185">
        <v>0.84000000000000041</v>
      </c>
      <c r="D29" s="65">
        <f t="shared" si="0"/>
        <v>733.82400000000052</v>
      </c>
      <c r="E29" s="66">
        <f t="shared" si="1"/>
        <v>264176640.00000018</v>
      </c>
      <c r="F29" s="183">
        <f t="shared" si="6"/>
        <v>3.7037037037037132E-2</v>
      </c>
      <c r="G29" s="80">
        <f t="shared" si="5"/>
        <v>99396460.800000072</v>
      </c>
      <c r="H29" s="86">
        <f>Datos_Entrada!$E$82</f>
        <v>1540000</v>
      </c>
      <c r="I29" s="84">
        <f>D29*Datos_Entrada!$E$81</f>
        <v>11300889.600000009</v>
      </c>
      <c r="J29" s="84">
        <f>Datos_Entrada!$E$83</f>
        <v>8932000</v>
      </c>
      <c r="K29" s="84">
        <f>D29*Datos_Entrada!$E$84</f>
        <v>2260177.9200000018</v>
      </c>
      <c r="L29" s="84">
        <f>Datos_Entrada!$E$85</f>
        <v>3465000</v>
      </c>
      <c r="M29" s="84">
        <f>Datos_Entrada!$E$86</f>
        <v>4312000</v>
      </c>
      <c r="N29" s="84">
        <f>Datos_Entrada!$E$87</f>
        <v>1848000</v>
      </c>
      <c r="O29" s="85">
        <f>Datos_Entrada!$E$88</f>
        <v>1232000</v>
      </c>
      <c r="P29" s="86">
        <f>Datos_Entrada!$D$90</f>
        <v>2800000</v>
      </c>
      <c r="Q29" s="84">
        <f>Datos_Entrada!$D$91</f>
        <v>650000</v>
      </c>
      <c r="R29" s="85">
        <f>E29*Datos_Entrada!$C$92</f>
        <v>7925299.2000000048</v>
      </c>
      <c r="S29" s="86">
        <f>Datos_Entrada!$D$93</f>
        <v>200000</v>
      </c>
      <c r="T29" s="85">
        <f>Datos_Entrada!$D$95</f>
        <v>80000</v>
      </c>
      <c r="U29" s="80">
        <f t="shared" si="2"/>
        <v>115902350.40000008</v>
      </c>
      <c r="V29" s="66">
        <f t="shared" si="3"/>
        <v>30039477.120000005</v>
      </c>
      <c r="W29" s="66">
        <f t="shared" si="4"/>
        <v>118234812.48000008</v>
      </c>
    </row>
    <row r="30" spans="2:23" ht="14.25" x14ac:dyDescent="0.45">
      <c r="B30" s="7">
        <v>25</v>
      </c>
      <c r="C30" s="185">
        <v>0.87000000000000044</v>
      </c>
      <c r="D30" s="65">
        <f t="shared" si="0"/>
        <v>760.03200000000049</v>
      </c>
      <c r="E30" s="66">
        <f t="shared" si="1"/>
        <v>273611520.00000018</v>
      </c>
      <c r="F30" s="183">
        <f t="shared" si="6"/>
        <v>3.5714285714285691E-2</v>
      </c>
      <c r="G30" s="80">
        <f t="shared" si="5"/>
        <v>102946334.40000007</v>
      </c>
      <c r="H30" s="86">
        <f>Datos_Entrada!$E$82</f>
        <v>1540000</v>
      </c>
      <c r="I30" s="84">
        <f>D30*Datos_Entrada!$E$81</f>
        <v>11704492.800000008</v>
      </c>
      <c r="J30" s="84">
        <f>Datos_Entrada!$E$83</f>
        <v>8932000</v>
      </c>
      <c r="K30" s="84">
        <f>D30*Datos_Entrada!$E$84</f>
        <v>2340898.5600000015</v>
      </c>
      <c r="L30" s="84">
        <f>Datos_Entrada!$E$85</f>
        <v>3465000</v>
      </c>
      <c r="M30" s="84">
        <f>Datos_Entrada!$E$86</f>
        <v>4312000</v>
      </c>
      <c r="N30" s="84">
        <f>Datos_Entrada!$E$87</f>
        <v>1848000</v>
      </c>
      <c r="O30" s="85">
        <f>Datos_Entrada!$E$88</f>
        <v>1232000</v>
      </c>
      <c r="P30" s="86">
        <f>Datos_Entrada!$D$90</f>
        <v>2800000</v>
      </c>
      <c r="Q30" s="84">
        <f>Datos_Entrada!$D$91</f>
        <v>650000</v>
      </c>
      <c r="R30" s="85">
        <f>E30*Datos_Entrada!$C$92</f>
        <v>8208345.6000000052</v>
      </c>
      <c r="S30" s="86">
        <f>Datos_Entrada!$D$93</f>
        <v>200000</v>
      </c>
      <c r="T30" s="85">
        <f>Datos_Entrada!$D$95</f>
        <v>80000</v>
      </c>
      <c r="U30" s="80">
        <f t="shared" si="2"/>
        <v>119855827.20000008</v>
      </c>
      <c r="V30" s="66">
        <f t="shared" si="3"/>
        <v>30403244.160000008</v>
      </c>
      <c r="W30" s="66">
        <f t="shared" si="4"/>
        <v>123352448.6400001</v>
      </c>
    </row>
    <row r="31" spans="2:23" ht="14.25" x14ac:dyDescent="0.45">
      <c r="B31" s="7">
        <v>26</v>
      </c>
      <c r="C31" s="185">
        <v>0.90000000000000047</v>
      </c>
      <c r="D31" s="65">
        <f t="shared" si="0"/>
        <v>786.24000000000058</v>
      </c>
      <c r="E31" s="66">
        <f t="shared" si="1"/>
        <v>283046400.00000018</v>
      </c>
      <c r="F31" s="183">
        <f t="shared" si="6"/>
        <v>3.4482758620689634E-2</v>
      </c>
      <c r="G31" s="80">
        <f t="shared" si="5"/>
        <v>106496208.00000007</v>
      </c>
      <c r="H31" s="86">
        <f>Datos_Entrada!$E$82</f>
        <v>1540000</v>
      </c>
      <c r="I31" s="84">
        <f>D31*Datos_Entrada!$E$81</f>
        <v>12108096.000000009</v>
      </c>
      <c r="J31" s="84">
        <f>Datos_Entrada!$E$83</f>
        <v>8932000</v>
      </c>
      <c r="K31" s="84">
        <f>D31*Datos_Entrada!$E$84</f>
        <v>2421619.2000000016</v>
      </c>
      <c r="L31" s="84">
        <f>Datos_Entrada!$E$85</f>
        <v>3465000</v>
      </c>
      <c r="M31" s="84">
        <f>Datos_Entrada!$E$86</f>
        <v>4312000</v>
      </c>
      <c r="N31" s="84">
        <f>Datos_Entrada!$E$87</f>
        <v>1848000</v>
      </c>
      <c r="O31" s="85">
        <f>Datos_Entrada!$E$88</f>
        <v>1232000</v>
      </c>
      <c r="P31" s="86">
        <f>Datos_Entrada!$D$90</f>
        <v>2800000</v>
      </c>
      <c r="Q31" s="84">
        <f>Datos_Entrada!$D$91</f>
        <v>650000</v>
      </c>
      <c r="R31" s="85">
        <f>E31*Datos_Entrada!$C$92</f>
        <v>8491392.0000000056</v>
      </c>
      <c r="S31" s="86">
        <f>Datos_Entrada!$D$93</f>
        <v>200000</v>
      </c>
      <c r="T31" s="85">
        <f>Datos_Entrada!$D$95</f>
        <v>80000</v>
      </c>
      <c r="U31" s="80">
        <f t="shared" si="2"/>
        <v>123809304.00000009</v>
      </c>
      <c r="V31" s="66">
        <f t="shared" si="3"/>
        <v>30767011.20000001</v>
      </c>
      <c r="W31" s="66">
        <f t="shared" si="4"/>
        <v>128470084.80000007</v>
      </c>
    </row>
    <row r="32" spans="2:23" ht="14.25" x14ac:dyDescent="0.45">
      <c r="B32" s="7">
        <v>27</v>
      </c>
      <c r="C32" s="185">
        <v>0.93000000000000049</v>
      </c>
      <c r="D32" s="65">
        <f t="shared" si="0"/>
        <v>812.44800000000055</v>
      </c>
      <c r="E32" s="66">
        <f t="shared" si="1"/>
        <v>292481280.00000018</v>
      </c>
      <c r="F32" s="183">
        <f t="shared" si="6"/>
        <v>3.3333333333333312E-2</v>
      </c>
      <c r="G32" s="80">
        <f t="shared" si="5"/>
        <v>110046081.60000007</v>
      </c>
      <c r="H32" s="86">
        <f>Datos_Entrada!$E$82</f>
        <v>1540000</v>
      </c>
      <c r="I32" s="84">
        <f>D32*Datos_Entrada!$E$81</f>
        <v>12511699.200000009</v>
      </c>
      <c r="J32" s="84">
        <f>Datos_Entrada!$E$83</f>
        <v>8932000</v>
      </c>
      <c r="K32" s="84">
        <f>D32*Datos_Entrada!$E$84</f>
        <v>2502339.8400000017</v>
      </c>
      <c r="L32" s="84">
        <f>Datos_Entrada!$E$85</f>
        <v>3465000</v>
      </c>
      <c r="M32" s="84">
        <f>Datos_Entrada!$E$86</f>
        <v>4312000</v>
      </c>
      <c r="N32" s="84">
        <f>Datos_Entrada!$E$87</f>
        <v>1848000</v>
      </c>
      <c r="O32" s="85">
        <f>Datos_Entrada!$E$88</f>
        <v>1232000</v>
      </c>
      <c r="P32" s="86">
        <f>Datos_Entrada!$D$90</f>
        <v>2800000</v>
      </c>
      <c r="Q32" s="84">
        <f>Datos_Entrada!$D$91</f>
        <v>650000</v>
      </c>
      <c r="R32" s="85">
        <f>E32*Datos_Entrada!$C$92</f>
        <v>8774438.400000006</v>
      </c>
      <c r="S32" s="86">
        <f>Datos_Entrada!$D$93</f>
        <v>200000</v>
      </c>
      <c r="T32" s="85">
        <f>Datos_Entrada!$D$95</f>
        <v>80000</v>
      </c>
      <c r="U32" s="80">
        <f t="shared" si="2"/>
        <v>127762780.80000007</v>
      </c>
      <c r="V32" s="66">
        <f t="shared" si="3"/>
        <v>31130778.24000001</v>
      </c>
      <c r="W32" s="66">
        <f t="shared" si="4"/>
        <v>133587720.9600001</v>
      </c>
    </row>
    <row r="33" spans="1:23" ht="14.25" x14ac:dyDescent="0.45">
      <c r="B33" s="7">
        <v>28</v>
      </c>
      <c r="C33" s="185">
        <v>0.95</v>
      </c>
      <c r="D33" s="65">
        <f t="shared" si="0"/>
        <v>829.92000000000007</v>
      </c>
      <c r="E33" s="66">
        <f t="shared" si="1"/>
        <v>298771200</v>
      </c>
      <c r="F33" s="183">
        <f t="shared" si="6"/>
        <v>2.1505376344085399E-2</v>
      </c>
      <c r="G33" s="80">
        <f t="shared" si="5"/>
        <v>112412664.00000001</v>
      </c>
      <c r="H33" s="86">
        <f>Datos_Entrada!$E$82</f>
        <v>1540000</v>
      </c>
      <c r="I33" s="84">
        <f>D33*Datos_Entrada!$E$81</f>
        <v>12780768.000000002</v>
      </c>
      <c r="J33" s="84">
        <f>Datos_Entrada!$E$83</f>
        <v>8932000</v>
      </c>
      <c r="K33" s="84">
        <f>D33*Datos_Entrada!$E$84</f>
        <v>2556153.6</v>
      </c>
      <c r="L33" s="84">
        <f>Datos_Entrada!$E$85</f>
        <v>3465000</v>
      </c>
      <c r="M33" s="84">
        <f>Datos_Entrada!$E$86</f>
        <v>4312000</v>
      </c>
      <c r="N33" s="84">
        <f>Datos_Entrada!$E$87</f>
        <v>1848000</v>
      </c>
      <c r="O33" s="85">
        <f>Datos_Entrada!$E$88</f>
        <v>1232000</v>
      </c>
      <c r="P33" s="86">
        <f>Datos_Entrada!$D$90</f>
        <v>2800000</v>
      </c>
      <c r="Q33" s="84">
        <f>Datos_Entrada!$D$91</f>
        <v>650000</v>
      </c>
      <c r="R33" s="85">
        <f>E33*Datos_Entrada!$C$92</f>
        <v>8963136</v>
      </c>
      <c r="S33" s="86">
        <f>Datos_Entrada!$D$93</f>
        <v>200000</v>
      </c>
      <c r="T33" s="85">
        <f>Datos_Entrada!$D$95</f>
        <v>80000</v>
      </c>
      <c r="U33" s="80">
        <f t="shared" si="2"/>
        <v>130398432.00000001</v>
      </c>
      <c r="V33" s="66">
        <f t="shared" si="3"/>
        <v>31373289.600000001</v>
      </c>
      <c r="W33" s="66">
        <f t="shared" si="4"/>
        <v>136999478.39999998</v>
      </c>
    </row>
    <row r="34" spans="1:23" ht="14.25" x14ac:dyDescent="0.45">
      <c r="B34" s="7">
        <v>29</v>
      </c>
      <c r="C34" s="64">
        <f>Datos_Entrada!$C$69</f>
        <v>0.95</v>
      </c>
      <c r="D34" s="65">
        <f t="shared" si="0"/>
        <v>829.92000000000007</v>
      </c>
      <c r="E34" s="66">
        <f t="shared" si="1"/>
        <v>298771200</v>
      </c>
      <c r="F34" s="183">
        <f t="shared" si="6"/>
        <v>0</v>
      </c>
      <c r="G34" s="80">
        <f t="shared" si="5"/>
        <v>112412664.00000001</v>
      </c>
      <c r="H34" s="86">
        <f>Datos_Entrada!$E$82</f>
        <v>1540000</v>
      </c>
      <c r="I34" s="84">
        <f>D34*Datos_Entrada!$E$81</f>
        <v>12780768.000000002</v>
      </c>
      <c r="J34" s="84">
        <f>Datos_Entrada!$E$83</f>
        <v>8932000</v>
      </c>
      <c r="K34" s="84">
        <f>D34*Datos_Entrada!$E$84</f>
        <v>2556153.6</v>
      </c>
      <c r="L34" s="84">
        <f>Datos_Entrada!$E$85</f>
        <v>3465000</v>
      </c>
      <c r="M34" s="84">
        <f>Datos_Entrada!$E$86</f>
        <v>4312000</v>
      </c>
      <c r="N34" s="84">
        <f>Datos_Entrada!$E$87</f>
        <v>1848000</v>
      </c>
      <c r="O34" s="85">
        <f>Datos_Entrada!$E$88</f>
        <v>1232000</v>
      </c>
      <c r="P34" s="86">
        <f>Datos_Entrada!$D$90</f>
        <v>2800000</v>
      </c>
      <c r="Q34" s="84">
        <f>Datos_Entrada!$D$91</f>
        <v>650000</v>
      </c>
      <c r="R34" s="85">
        <f>E34*Datos_Entrada!$C$92</f>
        <v>8963136</v>
      </c>
      <c r="S34" s="86">
        <f>Datos_Entrada!$D$93</f>
        <v>200000</v>
      </c>
      <c r="T34" s="85">
        <f>Datos_Entrada!$D$95</f>
        <v>80000</v>
      </c>
      <c r="U34" s="80">
        <f t="shared" si="2"/>
        <v>130398432.00000001</v>
      </c>
      <c r="V34" s="66">
        <f t="shared" si="3"/>
        <v>31373289.600000001</v>
      </c>
      <c r="W34" s="66">
        <f t="shared" si="4"/>
        <v>136999478.39999998</v>
      </c>
    </row>
    <row r="35" spans="1:23" ht="14.25" x14ac:dyDescent="0.45">
      <c r="B35" s="7">
        <v>30</v>
      </c>
      <c r="C35" s="64">
        <f>Datos_Entrada!$C$69</f>
        <v>0.95</v>
      </c>
      <c r="D35" s="65">
        <f t="shared" si="0"/>
        <v>829.92000000000007</v>
      </c>
      <c r="E35" s="66">
        <f t="shared" si="1"/>
        <v>298771200</v>
      </c>
      <c r="F35" s="183">
        <f t="shared" si="6"/>
        <v>0</v>
      </c>
      <c r="G35" s="80">
        <f t="shared" si="5"/>
        <v>112412664.00000001</v>
      </c>
      <c r="H35" s="86">
        <f>Datos_Entrada!$E$82</f>
        <v>1540000</v>
      </c>
      <c r="I35" s="84">
        <f>D35*Datos_Entrada!$E$81</f>
        <v>12780768.000000002</v>
      </c>
      <c r="J35" s="84">
        <f>Datos_Entrada!$E$83</f>
        <v>8932000</v>
      </c>
      <c r="K35" s="84">
        <f>D35*Datos_Entrada!$E$84</f>
        <v>2556153.6</v>
      </c>
      <c r="L35" s="84">
        <f>Datos_Entrada!$E$85</f>
        <v>3465000</v>
      </c>
      <c r="M35" s="84">
        <f>Datos_Entrada!$E$86</f>
        <v>4312000</v>
      </c>
      <c r="N35" s="84">
        <f>Datos_Entrada!$E$87</f>
        <v>1848000</v>
      </c>
      <c r="O35" s="85">
        <f>Datos_Entrada!$E$88</f>
        <v>1232000</v>
      </c>
      <c r="P35" s="86">
        <f>Datos_Entrada!$D$90</f>
        <v>2800000</v>
      </c>
      <c r="Q35" s="84">
        <f>Datos_Entrada!$D$91</f>
        <v>650000</v>
      </c>
      <c r="R35" s="85">
        <f>E35*Datos_Entrada!$C$92</f>
        <v>8963136</v>
      </c>
      <c r="S35" s="86">
        <f>Datos_Entrada!$D$93</f>
        <v>200000</v>
      </c>
      <c r="T35" s="85">
        <f>Datos_Entrada!$D$95</f>
        <v>80000</v>
      </c>
      <c r="U35" s="80">
        <f t="shared" si="2"/>
        <v>130398432.00000001</v>
      </c>
      <c r="V35" s="66">
        <f t="shared" si="3"/>
        <v>31373289.600000001</v>
      </c>
      <c r="W35" s="66">
        <f t="shared" si="4"/>
        <v>136999478.39999998</v>
      </c>
    </row>
    <row r="36" spans="1:23" ht="14.25" x14ac:dyDescent="0.45">
      <c r="A36" s="152"/>
      <c r="B36" s="7">
        <v>31</v>
      </c>
      <c r="C36" s="64">
        <f>Datos_Entrada!$C$69</f>
        <v>0.95</v>
      </c>
      <c r="D36" s="65">
        <f t="shared" si="0"/>
        <v>829.92000000000007</v>
      </c>
      <c r="E36" s="66">
        <f t="shared" si="1"/>
        <v>298771200</v>
      </c>
      <c r="F36" s="183">
        <f t="shared" si="6"/>
        <v>0</v>
      </c>
      <c r="G36" s="80">
        <f t="shared" si="5"/>
        <v>112412664.00000001</v>
      </c>
      <c r="H36" s="86">
        <f>Datos_Entrada!$E$82</f>
        <v>1540000</v>
      </c>
      <c r="I36" s="84">
        <f>D36*Datos_Entrada!$E$81</f>
        <v>12780768.000000002</v>
      </c>
      <c r="J36" s="84">
        <f>Datos_Entrada!$E$83</f>
        <v>8932000</v>
      </c>
      <c r="K36" s="84">
        <f>D36*Datos_Entrada!$E$84</f>
        <v>2556153.6</v>
      </c>
      <c r="L36" s="84">
        <f>Datos_Entrada!$E$85</f>
        <v>3465000</v>
      </c>
      <c r="M36" s="84">
        <f>Datos_Entrada!$E$86</f>
        <v>4312000</v>
      </c>
      <c r="N36" s="84">
        <f>Datos_Entrada!$E$87</f>
        <v>1848000</v>
      </c>
      <c r="O36" s="85">
        <f>Datos_Entrada!$E$88</f>
        <v>1232000</v>
      </c>
      <c r="P36" s="86">
        <f>Datos_Entrada!$D$90</f>
        <v>2800000</v>
      </c>
      <c r="Q36" s="84">
        <f>Datos_Entrada!$D$91</f>
        <v>650000</v>
      </c>
      <c r="R36" s="85">
        <f>E36*Datos_Entrada!$C$92</f>
        <v>8963136</v>
      </c>
      <c r="S36" s="86">
        <f>Datos_Entrada!$D$93</f>
        <v>200000</v>
      </c>
      <c r="T36" s="85">
        <f>Datos_Entrada!$D$95</f>
        <v>80000</v>
      </c>
      <c r="U36" s="80">
        <f t="shared" si="2"/>
        <v>130398432.00000001</v>
      </c>
      <c r="V36" s="66">
        <f t="shared" si="3"/>
        <v>31373289.600000001</v>
      </c>
      <c r="W36" s="66">
        <f t="shared" si="4"/>
        <v>136999478.39999998</v>
      </c>
    </row>
    <row r="37" spans="1:23" ht="14.25" x14ac:dyDescent="0.45">
      <c r="B37" s="7">
        <v>32</v>
      </c>
      <c r="C37" s="64">
        <f>Datos_Entrada!$C$69</f>
        <v>0.95</v>
      </c>
      <c r="D37" s="65">
        <f t="shared" si="0"/>
        <v>829.92000000000007</v>
      </c>
      <c r="E37" s="66">
        <f t="shared" si="1"/>
        <v>298771200</v>
      </c>
      <c r="F37" s="183">
        <f t="shared" si="6"/>
        <v>0</v>
      </c>
      <c r="G37" s="80">
        <f t="shared" si="5"/>
        <v>112412664.00000001</v>
      </c>
      <c r="H37" s="86">
        <f>Datos_Entrada!$E$82</f>
        <v>1540000</v>
      </c>
      <c r="I37" s="84">
        <f>D37*Datos_Entrada!$E$81</f>
        <v>12780768.000000002</v>
      </c>
      <c r="J37" s="84">
        <f>Datos_Entrada!$E$83</f>
        <v>8932000</v>
      </c>
      <c r="K37" s="84">
        <f>D37*Datos_Entrada!$E$84</f>
        <v>2556153.6</v>
      </c>
      <c r="L37" s="84">
        <f>Datos_Entrada!$E$85</f>
        <v>3465000</v>
      </c>
      <c r="M37" s="84">
        <f>Datos_Entrada!$E$86</f>
        <v>4312000</v>
      </c>
      <c r="N37" s="84">
        <f>Datos_Entrada!$E$87</f>
        <v>1848000</v>
      </c>
      <c r="O37" s="85">
        <f>Datos_Entrada!$E$88</f>
        <v>1232000</v>
      </c>
      <c r="P37" s="86">
        <f>Datos_Entrada!$D$90</f>
        <v>2800000</v>
      </c>
      <c r="Q37" s="84">
        <f>Datos_Entrada!$D$91</f>
        <v>650000</v>
      </c>
      <c r="R37" s="85">
        <f>E37*Datos_Entrada!$C$92</f>
        <v>8963136</v>
      </c>
      <c r="S37" s="86">
        <f>Datos_Entrada!$D$93</f>
        <v>200000</v>
      </c>
      <c r="T37" s="85">
        <f>Datos_Entrada!$D$95</f>
        <v>80000</v>
      </c>
      <c r="U37" s="80">
        <f t="shared" si="2"/>
        <v>130398432.00000001</v>
      </c>
      <c r="V37" s="66">
        <f t="shared" si="3"/>
        <v>31373289.600000001</v>
      </c>
      <c r="W37" s="66">
        <f t="shared" si="4"/>
        <v>136999478.39999998</v>
      </c>
    </row>
    <row r="38" spans="1:23" ht="14.25" x14ac:dyDescent="0.45">
      <c r="B38" s="7">
        <v>33</v>
      </c>
      <c r="C38" s="64">
        <f>Datos_Entrada!$C$69</f>
        <v>0.95</v>
      </c>
      <c r="D38" s="65">
        <f t="shared" si="0"/>
        <v>829.92000000000007</v>
      </c>
      <c r="E38" s="66">
        <f t="shared" si="1"/>
        <v>298771200</v>
      </c>
      <c r="F38" s="183">
        <f t="shared" si="6"/>
        <v>0</v>
      </c>
      <c r="G38" s="80">
        <f t="shared" si="5"/>
        <v>112412664.00000001</v>
      </c>
      <c r="H38" s="86">
        <f>Datos_Entrada!$E$82</f>
        <v>1540000</v>
      </c>
      <c r="I38" s="84">
        <f>D38*Datos_Entrada!$E$81</f>
        <v>12780768.000000002</v>
      </c>
      <c r="J38" s="84">
        <f>Datos_Entrada!$E$83</f>
        <v>8932000</v>
      </c>
      <c r="K38" s="84">
        <f>D38*Datos_Entrada!$E$84</f>
        <v>2556153.6</v>
      </c>
      <c r="L38" s="84">
        <f>Datos_Entrada!$E$85</f>
        <v>3465000</v>
      </c>
      <c r="M38" s="84">
        <f>Datos_Entrada!$E$86</f>
        <v>4312000</v>
      </c>
      <c r="N38" s="84">
        <f>Datos_Entrada!$E$87</f>
        <v>1848000</v>
      </c>
      <c r="O38" s="85">
        <f>Datos_Entrada!$E$88</f>
        <v>1232000</v>
      </c>
      <c r="P38" s="86">
        <f>Datos_Entrada!$D$90</f>
        <v>2800000</v>
      </c>
      <c r="Q38" s="84">
        <f>Datos_Entrada!$D$91</f>
        <v>650000</v>
      </c>
      <c r="R38" s="85">
        <f>E38*Datos_Entrada!$C$92</f>
        <v>8963136</v>
      </c>
      <c r="S38" s="86">
        <f>Datos_Entrada!$D$93</f>
        <v>200000</v>
      </c>
      <c r="T38" s="85">
        <f>Datos_Entrada!$D$95</f>
        <v>80000</v>
      </c>
      <c r="U38" s="80">
        <f t="shared" si="2"/>
        <v>130398432.00000001</v>
      </c>
      <c r="V38" s="66">
        <f t="shared" si="3"/>
        <v>31373289.600000001</v>
      </c>
      <c r="W38" s="66">
        <f t="shared" si="4"/>
        <v>136999478.39999998</v>
      </c>
    </row>
    <row r="39" spans="1:23" ht="14.25" x14ac:dyDescent="0.45">
      <c r="B39" s="7">
        <v>34</v>
      </c>
      <c r="C39" s="64">
        <f>Datos_Entrada!$C$69</f>
        <v>0.95</v>
      </c>
      <c r="D39" s="65">
        <f t="shared" si="0"/>
        <v>829.92000000000007</v>
      </c>
      <c r="E39" s="66">
        <f t="shared" si="1"/>
        <v>298771200</v>
      </c>
      <c r="F39" s="183">
        <f t="shared" si="6"/>
        <v>0</v>
      </c>
      <c r="G39" s="80">
        <f t="shared" si="5"/>
        <v>112412664.00000001</v>
      </c>
      <c r="H39" s="86">
        <f>Datos_Entrada!$E$82</f>
        <v>1540000</v>
      </c>
      <c r="I39" s="84">
        <f>D39*Datos_Entrada!$E$81</f>
        <v>12780768.000000002</v>
      </c>
      <c r="J39" s="84">
        <f>Datos_Entrada!$E$83</f>
        <v>8932000</v>
      </c>
      <c r="K39" s="84">
        <f>D39*Datos_Entrada!$E$84</f>
        <v>2556153.6</v>
      </c>
      <c r="L39" s="84">
        <f>Datos_Entrada!$E$85</f>
        <v>3465000</v>
      </c>
      <c r="M39" s="84">
        <f>Datos_Entrada!$E$86</f>
        <v>4312000</v>
      </c>
      <c r="N39" s="84">
        <f>Datos_Entrada!$E$87</f>
        <v>1848000</v>
      </c>
      <c r="O39" s="85">
        <f>Datos_Entrada!$E$88</f>
        <v>1232000</v>
      </c>
      <c r="P39" s="86">
        <f>Datos_Entrada!$D$90</f>
        <v>2800000</v>
      </c>
      <c r="Q39" s="84">
        <f>Datos_Entrada!$D$91</f>
        <v>650000</v>
      </c>
      <c r="R39" s="85">
        <f>E39*Datos_Entrada!$C$92</f>
        <v>8963136</v>
      </c>
      <c r="S39" s="86">
        <f>Datos_Entrada!$D$93</f>
        <v>200000</v>
      </c>
      <c r="T39" s="85">
        <f>Datos_Entrada!$D$95</f>
        <v>80000</v>
      </c>
      <c r="U39" s="80">
        <f t="shared" si="2"/>
        <v>130398432.00000001</v>
      </c>
      <c r="V39" s="66">
        <f t="shared" si="3"/>
        <v>31373289.600000001</v>
      </c>
      <c r="W39" s="66">
        <f t="shared" si="4"/>
        <v>136999478.39999998</v>
      </c>
    </row>
    <row r="40" spans="1:23" ht="14.25" x14ac:dyDescent="0.45">
      <c r="B40" s="7">
        <v>35</v>
      </c>
      <c r="C40" s="64">
        <f>Datos_Entrada!$C$69</f>
        <v>0.95</v>
      </c>
      <c r="D40" s="65">
        <f t="shared" si="0"/>
        <v>829.92000000000007</v>
      </c>
      <c r="E40" s="66">
        <f t="shared" si="1"/>
        <v>298771200</v>
      </c>
      <c r="F40" s="183">
        <f t="shared" si="6"/>
        <v>0</v>
      </c>
      <c r="G40" s="80">
        <f t="shared" si="5"/>
        <v>112412664.00000001</v>
      </c>
      <c r="H40" s="86">
        <f>Datos_Entrada!$E$82</f>
        <v>1540000</v>
      </c>
      <c r="I40" s="84">
        <f>D40*Datos_Entrada!$E$81</f>
        <v>12780768.000000002</v>
      </c>
      <c r="J40" s="84">
        <f>Datos_Entrada!$E$83</f>
        <v>8932000</v>
      </c>
      <c r="K40" s="84">
        <f>D40*Datos_Entrada!$E$84</f>
        <v>2556153.6</v>
      </c>
      <c r="L40" s="84">
        <f>Datos_Entrada!$E$85</f>
        <v>3465000</v>
      </c>
      <c r="M40" s="84">
        <f>Datos_Entrada!$E$86</f>
        <v>4312000</v>
      </c>
      <c r="N40" s="84">
        <f>Datos_Entrada!$E$87</f>
        <v>1848000</v>
      </c>
      <c r="O40" s="85">
        <f>Datos_Entrada!$E$88</f>
        <v>1232000</v>
      </c>
      <c r="P40" s="86">
        <f>Datos_Entrada!$D$90</f>
        <v>2800000</v>
      </c>
      <c r="Q40" s="84">
        <f>Datos_Entrada!$D$91</f>
        <v>650000</v>
      </c>
      <c r="R40" s="85">
        <f>E40*Datos_Entrada!$C$92</f>
        <v>8963136</v>
      </c>
      <c r="S40" s="86">
        <f>Datos_Entrada!$D$93</f>
        <v>200000</v>
      </c>
      <c r="T40" s="85">
        <f>Datos_Entrada!$D$95</f>
        <v>80000</v>
      </c>
      <c r="U40" s="80">
        <f t="shared" si="2"/>
        <v>130398432.00000001</v>
      </c>
      <c r="V40" s="66">
        <f t="shared" si="3"/>
        <v>31373289.600000001</v>
      </c>
      <c r="W40" s="66">
        <f t="shared" si="4"/>
        <v>136999478.39999998</v>
      </c>
    </row>
    <row r="41" spans="1:23" ht="14.25" x14ac:dyDescent="0.45">
      <c r="B41" s="7">
        <v>36</v>
      </c>
      <c r="C41" s="64">
        <f>Datos_Entrada!$C$69</f>
        <v>0.95</v>
      </c>
      <c r="D41" s="65">
        <f t="shared" si="0"/>
        <v>829.92000000000007</v>
      </c>
      <c r="E41" s="66">
        <f t="shared" si="1"/>
        <v>298771200</v>
      </c>
      <c r="F41" s="183">
        <f t="shared" si="6"/>
        <v>0</v>
      </c>
      <c r="G41" s="80">
        <f t="shared" si="5"/>
        <v>112412664.00000001</v>
      </c>
      <c r="H41" s="86">
        <f>Datos_Entrada!$E$82</f>
        <v>1540000</v>
      </c>
      <c r="I41" s="84">
        <f>D41*Datos_Entrada!$E$81</f>
        <v>12780768.000000002</v>
      </c>
      <c r="J41" s="84">
        <f>Datos_Entrada!$E$83</f>
        <v>8932000</v>
      </c>
      <c r="K41" s="84">
        <f>D41*Datos_Entrada!$E$84</f>
        <v>2556153.6</v>
      </c>
      <c r="L41" s="84">
        <f>Datos_Entrada!$E$85</f>
        <v>3465000</v>
      </c>
      <c r="M41" s="84">
        <f>Datos_Entrada!$E$86</f>
        <v>4312000</v>
      </c>
      <c r="N41" s="84">
        <f>Datos_Entrada!$E$87</f>
        <v>1848000</v>
      </c>
      <c r="O41" s="85">
        <f>Datos_Entrada!$E$88</f>
        <v>1232000</v>
      </c>
      <c r="P41" s="86">
        <f>Datos_Entrada!$D$90</f>
        <v>2800000</v>
      </c>
      <c r="Q41" s="84">
        <f>Datos_Entrada!$D$91</f>
        <v>650000</v>
      </c>
      <c r="R41" s="85">
        <f>E41*Datos_Entrada!$C$92</f>
        <v>8963136</v>
      </c>
      <c r="S41" s="86">
        <f>Datos_Entrada!$D$93</f>
        <v>200000</v>
      </c>
      <c r="T41" s="85">
        <f>Datos_Entrada!$D$95</f>
        <v>80000</v>
      </c>
      <c r="U41" s="80">
        <f t="shared" si="2"/>
        <v>130398432.00000001</v>
      </c>
      <c r="V41" s="66">
        <f t="shared" si="3"/>
        <v>31373289.600000001</v>
      </c>
      <c r="W41" s="66">
        <f t="shared" si="4"/>
        <v>136999478.39999998</v>
      </c>
    </row>
    <row r="42" spans="1:23" ht="14.25" x14ac:dyDescent="0.45">
      <c r="B42" s="7">
        <v>37</v>
      </c>
      <c r="C42" s="64">
        <f>Datos_Entrada!$C$69</f>
        <v>0.95</v>
      </c>
      <c r="D42" s="65">
        <f t="shared" si="0"/>
        <v>829.92000000000007</v>
      </c>
      <c r="E42" s="66">
        <f t="shared" si="1"/>
        <v>298771200</v>
      </c>
      <c r="F42" s="183">
        <f t="shared" si="6"/>
        <v>0</v>
      </c>
      <c r="G42" s="80">
        <f t="shared" si="5"/>
        <v>112412664.00000001</v>
      </c>
      <c r="H42" s="86">
        <f>Datos_Entrada!$E$82</f>
        <v>1540000</v>
      </c>
      <c r="I42" s="84">
        <f>D42*Datos_Entrada!$E$81</f>
        <v>12780768.000000002</v>
      </c>
      <c r="J42" s="84">
        <f>Datos_Entrada!$E$83</f>
        <v>8932000</v>
      </c>
      <c r="K42" s="84">
        <f>D42*Datos_Entrada!$E$84</f>
        <v>2556153.6</v>
      </c>
      <c r="L42" s="84">
        <f>Datos_Entrada!$E$85</f>
        <v>3465000</v>
      </c>
      <c r="M42" s="84">
        <f>Datos_Entrada!$E$86</f>
        <v>4312000</v>
      </c>
      <c r="N42" s="84">
        <f>Datos_Entrada!$E$87</f>
        <v>1848000</v>
      </c>
      <c r="O42" s="85">
        <f>Datos_Entrada!$E$88</f>
        <v>1232000</v>
      </c>
      <c r="P42" s="86">
        <f>Datos_Entrada!$D$90</f>
        <v>2800000</v>
      </c>
      <c r="Q42" s="84">
        <f>Datos_Entrada!$D$91</f>
        <v>650000</v>
      </c>
      <c r="R42" s="85">
        <f>E42*Datos_Entrada!$C$92</f>
        <v>8963136</v>
      </c>
      <c r="S42" s="86">
        <f>Datos_Entrada!$D$93</f>
        <v>200000</v>
      </c>
      <c r="T42" s="85">
        <f>Datos_Entrada!$D$95</f>
        <v>80000</v>
      </c>
      <c r="U42" s="80">
        <f t="shared" si="2"/>
        <v>130398432.00000001</v>
      </c>
      <c r="V42" s="66">
        <f t="shared" si="3"/>
        <v>31373289.600000001</v>
      </c>
      <c r="W42" s="66">
        <f t="shared" si="4"/>
        <v>136999478.39999998</v>
      </c>
    </row>
    <row r="43" spans="1:23" ht="14.25" x14ac:dyDescent="0.45">
      <c r="B43" s="7">
        <v>38</v>
      </c>
      <c r="C43" s="64">
        <f>Datos_Entrada!$C$69</f>
        <v>0.95</v>
      </c>
      <c r="D43" s="65">
        <f t="shared" si="0"/>
        <v>829.92000000000007</v>
      </c>
      <c r="E43" s="66">
        <f t="shared" si="1"/>
        <v>298771200</v>
      </c>
      <c r="F43" s="183">
        <f t="shared" si="6"/>
        <v>0</v>
      </c>
      <c r="G43" s="80">
        <f t="shared" si="5"/>
        <v>112412664.00000001</v>
      </c>
      <c r="H43" s="86">
        <f>Datos_Entrada!$E$82</f>
        <v>1540000</v>
      </c>
      <c r="I43" s="84">
        <f>D43*Datos_Entrada!$E$81</f>
        <v>12780768.000000002</v>
      </c>
      <c r="J43" s="84">
        <f>Datos_Entrada!$E$83</f>
        <v>8932000</v>
      </c>
      <c r="K43" s="84">
        <f>D43*Datos_Entrada!$E$84</f>
        <v>2556153.6</v>
      </c>
      <c r="L43" s="84">
        <f>Datos_Entrada!$E$85</f>
        <v>3465000</v>
      </c>
      <c r="M43" s="84">
        <f>Datos_Entrada!$E$86</f>
        <v>4312000</v>
      </c>
      <c r="N43" s="84">
        <f>Datos_Entrada!$E$87</f>
        <v>1848000</v>
      </c>
      <c r="O43" s="85">
        <f>Datos_Entrada!$E$88</f>
        <v>1232000</v>
      </c>
      <c r="P43" s="86">
        <f>Datos_Entrada!$D$90</f>
        <v>2800000</v>
      </c>
      <c r="Q43" s="84">
        <f>Datos_Entrada!$D$91</f>
        <v>650000</v>
      </c>
      <c r="R43" s="85">
        <f>E43*Datos_Entrada!$C$92</f>
        <v>8963136</v>
      </c>
      <c r="S43" s="86">
        <f>Datos_Entrada!$D$93</f>
        <v>200000</v>
      </c>
      <c r="T43" s="85">
        <f>Datos_Entrada!$D$95</f>
        <v>80000</v>
      </c>
      <c r="U43" s="80">
        <f t="shared" si="2"/>
        <v>130398432.00000001</v>
      </c>
      <c r="V43" s="66">
        <f t="shared" si="3"/>
        <v>31373289.600000001</v>
      </c>
      <c r="W43" s="66">
        <f t="shared" si="4"/>
        <v>136999478.39999998</v>
      </c>
    </row>
    <row r="44" spans="1:23" ht="14.25" x14ac:dyDescent="0.45">
      <c r="B44" s="7">
        <v>39</v>
      </c>
      <c r="C44" s="64">
        <f>Datos_Entrada!$C$69</f>
        <v>0.95</v>
      </c>
      <c r="D44" s="65">
        <f t="shared" si="0"/>
        <v>829.92000000000007</v>
      </c>
      <c r="E44" s="66">
        <f t="shared" si="1"/>
        <v>298771200</v>
      </c>
      <c r="F44" s="183">
        <f t="shared" si="6"/>
        <v>0</v>
      </c>
      <c r="G44" s="80">
        <f t="shared" si="5"/>
        <v>112412664.00000001</v>
      </c>
      <c r="H44" s="86">
        <f>Datos_Entrada!$E$82</f>
        <v>1540000</v>
      </c>
      <c r="I44" s="84">
        <f>D44*Datos_Entrada!$E$81</f>
        <v>12780768.000000002</v>
      </c>
      <c r="J44" s="84">
        <f>Datos_Entrada!$E$83</f>
        <v>8932000</v>
      </c>
      <c r="K44" s="84">
        <f>D44*Datos_Entrada!$E$84</f>
        <v>2556153.6</v>
      </c>
      <c r="L44" s="84">
        <f>Datos_Entrada!$E$85</f>
        <v>3465000</v>
      </c>
      <c r="M44" s="84">
        <f>Datos_Entrada!$E$86</f>
        <v>4312000</v>
      </c>
      <c r="N44" s="84">
        <f>Datos_Entrada!$E$87</f>
        <v>1848000</v>
      </c>
      <c r="O44" s="85">
        <f>Datos_Entrada!$E$88</f>
        <v>1232000</v>
      </c>
      <c r="P44" s="86">
        <f>Datos_Entrada!$D$90</f>
        <v>2800000</v>
      </c>
      <c r="Q44" s="84">
        <f>Datos_Entrada!$D$91</f>
        <v>650000</v>
      </c>
      <c r="R44" s="85">
        <f>E44*Datos_Entrada!$C$92</f>
        <v>8963136</v>
      </c>
      <c r="S44" s="86">
        <f>Datos_Entrada!$D$93</f>
        <v>200000</v>
      </c>
      <c r="T44" s="85">
        <f>Datos_Entrada!$D$95</f>
        <v>80000</v>
      </c>
      <c r="U44" s="80">
        <f t="shared" si="2"/>
        <v>130398432.00000001</v>
      </c>
      <c r="V44" s="66">
        <f t="shared" si="3"/>
        <v>31373289.600000001</v>
      </c>
      <c r="W44" s="66">
        <f t="shared" si="4"/>
        <v>136999478.39999998</v>
      </c>
    </row>
    <row r="45" spans="1:23" x14ac:dyDescent="0.25">
      <c r="B45" s="7">
        <v>40</v>
      </c>
      <c r="C45" s="64">
        <f>Datos_Entrada!$C$69</f>
        <v>0.95</v>
      </c>
      <c r="D45" s="65">
        <f t="shared" si="0"/>
        <v>829.92000000000007</v>
      </c>
      <c r="E45" s="66">
        <f t="shared" si="1"/>
        <v>298771200</v>
      </c>
      <c r="F45" s="183">
        <f t="shared" si="6"/>
        <v>0</v>
      </c>
      <c r="G45" s="80">
        <f t="shared" si="5"/>
        <v>112412664.00000001</v>
      </c>
      <c r="H45" s="86">
        <f>Datos_Entrada!$E$82</f>
        <v>1540000</v>
      </c>
      <c r="I45" s="84">
        <f>D45*Datos_Entrada!$E$81</f>
        <v>12780768.000000002</v>
      </c>
      <c r="J45" s="84">
        <f>Datos_Entrada!$E$83</f>
        <v>8932000</v>
      </c>
      <c r="K45" s="84">
        <f>D45*Datos_Entrada!$E$84</f>
        <v>2556153.6</v>
      </c>
      <c r="L45" s="84">
        <f>Datos_Entrada!$E$85</f>
        <v>3465000</v>
      </c>
      <c r="M45" s="84">
        <f>Datos_Entrada!$E$86</f>
        <v>4312000</v>
      </c>
      <c r="N45" s="84">
        <f>Datos_Entrada!$E$87</f>
        <v>1848000</v>
      </c>
      <c r="O45" s="85">
        <f>Datos_Entrada!$E$88</f>
        <v>1232000</v>
      </c>
      <c r="P45" s="86">
        <f>Datos_Entrada!$D$90</f>
        <v>2800000</v>
      </c>
      <c r="Q45" s="84">
        <f>Datos_Entrada!$D$91</f>
        <v>650000</v>
      </c>
      <c r="R45" s="85">
        <f>E45*Datos_Entrada!$C$92</f>
        <v>8963136</v>
      </c>
      <c r="S45" s="86">
        <f>Datos_Entrada!$D$93</f>
        <v>200000</v>
      </c>
      <c r="T45" s="85">
        <f>Datos_Entrada!$D$95</f>
        <v>80000</v>
      </c>
      <c r="U45" s="80">
        <f t="shared" si="2"/>
        <v>130398432.00000001</v>
      </c>
      <c r="V45" s="66">
        <f t="shared" si="3"/>
        <v>31373289.600000001</v>
      </c>
      <c r="W45" s="66">
        <f t="shared" si="4"/>
        <v>136999478.39999998</v>
      </c>
    </row>
    <row r="46" spans="1:23" x14ac:dyDescent="0.25">
      <c r="B46" s="7">
        <v>41</v>
      </c>
      <c r="C46" s="64">
        <f>Datos_Entrada!$C$69</f>
        <v>0.95</v>
      </c>
      <c r="D46" s="65">
        <f t="shared" si="0"/>
        <v>829.92000000000007</v>
      </c>
      <c r="E46" s="66">
        <f t="shared" si="1"/>
        <v>298771200</v>
      </c>
      <c r="F46" s="183">
        <f t="shared" si="6"/>
        <v>0</v>
      </c>
      <c r="G46" s="80">
        <f t="shared" si="5"/>
        <v>112412664.00000001</v>
      </c>
      <c r="H46" s="86">
        <f>Datos_Entrada!$E$82</f>
        <v>1540000</v>
      </c>
      <c r="I46" s="84">
        <f>D46*Datos_Entrada!$E$81</f>
        <v>12780768.000000002</v>
      </c>
      <c r="J46" s="84">
        <f>Datos_Entrada!$E$83</f>
        <v>8932000</v>
      </c>
      <c r="K46" s="84">
        <f>D46*Datos_Entrada!$E$84</f>
        <v>2556153.6</v>
      </c>
      <c r="L46" s="84">
        <f>Datos_Entrada!$E$85</f>
        <v>3465000</v>
      </c>
      <c r="M46" s="84">
        <f>Datos_Entrada!$E$86</f>
        <v>4312000</v>
      </c>
      <c r="N46" s="84">
        <f>Datos_Entrada!$E$87</f>
        <v>1848000</v>
      </c>
      <c r="O46" s="85">
        <f>Datos_Entrada!$E$88</f>
        <v>1232000</v>
      </c>
      <c r="P46" s="86">
        <f>Datos_Entrada!$D$90</f>
        <v>2800000</v>
      </c>
      <c r="Q46" s="84">
        <f>Datos_Entrada!$D$91</f>
        <v>650000</v>
      </c>
      <c r="R46" s="85">
        <f>E46*Datos_Entrada!$C$92</f>
        <v>8963136</v>
      </c>
      <c r="S46" s="86">
        <f>Datos_Entrada!$D$93</f>
        <v>200000</v>
      </c>
      <c r="T46" s="85">
        <f>Datos_Entrada!$D$95</f>
        <v>80000</v>
      </c>
      <c r="U46" s="80">
        <f t="shared" si="2"/>
        <v>130398432.00000001</v>
      </c>
      <c r="V46" s="66">
        <f t="shared" si="3"/>
        <v>31373289.600000001</v>
      </c>
      <c r="W46" s="66">
        <f t="shared" si="4"/>
        <v>136999478.39999998</v>
      </c>
    </row>
    <row r="47" spans="1:23" x14ac:dyDescent="0.25">
      <c r="B47" s="7">
        <v>42</v>
      </c>
      <c r="C47" s="64">
        <f>Datos_Entrada!$C$69</f>
        <v>0.95</v>
      </c>
      <c r="D47" s="65">
        <f t="shared" si="0"/>
        <v>829.92000000000007</v>
      </c>
      <c r="E47" s="66">
        <f t="shared" si="1"/>
        <v>298771200</v>
      </c>
      <c r="F47" s="183">
        <f t="shared" si="6"/>
        <v>0</v>
      </c>
      <c r="G47" s="80">
        <f t="shared" si="5"/>
        <v>112412664.00000001</v>
      </c>
      <c r="H47" s="86">
        <f>Datos_Entrada!$E$82</f>
        <v>1540000</v>
      </c>
      <c r="I47" s="84">
        <f>D47*Datos_Entrada!$E$81</f>
        <v>12780768.000000002</v>
      </c>
      <c r="J47" s="84">
        <f>Datos_Entrada!$E$83</f>
        <v>8932000</v>
      </c>
      <c r="K47" s="84">
        <f>D47*Datos_Entrada!$E$84</f>
        <v>2556153.6</v>
      </c>
      <c r="L47" s="84">
        <f>Datos_Entrada!$E$85</f>
        <v>3465000</v>
      </c>
      <c r="M47" s="84">
        <f>Datos_Entrada!$E$86</f>
        <v>4312000</v>
      </c>
      <c r="N47" s="84">
        <f>Datos_Entrada!$E$87</f>
        <v>1848000</v>
      </c>
      <c r="O47" s="85">
        <f>Datos_Entrada!$E$88</f>
        <v>1232000</v>
      </c>
      <c r="P47" s="86">
        <f>Datos_Entrada!$D$90</f>
        <v>2800000</v>
      </c>
      <c r="Q47" s="84">
        <f>Datos_Entrada!$D$91</f>
        <v>650000</v>
      </c>
      <c r="R47" s="85">
        <f>E47*Datos_Entrada!$C$92</f>
        <v>8963136</v>
      </c>
      <c r="S47" s="86">
        <f>Datos_Entrada!$D$93</f>
        <v>200000</v>
      </c>
      <c r="T47" s="85">
        <f>Datos_Entrada!$D$95</f>
        <v>80000</v>
      </c>
      <c r="U47" s="80">
        <f t="shared" si="2"/>
        <v>130398432.00000001</v>
      </c>
      <c r="V47" s="66">
        <f t="shared" si="3"/>
        <v>31373289.600000001</v>
      </c>
      <c r="W47" s="66">
        <f t="shared" si="4"/>
        <v>136999478.39999998</v>
      </c>
    </row>
    <row r="48" spans="1:23" x14ac:dyDescent="0.25">
      <c r="B48" s="7">
        <v>43</v>
      </c>
      <c r="C48" s="64">
        <f>Datos_Entrada!$C$69</f>
        <v>0.95</v>
      </c>
      <c r="D48" s="65">
        <f t="shared" si="0"/>
        <v>829.92000000000007</v>
      </c>
      <c r="E48" s="66">
        <f t="shared" si="1"/>
        <v>298771200</v>
      </c>
      <c r="F48" s="183">
        <f t="shared" si="6"/>
        <v>0</v>
      </c>
      <c r="G48" s="80">
        <f t="shared" si="5"/>
        <v>112412664.00000001</v>
      </c>
      <c r="H48" s="86">
        <f>Datos_Entrada!$E$82</f>
        <v>1540000</v>
      </c>
      <c r="I48" s="84">
        <f>D48*Datos_Entrada!$E$81</f>
        <v>12780768.000000002</v>
      </c>
      <c r="J48" s="84">
        <f>Datos_Entrada!$E$83</f>
        <v>8932000</v>
      </c>
      <c r="K48" s="84">
        <f>D48*Datos_Entrada!$E$84</f>
        <v>2556153.6</v>
      </c>
      <c r="L48" s="84">
        <f>Datos_Entrada!$E$85</f>
        <v>3465000</v>
      </c>
      <c r="M48" s="84">
        <f>Datos_Entrada!$E$86</f>
        <v>4312000</v>
      </c>
      <c r="N48" s="84">
        <f>Datos_Entrada!$E$87</f>
        <v>1848000</v>
      </c>
      <c r="O48" s="85">
        <f>Datos_Entrada!$E$88</f>
        <v>1232000</v>
      </c>
      <c r="P48" s="86">
        <f>Datos_Entrada!$D$90</f>
        <v>2800000</v>
      </c>
      <c r="Q48" s="84">
        <f>Datos_Entrada!$D$91</f>
        <v>650000</v>
      </c>
      <c r="R48" s="85">
        <f>E48*Datos_Entrada!$C$92</f>
        <v>8963136</v>
      </c>
      <c r="S48" s="86">
        <f>Datos_Entrada!$D$93</f>
        <v>200000</v>
      </c>
      <c r="T48" s="85">
        <f>Datos_Entrada!$D$95</f>
        <v>80000</v>
      </c>
      <c r="U48" s="80">
        <f t="shared" si="2"/>
        <v>130398432.00000001</v>
      </c>
      <c r="V48" s="66">
        <f t="shared" si="3"/>
        <v>31373289.600000001</v>
      </c>
      <c r="W48" s="66">
        <f t="shared" si="4"/>
        <v>136999478.39999998</v>
      </c>
    </row>
    <row r="49" spans="1:23" x14ac:dyDescent="0.25">
      <c r="B49" s="7">
        <v>44</v>
      </c>
      <c r="C49" s="64">
        <f>Datos_Entrada!$C$69</f>
        <v>0.95</v>
      </c>
      <c r="D49" s="65">
        <f t="shared" si="0"/>
        <v>829.92000000000007</v>
      </c>
      <c r="E49" s="66">
        <f t="shared" si="1"/>
        <v>298771200</v>
      </c>
      <c r="F49" s="183">
        <f t="shared" si="6"/>
        <v>0</v>
      </c>
      <c r="G49" s="80">
        <f t="shared" si="5"/>
        <v>112412664.00000001</v>
      </c>
      <c r="H49" s="86">
        <f>Datos_Entrada!$E$82</f>
        <v>1540000</v>
      </c>
      <c r="I49" s="84">
        <f>D49*Datos_Entrada!$E$81</f>
        <v>12780768.000000002</v>
      </c>
      <c r="J49" s="84">
        <f>Datos_Entrada!$E$83</f>
        <v>8932000</v>
      </c>
      <c r="K49" s="84">
        <f>D49*Datos_Entrada!$E$84</f>
        <v>2556153.6</v>
      </c>
      <c r="L49" s="84">
        <f>Datos_Entrada!$E$85</f>
        <v>3465000</v>
      </c>
      <c r="M49" s="84">
        <f>Datos_Entrada!$E$86</f>
        <v>4312000</v>
      </c>
      <c r="N49" s="84">
        <f>Datos_Entrada!$E$87</f>
        <v>1848000</v>
      </c>
      <c r="O49" s="85">
        <f>Datos_Entrada!$E$88</f>
        <v>1232000</v>
      </c>
      <c r="P49" s="86">
        <f>Datos_Entrada!$D$90</f>
        <v>2800000</v>
      </c>
      <c r="Q49" s="84">
        <f>Datos_Entrada!$D$91</f>
        <v>650000</v>
      </c>
      <c r="R49" s="85">
        <f>E49*Datos_Entrada!$C$92</f>
        <v>8963136</v>
      </c>
      <c r="S49" s="86">
        <f>Datos_Entrada!$D$93</f>
        <v>200000</v>
      </c>
      <c r="T49" s="85">
        <f>Datos_Entrada!$D$95</f>
        <v>80000</v>
      </c>
      <c r="U49" s="80">
        <f t="shared" si="2"/>
        <v>130398432.00000001</v>
      </c>
      <c r="V49" s="66">
        <f t="shared" si="3"/>
        <v>31373289.600000001</v>
      </c>
      <c r="W49" s="66">
        <f t="shared" si="4"/>
        <v>136999478.39999998</v>
      </c>
    </row>
    <row r="50" spans="1:23" x14ac:dyDescent="0.25">
      <c r="B50" s="7">
        <v>45</v>
      </c>
      <c r="C50" s="64">
        <f>Datos_Entrada!$C$69</f>
        <v>0.95</v>
      </c>
      <c r="D50" s="65">
        <f t="shared" si="0"/>
        <v>829.92000000000007</v>
      </c>
      <c r="E50" s="66">
        <f t="shared" si="1"/>
        <v>298771200</v>
      </c>
      <c r="F50" s="183">
        <f t="shared" si="6"/>
        <v>0</v>
      </c>
      <c r="G50" s="80">
        <f t="shared" si="5"/>
        <v>112412664.00000001</v>
      </c>
      <c r="H50" s="86">
        <f>Datos_Entrada!$E$82</f>
        <v>1540000</v>
      </c>
      <c r="I50" s="84">
        <f>D50*Datos_Entrada!$E$81</f>
        <v>12780768.000000002</v>
      </c>
      <c r="J50" s="84">
        <f>Datos_Entrada!$E$83</f>
        <v>8932000</v>
      </c>
      <c r="K50" s="84">
        <f>D50*Datos_Entrada!$E$84</f>
        <v>2556153.6</v>
      </c>
      <c r="L50" s="84">
        <f>Datos_Entrada!$E$85</f>
        <v>3465000</v>
      </c>
      <c r="M50" s="84">
        <f>Datos_Entrada!$E$86</f>
        <v>4312000</v>
      </c>
      <c r="N50" s="84">
        <f>Datos_Entrada!$E$87</f>
        <v>1848000</v>
      </c>
      <c r="O50" s="85">
        <f>Datos_Entrada!$E$88</f>
        <v>1232000</v>
      </c>
      <c r="P50" s="86">
        <f>Datos_Entrada!$D$90</f>
        <v>2800000</v>
      </c>
      <c r="Q50" s="84">
        <f>Datos_Entrada!$D$91</f>
        <v>650000</v>
      </c>
      <c r="R50" s="85">
        <f>E50*Datos_Entrada!$C$92</f>
        <v>8963136</v>
      </c>
      <c r="S50" s="86">
        <f>Datos_Entrada!$D$93</f>
        <v>200000</v>
      </c>
      <c r="T50" s="85">
        <f>Datos_Entrada!$D$95</f>
        <v>80000</v>
      </c>
      <c r="U50" s="80">
        <f t="shared" si="2"/>
        <v>130398432.00000001</v>
      </c>
      <c r="V50" s="66">
        <f t="shared" si="3"/>
        <v>31373289.600000001</v>
      </c>
      <c r="W50" s="66">
        <f t="shared" si="4"/>
        <v>136999478.39999998</v>
      </c>
    </row>
    <row r="51" spans="1:23" x14ac:dyDescent="0.25">
      <c r="B51" s="7">
        <v>46</v>
      </c>
      <c r="C51" s="64">
        <f>Datos_Entrada!$C$69</f>
        <v>0.95</v>
      </c>
      <c r="D51" s="65">
        <f t="shared" si="0"/>
        <v>829.92000000000007</v>
      </c>
      <c r="E51" s="66">
        <f t="shared" si="1"/>
        <v>298771200</v>
      </c>
      <c r="F51" s="183">
        <f t="shared" si="6"/>
        <v>0</v>
      </c>
      <c r="G51" s="80">
        <f t="shared" si="5"/>
        <v>112412664.00000001</v>
      </c>
      <c r="H51" s="86">
        <f>Datos_Entrada!$E$82</f>
        <v>1540000</v>
      </c>
      <c r="I51" s="84">
        <f>D51*Datos_Entrada!$E$81</f>
        <v>12780768.000000002</v>
      </c>
      <c r="J51" s="84">
        <f>Datos_Entrada!$E$83</f>
        <v>8932000</v>
      </c>
      <c r="K51" s="84">
        <f>D51*Datos_Entrada!$E$84</f>
        <v>2556153.6</v>
      </c>
      <c r="L51" s="84">
        <f>Datos_Entrada!$E$85</f>
        <v>3465000</v>
      </c>
      <c r="M51" s="84">
        <f>Datos_Entrada!$E$86</f>
        <v>4312000</v>
      </c>
      <c r="N51" s="84">
        <f>Datos_Entrada!$E$87</f>
        <v>1848000</v>
      </c>
      <c r="O51" s="85">
        <f>Datos_Entrada!$E$88</f>
        <v>1232000</v>
      </c>
      <c r="P51" s="86">
        <f>Datos_Entrada!$D$90</f>
        <v>2800000</v>
      </c>
      <c r="Q51" s="84">
        <f>Datos_Entrada!$D$91</f>
        <v>650000</v>
      </c>
      <c r="R51" s="85">
        <f>E51*Datos_Entrada!$C$92</f>
        <v>8963136</v>
      </c>
      <c r="S51" s="86">
        <f>Datos_Entrada!$D$93</f>
        <v>200000</v>
      </c>
      <c r="T51" s="85">
        <f>Datos_Entrada!$D$95</f>
        <v>80000</v>
      </c>
      <c r="U51" s="80">
        <f t="shared" si="2"/>
        <v>130398432.00000001</v>
      </c>
      <c r="V51" s="66">
        <f t="shared" si="3"/>
        <v>31373289.600000001</v>
      </c>
      <c r="W51" s="66">
        <f t="shared" si="4"/>
        <v>136999478.39999998</v>
      </c>
    </row>
    <row r="52" spans="1:23" x14ac:dyDescent="0.25">
      <c r="B52" s="7">
        <v>47</v>
      </c>
      <c r="C52" s="64">
        <f>Datos_Entrada!$C$69</f>
        <v>0.95</v>
      </c>
      <c r="D52" s="65">
        <f t="shared" si="0"/>
        <v>829.92000000000007</v>
      </c>
      <c r="E52" s="66">
        <f t="shared" si="1"/>
        <v>298771200</v>
      </c>
      <c r="F52" s="183">
        <f t="shared" si="6"/>
        <v>0</v>
      </c>
      <c r="G52" s="80">
        <f t="shared" si="5"/>
        <v>112412664.00000001</v>
      </c>
      <c r="H52" s="86">
        <f>Datos_Entrada!$E$82</f>
        <v>1540000</v>
      </c>
      <c r="I52" s="84">
        <f>D52*Datos_Entrada!$E$81</f>
        <v>12780768.000000002</v>
      </c>
      <c r="J52" s="84">
        <f>Datos_Entrada!$E$83</f>
        <v>8932000</v>
      </c>
      <c r="K52" s="84">
        <f>D52*Datos_Entrada!$E$84</f>
        <v>2556153.6</v>
      </c>
      <c r="L52" s="84">
        <f>Datos_Entrada!$E$85</f>
        <v>3465000</v>
      </c>
      <c r="M52" s="84">
        <f>Datos_Entrada!$E$86</f>
        <v>4312000</v>
      </c>
      <c r="N52" s="84">
        <f>Datos_Entrada!$E$87</f>
        <v>1848000</v>
      </c>
      <c r="O52" s="85">
        <f>Datos_Entrada!$E$88</f>
        <v>1232000</v>
      </c>
      <c r="P52" s="86">
        <f>Datos_Entrada!$D$90</f>
        <v>2800000</v>
      </c>
      <c r="Q52" s="84">
        <f>Datos_Entrada!$D$91</f>
        <v>650000</v>
      </c>
      <c r="R52" s="85">
        <f>E52*Datos_Entrada!$C$92</f>
        <v>8963136</v>
      </c>
      <c r="S52" s="86">
        <f>Datos_Entrada!$D$93</f>
        <v>200000</v>
      </c>
      <c r="T52" s="85">
        <f>Datos_Entrada!$D$95</f>
        <v>80000</v>
      </c>
      <c r="U52" s="80">
        <f t="shared" si="2"/>
        <v>130398432.00000001</v>
      </c>
      <c r="V52" s="66">
        <f t="shared" si="3"/>
        <v>31373289.600000001</v>
      </c>
      <c r="W52" s="66">
        <f t="shared" si="4"/>
        <v>136999478.39999998</v>
      </c>
    </row>
    <row r="53" spans="1:23" x14ac:dyDescent="0.25">
      <c r="B53" s="7">
        <v>48</v>
      </c>
      <c r="C53" s="64">
        <f>Datos_Entrada!$C$69</f>
        <v>0.95</v>
      </c>
      <c r="D53" s="65">
        <f t="shared" si="0"/>
        <v>829.92000000000007</v>
      </c>
      <c r="E53" s="66">
        <f t="shared" si="1"/>
        <v>298771200</v>
      </c>
      <c r="F53" s="183">
        <f t="shared" si="6"/>
        <v>0</v>
      </c>
      <c r="G53" s="80">
        <f t="shared" si="5"/>
        <v>112412664.00000001</v>
      </c>
      <c r="H53" s="86">
        <f>Datos_Entrada!$E$82</f>
        <v>1540000</v>
      </c>
      <c r="I53" s="84">
        <f>D53*Datos_Entrada!$E$81</f>
        <v>12780768.000000002</v>
      </c>
      <c r="J53" s="84">
        <f>Datos_Entrada!$E$83</f>
        <v>8932000</v>
      </c>
      <c r="K53" s="84">
        <f>D53*Datos_Entrada!$E$84</f>
        <v>2556153.6</v>
      </c>
      <c r="L53" s="84">
        <f>Datos_Entrada!$E$85</f>
        <v>3465000</v>
      </c>
      <c r="M53" s="84">
        <f>Datos_Entrada!$E$86</f>
        <v>4312000</v>
      </c>
      <c r="N53" s="84">
        <f>Datos_Entrada!$E$87</f>
        <v>1848000</v>
      </c>
      <c r="O53" s="85">
        <f>Datos_Entrada!$E$88</f>
        <v>1232000</v>
      </c>
      <c r="P53" s="86">
        <f>Datos_Entrada!$D$90</f>
        <v>2800000</v>
      </c>
      <c r="Q53" s="84">
        <f>Datos_Entrada!$D$91</f>
        <v>650000</v>
      </c>
      <c r="R53" s="85">
        <f>E53*Datos_Entrada!$C$92</f>
        <v>8963136</v>
      </c>
      <c r="S53" s="86">
        <f>Datos_Entrada!$D$93</f>
        <v>200000</v>
      </c>
      <c r="T53" s="85">
        <f>Datos_Entrada!$D$95</f>
        <v>80000</v>
      </c>
      <c r="U53" s="80">
        <f t="shared" si="2"/>
        <v>130398432.00000001</v>
      </c>
      <c r="V53" s="66">
        <f t="shared" si="3"/>
        <v>31373289.600000001</v>
      </c>
      <c r="W53" s="66">
        <f t="shared" si="4"/>
        <v>136999478.39999998</v>
      </c>
    </row>
    <row r="54" spans="1:23" x14ac:dyDescent="0.25">
      <c r="B54" s="7">
        <v>49</v>
      </c>
      <c r="C54" s="64">
        <f>Datos_Entrada!$C$70</f>
        <v>0.8</v>
      </c>
      <c r="D54" s="65">
        <f t="shared" si="0"/>
        <v>698.88000000000011</v>
      </c>
      <c r="E54" s="66">
        <f t="shared" si="1"/>
        <v>251596800.00000003</v>
      </c>
      <c r="F54" s="183">
        <f t="shared" si="6"/>
        <v>-0.15789473684210517</v>
      </c>
      <c r="G54" s="80">
        <f t="shared" si="5"/>
        <v>94663296.000000015</v>
      </c>
      <c r="H54" s="86">
        <f>Datos_Entrada!$E$82</f>
        <v>1540000</v>
      </c>
      <c r="I54" s="84">
        <f>D54*Datos_Entrada!$E$81</f>
        <v>10762752.000000002</v>
      </c>
      <c r="J54" s="84">
        <f>Datos_Entrada!$E$83</f>
        <v>8932000</v>
      </c>
      <c r="K54" s="84">
        <f>D54*Datos_Entrada!$E$84</f>
        <v>2152550.4000000004</v>
      </c>
      <c r="L54" s="84">
        <f>Datos_Entrada!$E$85</f>
        <v>3465000</v>
      </c>
      <c r="M54" s="84">
        <f>Datos_Entrada!$E$86</f>
        <v>4312000</v>
      </c>
      <c r="N54" s="84">
        <f>Datos_Entrada!$E$87</f>
        <v>1848000</v>
      </c>
      <c r="O54" s="85">
        <f>Datos_Entrada!$E$88</f>
        <v>1232000</v>
      </c>
      <c r="P54" s="86">
        <f>Datos_Entrada!$D$90</f>
        <v>2800000</v>
      </c>
      <c r="Q54" s="84">
        <f>Datos_Entrada!$D$91</f>
        <v>650000</v>
      </c>
      <c r="R54" s="85">
        <f>E54*Datos_Entrada!$C$92</f>
        <v>7547904.0000000009</v>
      </c>
      <c r="S54" s="86">
        <f>Datos_Entrada!$D$93</f>
        <v>200000</v>
      </c>
      <c r="T54" s="85">
        <f>Datos_Entrada!$D$95</f>
        <v>80000</v>
      </c>
      <c r="U54" s="80">
        <f t="shared" si="2"/>
        <v>110631048.00000001</v>
      </c>
      <c r="V54" s="66">
        <f t="shared" si="3"/>
        <v>29554454.399999999</v>
      </c>
      <c r="W54" s="66">
        <f t="shared" si="4"/>
        <v>111411297.60000002</v>
      </c>
    </row>
    <row r="55" spans="1:23" x14ac:dyDescent="0.25">
      <c r="B55" s="7">
        <v>50</v>
      </c>
      <c r="C55" s="64">
        <f>Datos_Entrada!$C$70</f>
        <v>0.8</v>
      </c>
      <c r="D55" s="65">
        <f t="shared" si="0"/>
        <v>698.88000000000011</v>
      </c>
      <c r="E55" s="66">
        <f t="shared" si="1"/>
        <v>251596800.00000003</v>
      </c>
      <c r="F55" s="183">
        <f t="shared" si="6"/>
        <v>0</v>
      </c>
      <c r="G55" s="80">
        <f t="shared" si="5"/>
        <v>94663296.000000015</v>
      </c>
      <c r="H55" s="86">
        <f>Datos_Entrada!$E$82</f>
        <v>1540000</v>
      </c>
      <c r="I55" s="84">
        <f>D55*Datos_Entrada!$E$81</f>
        <v>10762752.000000002</v>
      </c>
      <c r="J55" s="84">
        <f>Datos_Entrada!$E$83</f>
        <v>8932000</v>
      </c>
      <c r="K55" s="84">
        <f>D55*Datos_Entrada!$E$84</f>
        <v>2152550.4000000004</v>
      </c>
      <c r="L55" s="84">
        <f>Datos_Entrada!$E$85</f>
        <v>3465000</v>
      </c>
      <c r="M55" s="84">
        <f>Datos_Entrada!$E$86</f>
        <v>4312000</v>
      </c>
      <c r="N55" s="84">
        <f>Datos_Entrada!$E$87</f>
        <v>1848000</v>
      </c>
      <c r="O55" s="85">
        <f>Datos_Entrada!$E$88</f>
        <v>1232000</v>
      </c>
      <c r="P55" s="86">
        <f>Datos_Entrada!$D$90</f>
        <v>2800000</v>
      </c>
      <c r="Q55" s="84">
        <f>Datos_Entrada!$D$91</f>
        <v>650000</v>
      </c>
      <c r="R55" s="85">
        <f>E55*Datos_Entrada!$C$92</f>
        <v>7547904.0000000009</v>
      </c>
      <c r="S55" s="86">
        <f>Datos_Entrada!$D$93</f>
        <v>200000</v>
      </c>
      <c r="T55" s="85">
        <f>Datos_Entrada!$D$95</f>
        <v>80000</v>
      </c>
      <c r="U55" s="80">
        <f t="shared" si="2"/>
        <v>110631048.00000001</v>
      </c>
      <c r="V55" s="66">
        <f t="shared" si="3"/>
        <v>29554454.399999999</v>
      </c>
      <c r="W55" s="66">
        <f t="shared" si="4"/>
        <v>111411297.60000002</v>
      </c>
    </row>
    <row r="56" spans="1:23" x14ac:dyDescent="0.25">
      <c r="B56" s="7">
        <v>51</v>
      </c>
      <c r="C56" s="64">
        <f>Datos_Entrada!$C$70</f>
        <v>0.8</v>
      </c>
      <c r="D56" s="65">
        <f t="shared" si="0"/>
        <v>698.88000000000011</v>
      </c>
      <c r="E56" s="66">
        <f t="shared" si="1"/>
        <v>251596800.00000003</v>
      </c>
      <c r="F56" s="183">
        <f t="shared" si="6"/>
        <v>0</v>
      </c>
      <c r="G56" s="80">
        <f t="shared" si="5"/>
        <v>94663296.000000015</v>
      </c>
      <c r="H56" s="86">
        <f>Datos_Entrada!$E$82</f>
        <v>1540000</v>
      </c>
      <c r="I56" s="84">
        <f>D56*Datos_Entrada!$E$81</f>
        <v>10762752.000000002</v>
      </c>
      <c r="J56" s="84">
        <f>Datos_Entrada!$E$83</f>
        <v>8932000</v>
      </c>
      <c r="K56" s="84">
        <f>D56*Datos_Entrada!$E$84</f>
        <v>2152550.4000000004</v>
      </c>
      <c r="L56" s="84">
        <f>Datos_Entrada!$E$85</f>
        <v>3465000</v>
      </c>
      <c r="M56" s="84">
        <f>Datos_Entrada!$E$86</f>
        <v>4312000</v>
      </c>
      <c r="N56" s="84">
        <f>Datos_Entrada!$E$87</f>
        <v>1848000</v>
      </c>
      <c r="O56" s="85">
        <f>Datos_Entrada!$E$88</f>
        <v>1232000</v>
      </c>
      <c r="P56" s="86">
        <f>Datos_Entrada!$D$90</f>
        <v>2800000</v>
      </c>
      <c r="Q56" s="84">
        <f>Datos_Entrada!$D$91</f>
        <v>650000</v>
      </c>
      <c r="R56" s="85">
        <f>E56*Datos_Entrada!$C$92</f>
        <v>7547904.0000000009</v>
      </c>
      <c r="S56" s="86">
        <f>Datos_Entrada!$D$93</f>
        <v>200000</v>
      </c>
      <c r="T56" s="85">
        <f>Datos_Entrada!$D$95</f>
        <v>80000</v>
      </c>
      <c r="U56" s="80">
        <f t="shared" si="2"/>
        <v>110631048.00000001</v>
      </c>
      <c r="V56" s="66">
        <f t="shared" si="3"/>
        <v>29554454.399999999</v>
      </c>
      <c r="W56" s="66">
        <f t="shared" si="4"/>
        <v>111411297.60000002</v>
      </c>
    </row>
    <row r="57" spans="1:23" x14ac:dyDescent="0.25">
      <c r="B57" s="7">
        <v>52</v>
      </c>
      <c r="C57" s="64">
        <f>Datos_Entrada!$C$70</f>
        <v>0.8</v>
      </c>
      <c r="D57" s="65">
        <f t="shared" si="0"/>
        <v>698.88000000000011</v>
      </c>
      <c r="E57" s="66">
        <f t="shared" si="1"/>
        <v>251596800.00000003</v>
      </c>
      <c r="F57" s="183">
        <f t="shared" si="6"/>
        <v>0</v>
      </c>
      <c r="G57" s="80">
        <f t="shared" si="5"/>
        <v>94663296.000000015</v>
      </c>
      <c r="H57" s="86">
        <f>Datos_Entrada!$E$82</f>
        <v>1540000</v>
      </c>
      <c r="I57" s="84">
        <f>D57*Datos_Entrada!$E$81</f>
        <v>10762752.000000002</v>
      </c>
      <c r="J57" s="84">
        <f>Datos_Entrada!$E$83</f>
        <v>8932000</v>
      </c>
      <c r="K57" s="84">
        <f>D57*Datos_Entrada!$E$84</f>
        <v>2152550.4000000004</v>
      </c>
      <c r="L57" s="84">
        <f>Datos_Entrada!$E$85</f>
        <v>3465000</v>
      </c>
      <c r="M57" s="84">
        <f>Datos_Entrada!$E$86</f>
        <v>4312000</v>
      </c>
      <c r="N57" s="84">
        <f>Datos_Entrada!$E$87</f>
        <v>1848000</v>
      </c>
      <c r="O57" s="85">
        <f>Datos_Entrada!$E$88</f>
        <v>1232000</v>
      </c>
      <c r="P57" s="86">
        <f>Datos_Entrada!$D$90</f>
        <v>2800000</v>
      </c>
      <c r="Q57" s="84">
        <f>Datos_Entrada!$D$91</f>
        <v>650000</v>
      </c>
      <c r="R57" s="85">
        <f>E57*Datos_Entrada!$C$92</f>
        <v>7547904.0000000009</v>
      </c>
      <c r="S57" s="86">
        <f>Datos_Entrada!$D$93</f>
        <v>200000</v>
      </c>
      <c r="T57" s="85">
        <f>Datos_Entrada!$D$95</f>
        <v>80000</v>
      </c>
      <c r="U57" s="80">
        <f t="shared" si="2"/>
        <v>110631048.00000001</v>
      </c>
      <c r="V57" s="66">
        <f t="shared" si="3"/>
        <v>29554454.399999999</v>
      </c>
      <c r="W57" s="66">
        <f t="shared" si="4"/>
        <v>111411297.60000002</v>
      </c>
    </row>
    <row r="58" spans="1:23" x14ac:dyDescent="0.25">
      <c r="B58" s="7">
        <v>53</v>
      </c>
      <c r="C58" s="64">
        <f>Datos_Entrada!$C$70</f>
        <v>0.8</v>
      </c>
      <c r="D58" s="65">
        <f t="shared" si="0"/>
        <v>698.88000000000011</v>
      </c>
      <c r="E58" s="66">
        <f t="shared" si="1"/>
        <v>251596800.00000003</v>
      </c>
      <c r="F58" s="183">
        <f t="shared" si="6"/>
        <v>0</v>
      </c>
      <c r="G58" s="80">
        <f t="shared" si="5"/>
        <v>94663296.000000015</v>
      </c>
      <c r="H58" s="86">
        <f>Datos_Entrada!$E$82</f>
        <v>1540000</v>
      </c>
      <c r="I58" s="84">
        <f>D58*Datos_Entrada!$E$81</f>
        <v>10762752.000000002</v>
      </c>
      <c r="J58" s="84">
        <f>Datos_Entrada!$E$83</f>
        <v>8932000</v>
      </c>
      <c r="K58" s="84">
        <f>D58*Datos_Entrada!$E$84</f>
        <v>2152550.4000000004</v>
      </c>
      <c r="L58" s="84">
        <f>Datos_Entrada!$E$85</f>
        <v>3465000</v>
      </c>
      <c r="M58" s="84">
        <f>Datos_Entrada!$E$86</f>
        <v>4312000</v>
      </c>
      <c r="N58" s="84">
        <f>Datos_Entrada!$E$87</f>
        <v>1848000</v>
      </c>
      <c r="O58" s="85">
        <f>Datos_Entrada!$E$88</f>
        <v>1232000</v>
      </c>
      <c r="P58" s="86">
        <f>Datos_Entrada!$D$90</f>
        <v>2800000</v>
      </c>
      <c r="Q58" s="84">
        <f>Datos_Entrada!$D$91</f>
        <v>650000</v>
      </c>
      <c r="R58" s="85">
        <f>E58*Datos_Entrada!$C$92</f>
        <v>7547904.0000000009</v>
      </c>
      <c r="S58" s="86">
        <f>Datos_Entrada!$D$93</f>
        <v>200000</v>
      </c>
      <c r="T58" s="85">
        <f>Datos_Entrada!$D$95</f>
        <v>80000</v>
      </c>
      <c r="U58" s="80">
        <f t="shared" si="2"/>
        <v>110631048.00000001</v>
      </c>
      <c r="V58" s="66">
        <f t="shared" si="3"/>
        <v>29554454.399999999</v>
      </c>
      <c r="W58" s="66">
        <f t="shared" si="4"/>
        <v>111411297.60000002</v>
      </c>
    </row>
    <row r="59" spans="1:23" x14ac:dyDescent="0.25">
      <c r="B59" s="7">
        <v>54</v>
      </c>
      <c r="C59" s="64">
        <f>Datos_Entrada!$C$70</f>
        <v>0.8</v>
      </c>
      <c r="D59" s="65">
        <f t="shared" si="0"/>
        <v>698.88000000000011</v>
      </c>
      <c r="E59" s="66">
        <f t="shared" si="1"/>
        <v>251596800.00000003</v>
      </c>
      <c r="F59" s="183">
        <f t="shared" si="6"/>
        <v>0</v>
      </c>
      <c r="G59" s="80">
        <f t="shared" si="5"/>
        <v>94663296.000000015</v>
      </c>
      <c r="H59" s="86">
        <f>Datos_Entrada!$E$82</f>
        <v>1540000</v>
      </c>
      <c r="I59" s="84">
        <f>D59*Datos_Entrada!$E$81</f>
        <v>10762752.000000002</v>
      </c>
      <c r="J59" s="84">
        <f>Datos_Entrada!$E$83</f>
        <v>8932000</v>
      </c>
      <c r="K59" s="84">
        <f>D59*Datos_Entrada!$E$84</f>
        <v>2152550.4000000004</v>
      </c>
      <c r="L59" s="84">
        <f>Datos_Entrada!$E$85</f>
        <v>3465000</v>
      </c>
      <c r="M59" s="84">
        <f>Datos_Entrada!$E$86</f>
        <v>4312000</v>
      </c>
      <c r="N59" s="84">
        <f>Datos_Entrada!$E$87</f>
        <v>1848000</v>
      </c>
      <c r="O59" s="85">
        <f>Datos_Entrada!$E$88</f>
        <v>1232000</v>
      </c>
      <c r="P59" s="86">
        <f>Datos_Entrada!$D$90</f>
        <v>2800000</v>
      </c>
      <c r="Q59" s="84">
        <f>Datos_Entrada!$D$91</f>
        <v>650000</v>
      </c>
      <c r="R59" s="85">
        <f>E59*Datos_Entrada!$C$92</f>
        <v>7547904.0000000009</v>
      </c>
      <c r="S59" s="86">
        <f>Datos_Entrada!$D$93</f>
        <v>200000</v>
      </c>
      <c r="T59" s="85">
        <f>Datos_Entrada!$D$95</f>
        <v>80000</v>
      </c>
      <c r="U59" s="80">
        <f t="shared" si="2"/>
        <v>110631048.00000001</v>
      </c>
      <c r="V59" s="66">
        <f t="shared" si="3"/>
        <v>29554454.399999999</v>
      </c>
      <c r="W59" s="66">
        <f t="shared" si="4"/>
        <v>111411297.60000002</v>
      </c>
    </row>
    <row r="60" spans="1:23" x14ac:dyDescent="0.25">
      <c r="B60" s="7">
        <v>55</v>
      </c>
      <c r="C60" s="64">
        <f>Datos_Entrada!$C$70</f>
        <v>0.8</v>
      </c>
      <c r="D60" s="65">
        <f t="shared" si="0"/>
        <v>698.88000000000011</v>
      </c>
      <c r="E60" s="66">
        <f t="shared" si="1"/>
        <v>251596800.00000003</v>
      </c>
      <c r="F60" s="183">
        <f t="shared" si="6"/>
        <v>0</v>
      </c>
      <c r="G60" s="80">
        <f t="shared" si="5"/>
        <v>94663296.000000015</v>
      </c>
      <c r="H60" s="86">
        <f>Datos_Entrada!$E$82</f>
        <v>1540000</v>
      </c>
      <c r="I60" s="84">
        <f>D60*Datos_Entrada!$E$81</f>
        <v>10762752.000000002</v>
      </c>
      <c r="J60" s="84">
        <f>Datos_Entrada!$E$83</f>
        <v>8932000</v>
      </c>
      <c r="K60" s="84">
        <f>D60*Datos_Entrada!$E$84</f>
        <v>2152550.4000000004</v>
      </c>
      <c r="L60" s="84">
        <f>Datos_Entrada!$E$85</f>
        <v>3465000</v>
      </c>
      <c r="M60" s="84">
        <f>Datos_Entrada!$E$86</f>
        <v>4312000</v>
      </c>
      <c r="N60" s="84">
        <f>Datos_Entrada!$E$87</f>
        <v>1848000</v>
      </c>
      <c r="O60" s="85">
        <f>Datos_Entrada!$E$88</f>
        <v>1232000</v>
      </c>
      <c r="P60" s="86">
        <f>Datos_Entrada!$D$90</f>
        <v>2800000</v>
      </c>
      <c r="Q60" s="84">
        <f>Datos_Entrada!$D$91</f>
        <v>650000</v>
      </c>
      <c r="R60" s="85">
        <f>E60*Datos_Entrada!$C$92</f>
        <v>7547904.0000000009</v>
      </c>
      <c r="S60" s="86">
        <f>Datos_Entrada!$D$93</f>
        <v>200000</v>
      </c>
      <c r="T60" s="85">
        <f>Datos_Entrada!$D$95</f>
        <v>80000</v>
      </c>
      <c r="U60" s="80">
        <f t="shared" si="2"/>
        <v>110631048.00000001</v>
      </c>
      <c r="V60" s="66">
        <f t="shared" si="3"/>
        <v>29554454.399999999</v>
      </c>
      <c r="W60" s="66">
        <f t="shared" si="4"/>
        <v>111411297.60000002</v>
      </c>
    </row>
    <row r="61" spans="1:23" x14ac:dyDescent="0.25">
      <c r="B61" s="7">
        <v>56</v>
      </c>
      <c r="C61" s="64">
        <f>Datos_Entrada!$C$70</f>
        <v>0.8</v>
      </c>
      <c r="D61" s="65">
        <f t="shared" si="0"/>
        <v>698.88000000000011</v>
      </c>
      <c r="E61" s="66">
        <f t="shared" si="1"/>
        <v>251596800.00000003</v>
      </c>
      <c r="F61" s="183">
        <f t="shared" si="6"/>
        <v>0</v>
      </c>
      <c r="G61" s="80">
        <f t="shared" si="5"/>
        <v>94663296.000000015</v>
      </c>
      <c r="H61" s="86">
        <f>Datos_Entrada!$E$82</f>
        <v>1540000</v>
      </c>
      <c r="I61" s="84">
        <f>D61*Datos_Entrada!$E$81</f>
        <v>10762752.000000002</v>
      </c>
      <c r="J61" s="84">
        <f>Datos_Entrada!$E$83</f>
        <v>8932000</v>
      </c>
      <c r="K61" s="84">
        <f>D61*Datos_Entrada!$E$84</f>
        <v>2152550.4000000004</v>
      </c>
      <c r="L61" s="84">
        <f>Datos_Entrada!$E$85</f>
        <v>3465000</v>
      </c>
      <c r="M61" s="84">
        <f>Datos_Entrada!$E$86</f>
        <v>4312000</v>
      </c>
      <c r="N61" s="84">
        <f>Datos_Entrada!$E$87</f>
        <v>1848000</v>
      </c>
      <c r="O61" s="85">
        <f>Datos_Entrada!$E$88</f>
        <v>1232000</v>
      </c>
      <c r="P61" s="86">
        <f>Datos_Entrada!$D$90</f>
        <v>2800000</v>
      </c>
      <c r="Q61" s="84">
        <f>Datos_Entrada!$D$91</f>
        <v>650000</v>
      </c>
      <c r="R61" s="85">
        <f>E61*Datos_Entrada!$C$92</f>
        <v>7547904.0000000009</v>
      </c>
      <c r="S61" s="86">
        <f>Datos_Entrada!$D$93</f>
        <v>200000</v>
      </c>
      <c r="T61" s="85">
        <f>Datos_Entrada!$D$95</f>
        <v>80000</v>
      </c>
      <c r="U61" s="80">
        <f t="shared" si="2"/>
        <v>110631048.00000001</v>
      </c>
      <c r="V61" s="66">
        <f t="shared" si="3"/>
        <v>29554454.399999999</v>
      </c>
      <c r="W61" s="66">
        <f t="shared" si="4"/>
        <v>111411297.60000002</v>
      </c>
    </row>
    <row r="62" spans="1:23" x14ac:dyDescent="0.25">
      <c r="A62" s="152"/>
      <c r="B62" s="7">
        <v>57</v>
      </c>
      <c r="C62" s="64">
        <f>Datos_Entrada!$C$70</f>
        <v>0.8</v>
      </c>
      <c r="D62" s="65">
        <f t="shared" si="0"/>
        <v>698.88000000000011</v>
      </c>
      <c r="E62" s="66">
        <f t="shared" si="1"/>
        <v>251596800.00000003</v>
      </c>
      <c r="F62" s="183">
        <f t="shared" si="6"/>
        <v>0</v>
      </c>
      <c r="G62" s="80">
        <f t="shared" si="5"/>
        <v>94663296.000000015</v>
      </c>
      <c r="H62" s="86">
        <f>Datos_Entrada!$E$82</f>
        <v>1540000</v>
      </c>
      <c r="I62" s="84">
        <f>D62*Datos_Entrada!$E$81</f>
        <v>10762752.000000002</v>
      </c>
      <c r="J62" s="84">
        <f>Datos_Entrada!$E$83</f>
        <v>8932000</v>
      </c>
      <c r="K62" s="84">
        <f>D62*Datos_Entrada!$E$84</f>
        <v>2152550.4000000004</v>
      </c>
      <c r="L62" s="84">
        <f>Datos_Entrada!$E$85</f>
        <v>3465000</v>
      </c>
      <c r="M62" s="84">
        <f>Datos_Entrada!$E$86</f>
        <v>4312000</v>
      </c>
      <c r="N62" s="84">
        <f>Datos_Entrada!$E$87</f>
        <v>1848000</v>
      </c>
      <c r="O62" s="85">
        <f>Datos_Entrada!$E$88</f>
        <v>1232000</v>
      </c>
      <c r="P62" s="86">
        <f>Datos_Entrada!$D$90</f>
        <v>2800000</v>
      </c>
      <c r="Q62" s="84">
        <f>Datos_Entrada!$D$91</f>
        <v>650000</v>
      </c>
      <c r="R62" s="85">
        <f>E62*Datos_Entrada!$C$92</f>
        <v>7547904.0000000009</v>
      </c>
      <c r="S62" s="86">
        <f>Datos_Entrada!$D$93</f>
        <v>200000</v>
      </c>
      <c r="T62" s="85">
        <f>Datos_Entrada!$D$95</f>
        <v>80000</v>
      </c>
      <c r="U62" s="80">
        <f t="shared" si="2"/>
        <v>110631048.00000001</v>
      </c>
      <c r="V62" s="66">
        <f t="shared" si="3"/>
        <v>29554454.399999999</v>
      </c>
      <c r="W62" s="66">
        <f t="shared" si="4"/>
        <v>111411297.60000002</v>
      </c>
    </row>
    <row r="63" spans="1:23" x14ac:dyDescent="0.25">
      <c r="B63" s="7">
        <v>58</v>
      </c>
      <c r="C63" s="64">
        <f>Datos_Entrada!$C$70</f>
        <v>0.8</v>
      </c>
      <c r="D63" s="65">
        <f t="shared" si="0"/>
        <v>698.88000000000011</v>
      </c>
      <c r="E63" s="66">
        <f t="shared" si="1"/>
        <v>251596800.00000003</v>
      </c>
      <c r="F63" s="183">
        <f t="shared" si="6"/>
        <v>0</v>
      </c>
      <c r="G63" s="80">
        <f t="shared" si="5"/>
        <v>94663296.000000015</v>
      </c>
      <c r="H63" s="86">
        <f>Datos_Entrada!$E$82</f>
        <v>1540000</v>
      </c>
      <c r="I63" s="84">
        <f>D63*Datos_Entrada!$E$81</f>
        <v>10762752.000000002</v>
      </c>
      <c r="J63" s="84">
        <f>Datos_Entrada!$E$83</f>
        <v>8932000</v>
      </c>
      <c r="K63" s="84">
        <f>D63*Datos_Entrada!$E$84</f>
        <v>2152550.4000000004</v>
      </c>
      <c r="L63" s="84">
        <f>Datos_Entrada!$E$85</f>
        <v>3465000</v>
      </c>
      <c r="M63" s="84">
        <f>Datos_Entrada!$E$86</f>
        <v>4312000</v>
      </c>
      <c r="N63" s="84">
        <f>Datos_Entrada!$E$87</f>
        <v>1848000</v>
      </c>
      <c r="O63" s="85">
        <f>Datos_Entrada!$E$88</f>
        <v>1232000</v>
      </c>
      <c r="P63" s="86">
        <f>Datos_Entrada!$D$90</f>
        <v>2800000</v>
      </c>
      <c r="Q63" s="84">
        <f>Datos_Entrada!$D$91</f>
        <v>650000</v>
      </c>
      <c r="R63" s="85">
        <f>E63*Datos_Entrada!$C$92</f>
        <v>7547904.0000000009</v>
      </c>
      <c r="S63" s="86">
        <f>Datos_Entrada!$D$93</f>
        <v>200000</v>
      </c>
      <c r="T63" s="85">
        <f>Datos_Entrada!$D$95</f>
        <v>80000</v>
      </c>
      <c r="U63" s="80">
        <f t="shared" si="2"/>
        <v>110631048.00000001</v>
      </c>
      <c r="V63" s="66">
        <f t="shared" si="3"/>
        <v>29554454.399999999</v>
      </c>
      <c r="W63" s="66">
        <f t="shared" si="4"/>
        <v>111411297.60000002</v>
      </c>
    </row>
    <row r="64" spans="1:23" x14ac:dyDescent="0.25">
      <c r="B64" s="7">
        <v>59</v>
      </c>
      <c r="C64" s="64">
        <f>Datos_Entrada!$C$70</f>
        <v>0.8</v>
      </c>
      <c r="D64" s="65">
        <f t="shared" si="0"/>
        <v>698.88000000000011</v>
      </c>
      <c r="E64" s="66">
        <f t="shared" si="1"/>
        <v>251596800.00000003</v>
      </c>
      <c r="F64" s="183">
        <f t="shared" si="6"/>
        <v>0</v>
      </c>
      <c r="G64" s="80">
        <f t="shared" si="5"/>
        <v>94663296.000000015</v>
      </c>
      <c r="H64" s="86">
        <f>Datos_Entrada!$E$82</f>
        <v>1540000</v>
      </c>
      <c r="I64" s="84">
        <f>D64*Datos_Entrada!$E$81</f>
        <v>10762752.000000002</v>
      </c>
      <c r="J64" s="84">
        <f>Datos_Entrada!$E$83</f>
        <v>8932000</v>
      </c>
      <c r="K64" s="84">
        <f>D64*Datos_Entrada!$E$84</f>
        <v>2152550.4000000004</v>
      </c>
      <c r="L64" s="84">
        <f>Datos_Entrada!$E$85</f>
        <v>3465000</v>
      </c>
      <c r="M64" s="84">
        <f>Datos_Entrada!$E$86</f>
        <v>4312000</v>
      </c>
      <c r="N64" s="84">
        <f>Datos_Entrada!$E$87</f>
        <v>1848000</v>
      </c>
      <c r="O64" s="85">
        <f>Datos_Entrada!$E$88</f>
        <v>1232000</v>
      </c>
      <c r="P64" s="86">
        <f>Datos_Entrada!$D$90</f>
        <v>2800000</v>
      </c>
      <c r="Q64" s="84">
        <f>Datos_Entrada!$D$91</f>
        <v>650000</v>
      </c>
      <c r="R64" s="85">
        <f>E64*Datos_Entrada!$C$92</f>
        <v>7547904.0000000009</v>
      </c>
      <c r="S64" s="86">
        <f>Datos_Entrada!$D$93</f>
        <v>200000</v>
      </c>
      <c r="T64" s="85">
        <f>Datos_Entrada!$D$95</f>
        <v>80000</v>
      </c>
      <c r="U64" s="80">
        <f t="shared" si="2"/>
        <v>110631048.00000001</v>
      </c>
      <c r="V64" s="66">
        <f t="shared" si="3"/>
        <v>29554454.399999999</v>
      </c>
      <c r="W64" s="66">
        <f t="shared" si="4"/>
        <v>111411297.60000002</v>
      </c>
    </row>
    <row r="65" spans="2:23" x14ac:dyDescent="0.25">
      <c r="B65" s="7">
        <v>60</v>
      </c>
      <c r="C65" s="64">
        <f>Datos_Entrada!$C$70</f>
        <v>0.8</v>
      </c>
      <c r="D65" s="65">
        <f t="shared" si="0"/>
        <v>698.88000000000011</v>
      </c>
      <c r="E65" s="66">
        <f t="shared" si="1"/>
        <v>251596800.00000003</v>
      </c>
      <c r="F65" s="183">
        <f t="shared" si="6"/>
        <v>0</v>
      </c>
      <c r="G65" s="80">
        <f t="shared" si="5"/>
        <v>94663296.000000015</v>
      </c>
      <c r="H65" s="86">
        <f>Datos_Entrada!$E$82</f>
        <v>1540000</v>
      </c>
      <c r="I65" s="84">
        <f>D65*Datos_Entrada!$E$81</f>
        <v>10762752.000000002</v>
      </c>
      <c r="J65" s="84">
        <f>Datos_Entrada!$E$83</f>
        <v>8932000</v>
      </c>
      <c r="K65" s="84">
        <f>D65*Datos_Entrada!$E$84</f>
        <v>2152550.4000000004</v>
      </c>
      <c r="L65" s="84">
        <f>Datos_Entrada!$E$85</f>
        <v>3465000</v>
      </c>
      <c r="M65" s="84">
        <f>Datos_Entrada!$E$86</f>
        <v>4312000</v>
      </c>
      <c r="N65" s="84">
        <f>Datos_Entrada!$E$87</f>
        <v>1848000</v>
      </c>
      <c r="O65" s="85">
        <f>Datos_Entrada!$E$88</f>
        <v>1232000</v>
      </c>
      <c r="P65" s="86">
        <f>Datos_Entrada!$D$90</f>
        <v>2800000</v>
      </c>
      <c r="Q65" s="84">
        <f>Datos_Entrada!$D$91</f>
        <v>650000</v>
      </c>
      <c r="R65" s="85">
        <f>E65*Datos_Entrada!$C$92</f>
        <v>7547904.0000000009</v>
      </c>
      <c r="S65" s="86">
        <f>Datos_Entrada!$D$93</f>
        <v>200000</v>
      </c>
      <c r="T65" s="85">
        <f>Datos_Entrada!$D$95</f>
        <v>80000</v>
      </c>
      <c r="U65" s="80">
        <f t="shared" si="2"/>
        <v>110631048.00000001</v>
      </c>
      <c r="V65" s="66">
        <f t="shared" si="3"/>
        <v>29554454.399999999</v>
      </c>
      <c r="W65" s="66">
        <f t="shared" si="4"/>
        <v>111411297.60000002</v>
      </c>
    </row>
    <row r="66" spans="2:23" x14ac:dyDescent="0.25">
      <c r="B66" s="7">
        <v>61</v>
      </c>
      <c r="C66" s="64">
        <f>Datos_Entrada!$C$69</f>
        <v>0.95</v>
      </c>
      <c r="D66" s="65">
        <f t="shared" si="0"/>
        <v>829.92000000000007</v>
      </c>
      <c r="E66" s="66">
        <f t="shared" si="1"/>
        <v>298771200</v>
      </c>
      <c r="F66" s="183">
        <f t="shared" si="6"/>
        <v>0.18749999999999986</v>
      </c>
      <c r="G66" s="80">
        <f t="shared" si="5"/>
        <v>112412664.00000001</v>
      </c>
      <c r="H66" s="86">
        <f>Datos_Entrada!$E$82</f>
        <v>1540000</v>
      </c>
      <c r="I66" s="84">
        <f>D66*Datos_Entrada!$E$81</f>
        <v>12780768.000000002</v>
      </c>
      <c r="J66" s="84">
        <f>Datos_Entrada!$E$83</f>
        <v>8932000</v>
      </c>
      <c r="K66" s="84">
        <f>D66*Datos_Entrada!$E$84</f>
        <v>2556153.6</v>
      </c>
      <c r="L66" s="84">
        <f>Datos_Entrada!$E$85</f>
        <v>3465000</v>
      </c>
      <c r="M66" s="84">
        <f>Datos_Entrada!$E$86</f>
        <v>4312000</v>
      </c>
      <c r="N66" s="84">
        <f>Datos_Entrada!$E$87</f>
        <v>1848000</v>
      </c>
      <c r="O66" s="85">
        <f>Datos_Entrada!$E$88</f>
        <v>1232000</v>
      </c>
      <c r="P66" s="86">
        <f>Datos_Entrada!$D$90</f>
        <v>2800000</v>
      </c>
      <c r="Q66" s="84">
        <f>Datos_Entrada!$D$91</f>
        <v>650000</v>
      </c>
      <c r="R66" s="85">
        <f>E66*Datos_Entrada!$C$92</f>
        <v>8963136</v>
      </c>
      <c r="S66" s="86">
        <f>Datos_Entrada!$D$93</f>
        <v>200000</v>
      </c>
      <c r="T66" s="85">
        <f>Datos_Entrada!$D$95</f>
        <v>80000</v>
      </c>
      <c r="U66" s="80">
        <f t="shared" si="2"/>
        <v>130398432.00000001</v>
      </c>
      <c r="V66" s="66">
        <f t="shared" si="3"/>
        <v>31373289.600000001</v>
      </c>
      <c r="W66" s="66">
        <f t="shared" si="4"/>
        <v>136999478.39999998</v>
      </c>
    </row>
    <row r="67" spans="2:23" x14ac:dyDescent="0.25">
      <c r="B67" s="7">
        <v>62</v>
      </c>
      <c r="C67" s="64">
        <f>Datos_Entrada!$C$69</f>
        <v>0.95</v>
      </c>
      <c r="D67" s="65">
        <f t="shared" si="0"/>
        <v>829.92000000000007</v>
      </c>
      <c r="E67" s="66">
        <f t="shared" si="1"/>
        <v>298771200</v>
      </c>
      <c r="F67" s="183">
        <f t="shared" si="6"/>
        <v>0</v>
      </c>
      <c r="G67" s="80">
        <f t="shared" si="5"/>
        <v>112412664.00000001</v>
      </c>
      <c r="H67" s="86">
        <f>Datos_Entrada!$E$82</f>
        <v>1540000</v>
      </c>
      <c r="I67" s="84">
        <f>D67*Datos_Entrada!$E$81</f>
        <v>12780768.000000002</v>
      </c>
      <c r="J67" s="84">
        <f>Datos_Entrada!$E$83</f>
        <v>8932000</v>
      </c>
      <c r="K67" s="84">
        <f>D67*Datos_Entrada!$E$84</f>
        <v>2556153.6</v>
      </c>
      <c r="L67" s="84">
        <f>Datos_Entrada!$E$85</f>
        <v>3465000</v>
      </c>
      <c r="M67" s="84">
        <f>Datos_Entrada!$E$86</f>
        <v>4312000</v>
      </c>
      <c r="N67" s="84">
        <f>Datos_Entrada!$E$87</f>
        <v>1848000</v>
      </c>
      <c r="O67" s="85">
        <f>Datos_Entrada!$E$88</f>
        <v>1232000</v>
      </c>
      <c r="P67" s="86">
        <f>Datos_Entrada!$D$90</f>
        <v>2800000</v>
      </c>
      <c r="Q67" s="84">
        <f>Datos_Entrada!$D$91</f>
        <v>650000</v>
      </c>
      <c r="R67" s="85">
        <f>E67*Datos_Entrada!$C$92</f>
        <v>8963136</v>
      </c>
      <c r="S67" s="86">
        <f>Datos_Entrada!$D$93</f>
        <v>200000</v>
      </c>
      <c r="T67" s="85">
        <f>Datos_Entrada!$D$95</f>
        <v>80000</v>
      </c>
      <c r="U67" s="80">
        <f t="shared" si="2"/>
        <v>130398432.00000001</v>
      </c>
      <c r="V67" s="66">
        <f t="shared" si="3"/>
        <v>31373289.600000001</v>
      </c>
      <c r="W67" s="66">
        <f t="shared" si="4"/>
        <v>136999478.39999998</v>
      </c>
    </row>
    <row r="68" spans="2:23" x14ac:dyDescent="0.25">
      <c r="B68" s="7">
        <v>63</v>
      </c>
      <c r="C68" s="64">
        <f>Datos_Entrada!$C$69</f>
        <v>0.95</v>
      </c>
      <c r="D68" s="65">
        <f t="shared" si="0"/>
        <v>829.92000000000007</v>
      </c>
      <c r="E68" s="66">
        <f t="shared" si="1"/>
        <v>298771200</v>
      </c>
      <c r="F68" s="183">
        <f t="shared" si="6"/>
        <v>0</v>
      </c>
      <c r="G68" s="80">
        <f t="shared" si="5"/>
        <v>112412664.00000001</v>
      </c>
      <c r="H68" s="86">
        <f>Datos_Entrada!$E$82</f>
        <v>1540000</v>
      </c>
      <c r="I68" s="84">
        <f>D68*Datos_Entrada!$E$81</f>
        <v>12780768.000000002</v>
      </c>
      <c r="J68" s="84">
        <f>Datos_Entrada!$E$83</f>
        <v>8932000</v>
      </c>
      <c r="K68" s="84">
        <f>D68*Datos_Entrada!$E$84</f>
        <v>2556153.6</v>
      </c>
      <c r="L68" s="84">
        <f>Datos_Entrada!$E$85</f>
        <v>3465000</v>
      </c>
      <c r="M68" s="84">
        <f>Datos_Entrada!$E$86</f>
        <v>4312000</v>
      </c>
      <c r="N68" s="84">
        <f>Datos_Entrada!$E$87</f>
        <v>1848000</v>
      </c>
      <c r="O68" s="85">
        <f>Datos_Entrada!$E$88</f>
        <v>1232000</v>
      </c>
      <c r="P68" s="86">
        <f>Datos_Entrada!$D$90</f>
        <v>2800000</v>
      </c>
      <c r="Q68" s="84">
        <f>Datos_Entrada!$D$91</f>
        <v>650000</v>
      </c>
      <c r="R68" s="85">
        <f>E68*Datos_Entrada!$C$92</f>
        <v>8963136</v>
      </c>
      <c r="S68" s="86">
        <f>Datos_Entrada!$D$93</f>
        <v>200000</v>
      </c>
      <c r="T68" s="85">
        <f>Datos_Entrada!$D$95</f>
        <v>80000</v>
      </c>
      <c r="U68" s="80">
        <f t="shared" si="2"/>
        <v>130398432.00000001</v>
      </c>
      <c r="V68" s="66">
        <f t="shared" si="3"/>
        <v>31373289.600000001</v>
      </c>
      <c r="W68" s="66">
        <f t="shared" si="4"/>
        <v>136999478.39999998</v>
      </c>
    </row>
    <row r="69" spans="2:23" x14ac:dyDescent="0.25">
      <c r="B69" s="7">
        <v>64</v>
      </c>
      <c r="C69" s="64">
        <f>Datos_Entrada!$C$69</f>
        <v>0.95</v>
      </c>
      <c r="D69" s="65">
        <f t="shared" ref="D69:D132" si="7">C69*Cap_Disponible</f>
        <v>829.92000000000007</v>
      </c>
      <c r="E69" s="66">
        <f t="shared" ref="E69:E132" si="8">D69*Precio_Venta</f>
        <v>298771200</v>
      </c>
      <c r="F69" s="183">
        <f t="shared" si="6"/>
        <v>0</v>
      </c>
      <c r="G69" s="80">
        <f t="shared" si="5"/>
        <v>112412664.00000001</v>
      </c>
      <c r="H69" s="86">
        <f>Datos_Entrada!$E$82</f>
        <v>1540000</v>
      </c>
      <c r="I69" s="84">
        <f>D69*Datos_Entrada!$E$81</f>
        <v>12780768.000000002</v>
      </c>
      <c r="J69" s="84">
        <f>Datos_Entrada!$E$83</f>
        <v>8932000</v>
      </c>
      <c r="K69" s="84">
        <f>D69*Datos_Entrada!$E$84</f>
        <v>2556153.6</v>
      </c>
      <c r="L69" s="84">
        <f>Datos_Entrada!$E$85</f>
        <v>3465000</v>
      </c>
      <c r="M69" s="84">
        <f>Datos_Entrada!$E$86</f>
        <v>4312000</v>
      </c>
      <c r="N69" s="84">
        <f>Datos_Entrada!$E$87</f>
        <v>1848000</v>
      </c>
      <c r="O69" s="85">
        <f>Datos_Entrada!$E$88</f>
        <v>1232000</v>
      </c>
      <c r="P69" s="86">
        <f>Datos_Entrada!$D$90</f>
        <v>2800000</v>
      </c>
      <c r="Q69" s="84">
        <f>Datos_Entrada!$D$91</f>
        <v>650000</v>
      </c>
      <c r="R69" s="85">
        <f>E69*Datos_Entrada!$C$92</f>
        <v>8963136</v>
      </c>
      <c r="S69" s="86">
        <f>Datos_Entrada!$D$93</f>
        <v>200000</v>
      </c>
      <c r="T69" s="85">
        <f>Datos_Entrada!$D$95</f>
        <v>80000</v>
      </c>
      <c r="U69" s="80">
        <f t="shared" si="2"/>
        <v>130398432.00000001</v>
      </c>
      <c r="V69" s="66">
        <f t="shared" si="3"/>
        <v>31373289.600000001</v>
      </c>
      <c r="W69" s="66">
        <f t="shared" si="4"/>
        <v>136999478.39999998</v>
      </c>
    </row>
    <row r="70" spans="2:23" x14ac:dyDescent="0.25">
      <c r="B70" s="7">
        <v>65</v>
      </c>
      <c r="C70" s="64">
        <f>Datos_Entrada!$C$69</f>
        <v>0.95</v>
      </c>
      <c r="D70" s="65">
        <f t="shared" si="7"/>
        <v>829.92000000000007</v>
      </c>
      <c r="E70" s="66">
        <f t="shared" si="8"/>
        <v>298771200</v>
      </c>
      <c r="F70" s="183">
        <f t="shared" si="6"/>
        <v>0</v>
      </c>
      <c r="G70" s="80">
        <f t="shared" si="5"/>
        <v>112412664.00000001</v>
      </c>
      <c r="H70" s="86">
        <f>Datos_Entrada!$E$82</f>
        <v>1540000</v>
      </c>
      <c r="I70" s="84">
        <f>D70*Datos_Entrada!$E$81</f>
        <v>12780768.000000002</v>
      </c>
      <c r="J70" s="84">
        <f>Datos_Entrada!$E$83</f>
        <v>8932000</v>
      </c>
      <c r="K70" s="84">
        <f>D70*Datos_Entrada!$E$84</f>
        <v>2556153.6</v>
      </c>
      <c r="L70" s="84">
        <f>Datos_Entrada!$E$85</f>
        <v>3465000</v>
      </c>
      <c r="M70" s="84">
        <f>Datos_Entrada!$E$86</f>
        <v>4312000</v>
      </c>
      <c r="N70" s="84">
        <f>Datos_Entrada!$E$87</f>
        <v>1848000</v>
      </c>
      <c r="O70" s="85">
        <f>Datos_Entrada!$E$88</f>
        <v>1232000</v>
      </c>
      <c r="P70" s="86">
        <f>Datos_Entrada!$D$90</f>
        <v>2800000</v>
      </c>
      <c r="Q70" s="84">
        <f>Datos_Entrada!$D$91</f>
        <v>650000</v>
      </c>
      <c r="R70" s="85">
        <f>E70*Datos_Entrada!$C$92</f>
        <v>8963136</v>
      </c>
      <c r="S70" s="86">
        <f>Datos_Entrada!$D$93</f>
        <v>200000</v>
      </c>
      <c r="T70" s="85">
        <f>Datos_Entrada!$D$95</f>
        <v>80000</v>
      </c>
      <c r="U70" s="80">
        <f t="shared" si="2"/>
        <v>130398432.00000001</v>
      </c>
      <c r="V70" s="66">
        <f t="shared" si="3"/>
        <v>31373289.600000001</v>
      </c>
      <c r="W70" s="66">
        <f t="shared" si="4"/>
        <v>136999478.39999998</v>
      </c>
    </row>
    <row r="71" spans="2:23" x14ac:dyDescent="0.25">
      <c r="B71" s="7">
        <v>66</v>
      </c>
      <c r="C71" s="64">
        <f>Datos_Entrada!$C$69</f>
        <v>0.95</v>
      </c>
      <c r="D71" s="65">
        <f t="shared" si="7"/>
        <v>829.92000000000007</v>
      </c>
      <c r="E71" s="66">
        <f t="shared" si="8"/>
        <v>298771200</v>
      </c>
      <c r="F71" s="183">
        <f t="shared" si="6"/>
        <v>0</v>
      </c>
      <c r="G71" s="80">
        <f t="shared" si="5"/>
        <v>112412664.00000001</v>
      </c>
      <c r="H71" s="86">
        <f>Datos_Entrada!$E$82</f>
        <v>1540000</v>
      </c>
      <c r="I71" s="84">
        <f>D71*Datos_Entrada!$E$81</f>
        <v>12780768.000000002</v>
      </c>
      <c r="J71" s="84">
        <f>Datos_Entrada!$E$83</f>
        <v>8932000</v>
      </c>
      <c r="K71" s="84">
        <f>D71*Datos_Entrada!$E$84</f>
        <v>2556153.6</v>
      </c>
      <c r="L71" s="84">
        <f>Datos_Entrada!$E$85</f>
        <v>3465000</v>
      </c>
      <c r="M71" s="84">
        <f>Datos_Entrada!$E$86</f>
        <v>4312000</v>
      </c>
      <c r="N71" s="84">
        <f>Datos_Entrada!$E$87</f>
        <v>1848000</v>
      </c>
      <c r="O71" s="85">
        <f>Datos_Entrada!$E$88</f>
        <v>1232000</v>
      </c>
      <c r="P71" s="86">
        <f>Datos_Entrada!$D$90</f>
        <v>2800000</v>
      </c>
      <c r="Q71" s="84">
        <f>Datos_Entrada!$D$91</f>
        <v>650000</v>
      </c>
      <c r="R71" s="85">
        <f>E71*Datos_Entrada!$C$92</f>
        <v>8963136</v>
      </c>
      <c r="S71" s="86">
        <f>Datos_Entrada!$D$93</f>
        <v>200000</v>
      </c>
      <c r="T71" s="85">
        <f>Datos_Entrada!$D$95</f>
        <v>80000</v>
      </c>
      <c r="U71" s="80">
        <f t="shared" ref="U71:U134" si="9">SUM(H71,I71,L71,S71,G71)</f>
        <v>130398432.00000001</v>
      </c>
      <c r="V71" s="66">
        <f t="shared" ref="V71:V134" si="10">SUM(J71,K71,M71,N71,O71,P71,Q71,R71,T71)</f>
        <v>31373289.600000001</v>
      </c>
      <c r="W71" s="66">
        <f t="shared" ref="W71:W134" si="11">E71-(U71+V71)</f>
        <v>136999478.39999998</v>
      </c>
    </row>
    <row r="72" spans="2:23" x14ac:dyDescent="0.25">
      <c r="B72" s="7">
        <v>67</v>
      </c>
      <c r="C72" s="64">
        <f>Datos_Entrada!$C$69</f>
        <v>0.95</v>
      </c>
      <c r="D72" s="65">
        <f t="shared" si="7"/>
        <v>829.92000000000007</v>
      </c>
      <c r="E72" s="66">
        <f t="shared" si="8"/>
        <v>298771200</v>
      </c>
      <c r="F72" s="183">
        <f t="shared" si="6"/>
        <v>0</v>
      </c>
      <c r="G72" s="80">
        <f t="shared" si="5"/>
        <v>112412664.00000001</v>
      </c>
      <c r="H72" s="86">
        <f>Datos_Entrada!$E$82</f>
        <v>1540000</v>
      </c>
      <c r="I72" s="84">
        <f>D72*Datos_Entrada!$E$81</f>
        <v>12780768.000000002</v>
      </c>
      <c r="J72" s="84">
        <f>Datos_Entrada!$E$83</f>
        <v>8932000</v>
      </c>
      <c r="K72" s="84">
        <f>D72*Datos_Entrada!$E$84</f>
        <v>2556153.6</v>
      </c>
      <c r="L72" s="84">
        <f>Datos_Entrada!$E$85</f>
        <v>3465000</v>
      </c>
      <c r="M72" s="84">
        <f>Datos_Entrada!$E$86</f>
        <v>4312000</v>
      </c>
      <c r="N72" s="84">
        <f>Datos_Entrada!$E$87</f>
        <v>1848000</v>
      </c>
      <c r="O72" s="85">
        <f>Datos_Entrada!$E$88</f>
        <v>1232000</v>
      </c>
      <c r="P72" s="86">
        <f>Datos_Entrada!$D$90</f>
        <v>2800000</v>
      </c>
      <c r="Q72" s="84">
        <f>Datos_Entrada!$D$91</f>
        <v>650000</v>
      </c>
      <c r="R72" s="85">
        <f>E72*Datos_Entrada!$C$92</f>
        <v>8963136</v>
      </c>
      <c r="S72" s="86">
        <f>Datos_Entrada!$D$93</f>
        <v>200000</v>
      </c>
      <c r="T72" s="85">
        <f>Datos_Entrada!$D$95</f>
        <v>80000</v>
      </c>
      <c r="U72" s="80">
        <f t="shared" si="9"/>
        <v>130398432.00000001</v>
      </c>
      <c r="V72" s="66">
        <f t="shared" si="10"/>
        <v>31373289.600000001</v>
      </c>
      <c r="W72" s="66">
        <f t="shared" si="11"/>
        <v>136999478.39999998</v>
      </c>
    </row>
    <row r="73" spans="2:23" x14ac:dyDescent="0.25">
      <c r="B73" s="7">
        <v>68</v>
      </c>
      <c r="C73" s="64">
        <f>Datos_Entrada!$C$69</f>
        <v>0.95</v>
      </c>
      <c r="D73" s="65">
        <f t="shared" si="7"/>
        <v>829.92000000000007</v>
      </c>
      <c r="E73" s="66">
        <f t="shared" si="8"/>
        <v>298771200</v>
      </c>
      <c r="F73" s="183">
        <f t="shared" si="6"/>
        <v>0</v>
      </c>
      <c r="G73" s="80">
        <f t="shared" si="5"/>
        <v>112412664.00000001</v>
      </c>
      <c r="H73" s="86">
        <f>Datos_Entrada!$E$82</f>
        <v>1540000</v>
      </c>
      <c r="I73" s="84">
        <f>D73*Datos_Entrada!$E$81</f>
        <v>12780768.000000002</v>
      </c>
      <c r="J73" s="84">
        <f>Datos_Entrada!$E$83</f>
        <v>8932000</v>
      </c>
      <c r="K73" s="84">
        <f>D73*Datos_Entrada!$E$84</f>
        <v>2556153.6</v>
      </c>
      <c r="L73" s="84">
        <f>Datos_Entrada!$E$85</f>
        <v>3465000</v>
      </c>
      <c r="M73" s="84">
        <f>Datos_Entrada!$E$86</f>
        <v>4312000</v>
      </c>
      <c r="N73" s="84">
        <f>Datos_Entrada!$E$87</f>
        <v>1848000</v>
      </c>
      <c r="O73" s="85">
        <f>Datos_Entrada!$E$88</f>
        <v>1232000</v>
      </c>
      <c r="P73" s="86">
        <f>Datos_Entrada!$D$90</f>
        <v>2800000</v>
      </c>
      <c r="Q73" s="84">
        <f>Datos_Entrada!$D$91</f>
        <v>650000</v>
      </c>
      <c r="R73" s="85">
        <f>E73*Datos_Entrada!$C$92</f>
        <v>8963136</v>
      </c>
      <c r="S73" s="86">
        <f>Datos_Entrada!$D$93</f>
        <v>200000</v>
      </c>
      <c r="T73" s="85">
        <f>Datos_Entrada!$D$95</f>
        <v>80000</v>
      </c>
      <c r="U73" s="80">
        <f t="shared" si="9"/>
        <v>130398432.00000001</v>
      </c>
      <c r="V73" s="66">
        <f t="shared" si="10"/>
        <v>31373289.600000001</v>
      </c>
      <c r="W73" s="66">
        <f t="shared" si="11"/>
        <v>136999478.39999998</v>
      </c>
    </row>
    <row r="74" spans="2:23" x14ac:dyDescent="0.25">
      <c r="B74" s="7">
        <v>69</v>
      </c>
      <c r="C74" s="64">
        <f>Datos_Entrada!$C$69</f>
        <v>0.95</v>
      </c>
      <c r="D74" s="65">
        <f t="shared" si="7"/>
        <v>829.92000000000007</v>
      </c>
      <c r="E74" s="66">
        <f t="shared" si="8"/>
        <v>298771200</v>
      </c>
      <c r="F74" s="183">
        <f t="shared" si="6"/>
        <v>0</v>
      </c>
      <c r="G74" s="80">
        <f t="shared" si="5"/>
        <v>112412664.00000001</v>
      </c>
      <c r="H74" s="86">
        <f>Datos_Entrada!$E$82</f>
        <v>1540000</v>
      </c>
      <c r="I74" s="84">
        <f>D74*Datos_Entrada!$E$81</f>
        <v>12780768.000000002</v>
      </c>
      <c r="J74" s="84">
        <f>Datos_Entrada!$E$83</f>
        <v>8932000</v>
      </c>
      <c r="K74" s="84">
        <f>D74*Datos_Entrada!$E$84</f>
        <v>2556153.6</v>
      </c>
      <c r="L74" s="84">
        <f>Datos_Entrada!$E$85</f>
        <v>3465000</v>
      </c>
      <c r="M74" s="84">
        <f>Datos_Entrada!$E$86</f>
        <v>4312000</v>
      </c>
      <c r="N74" s="84">
        <f>Datos_Entrada!$E$87</f>
        <v>1848000</v>
      </c>
      <c r="O74" s="85">
        <f>Datos_Entrada!$E$88</f>
        <v>1232000</v>
      </c>
      <c r="P74" s="86">
        <f>Datos_Entrada!$D$90</f>
        <v>2800000</v>
      </c>
      <c r="Q74" s="84">
        <f>Datos_Entrada!$D$91</f>
        <v>650000</v>
      </c>
      <c r="R74" s="85">
        <f>E74*Datos_Entrada!$C$92</f>
        <v>8963136</v>
      </c>
      <c r="S74" s="86">
        <f>Datos_Entrada!$D$93</f>
        <v>200000</v>
      </c>
      <c r="T74" s="85">
        <f>Datos_Entrada!$D$95</f>
        <v>80000</v>
      </c>
      <c r="U74" s="80">
        <f t="shared" si="9"/>
        <v>130398432.00000001</v>
      </c>
      <c r="V74" s="66">
        <f t="shared" si="10"/>
        <v>31373289.600000001</v>
      </c>
      <c r="W74" s="66">
        <f t="shared" si="11"/>
        <v>136999478.39999998</v>
      </c>
    </row>
    <row r="75" spans="2:23" x14ac:dyDescent="0.25">
      <c r="B75" s="7">
        <v>70</v>
      </c>
      <c r="C75" s="64">
        <f>Datos_Entrada!$C$69</f>
        <v>0.95</v>
      </c>
      <c r="D75" s="65">
        <f t="shared" si="7"/>
        <v>829.92000000000007</v>
      </c>
      <c r="E75" s="66">
        <f t="shared" si="8"/>
        <v>298771200</v>
      </c>
      <c r="F75" s="183">
        <f t="shared" si="6"/>
        <v>0</v>
      </c>
      <c r="G75" s="80">
        <f t="shared" ref="G75:G138" si="12">D75*Costo_MP</f>
        <v>112412664.00000001</v>
      </c>
      <c r="H75" s="86">
        <f>Datos_Entrada!$E$82</f>
        <v>1540000</v>
      </c>
      <c r="I75" s="84">
        <f>D75*Datos_Entrada!$E$81</f>
        <v>12780768.000000002</v>
      </c>
      <c r="J75" s="84">
        <f>Datos_Entrada!$E$83</f>
        <v>8932000</v>
      </c>
      <c r="K75" s="84">
        <f>D75*Datos_Entrada!$E$84</f>
        <v>2556153.6</v>
      </c>
      <c r="L75" s="84">
        <f>Datos_Entrada!$E$85</f>
        <v>3465000</v>
      </c>
      <c r="M75" s="84">
        <f>Datos_Entrada!$E$86</f>
        <v>4312000</v>
      </c>
      <c r="N75" s="84">
        <f>Datos_Entrada!$E$87</f>
        <v>1848000</v>
      </c>
      <c r="O75" s="85">
        <f>Datos_Entrada!$E$88</f>
        <v>1232000</v>
      </c>
      <c r="P75" s="86">
        <f>Datos_Entrada!$D$90</f>
        <v>2800000</v>
      </c>
      <c r="Q75" s="84">
        <f>Datos_Entrada!$D$91</f>
        <v>650000</v>
      </c>
      <c r="R75" s="85">
        <f>E75*Datos_Entrada!$C$92</f>
        <v>8963136</v>
      </c>
      <c r="S75" s="86">
        <f>Datos_Entrada!$D$93</f>
        <v>200000</v>
      </c>
      <c r="T75" s="85">
        <f>Datos_Entrada!$D$95</f>
        <v>80000</v>
      </c>
      <c r="U75" s="80">
        <f t="shared" si="9"/>
        <v>130398432.00000001</v>
      </c>
      <c r="V75" s="66">
        <f t="shared" si="10"/>
        <v>31373289.600000001</v>
      </c>
      <c r="W75" s="66">
        <f t="shared" si="11"/>
        <v>136999478.39999998</v>
      </c>
    </row>
    <row r="76" spans="2:23" x14ac:dyDescent="0.25">
      <c r="B76" s="7">
        <v>71</v>
      </c>
      <c r="C76" s="64">
        <f>Datos_Entrada!$C$69</f>
        <v>0.95</v>
      </c>
      <c r="D76" s="65">
        <f t="shared" si="7"/>
        <v>829.92000000000007</v>
      </c>
      <c r="E76" s="66">
        <f t="shared" si="8"/>
        <v>298771200</v>
      </c>
      <c r="F76" s="183">
        <f t="shared" si="6"/>
        <v>0</v>
      </c>
      <c r="G76" s="80">
        <f t="shared" si="12"/>
        <v>112412664.00000001</v>
      </c>
      <c r="H76" s="86">
        <f>Datos_Entrada!$E$82</f>
        <v>1540000</v>
      </c>
      <c r="I76" s="84">
        <f>D76*Datos_Entrada!$E$81</f>
        <v>12780768.000000002</v>
      </c>
      <c r="J76" s="84">
        <f>Datos_Entrada!$E$83</f>
        <v>8932000</v>
      </c>
      <c r="K76" s="84">
        <f>D76*Datos_Entrada!$E$84</f>
        <v>2556153.6</v>
      </c>
      <c r="L76" s="84">
        <f>Datos_Entrada!$E$85</f>
        <v>3465000</v>
      </c>
      <c r="M76" s="84">
        <f>Datos_Entrada!$E$86</f>
        <v>4312000</v>
      </c>
      <c r="N76" s="84">
        <f>Datos_Entrada!$E$87</f>
        <v>1848000</v>
      </c>
      <c r="O76" s="85">
        <f>Datos_Entrada!$E$88</f>
        <v>1232000</v>
      </c>
      <c r="P76" s="86">
        <f>Datos_Entrada!$D$90</f>
        <v>2800000</v>
      </c>
      <c r="Q76" s="84">
        <f>Datos_Entrada!$D$91</f>
        <v>650000</v>
      </c>
      <c r="R76" s="85">
        <f>E76*Datos_Entrada!$C$92</f>
        <v>8963136</v>
      </c>
      <c r="S76" s="86">
        <f>Datos_Entrada!$D$93</f>
        <v>200000</v>
      </c>
      <c r="T76" s="85">
        <f>Datos_Entrada!$D$95</f>
        <v>80000</v>
      </c>
      <c r="U76" s="80">
        <f t="shared" si="9"/>
        <v>130398432.00000001</v>
      </c>
      <c r="V76" s="66">
        <f t="shared" si="10"/>
        <v>31373289.600000001</v>
      </c>
      <c r="W76" s="66">
        <f t="shared" si="11"/>
        <v>136999478.39999998</v>
      </c>
    </row>
    <row r="77" spans="2:23" x14ac:dyDescent="0.25">
      <c r="B77" s="7">
        <v>72</v>
      </c>
      <c r="C77" s="64">
        <f>Datos_Entrada!$C$69</f>
        <v>0.95</v>
      </c>
      <c r="D77" s="65">
        <f t="shared" si="7"/>
        <v>829.92000000000007</v>
      </c>
      <c r="E77" s="66">
        <f t="shared" si="8"/>
        <v>298771200</v>
      </c>
      <c r="F77" s="183">
        <f t="shared" ref="F77:F140" si="13">(E77-E76)/E76</f>
        <v>0</v>
      </c>
      <c r="G77" s="80">
        <f t="shared" si="12"/>
        <v>112412664.00000001</v>
      </c>
      <c r="H77" s="86">
        <f>Datos_Entrada!$E$82</f>
        <v>1540000</v>
      </c>
      <c r="I77" s="84">
        <f>D77*Datos_Entrada!$E$81</f>
        <v>12780768.000000002</v>
      </c>
      <c r="J77" s="84">
        <f>Datos_Entrada!$E$83</f>
        <v>8932000</v>
      </c>
      <c r="K77" s="84">
        <f>D77*Datos_Entrada!$E$84</f>
        <v>2556153.6</v>
      </c>
      <c r="L77" s="84">
        <f>Datos_Entrada!$E$85</f>
        <v>3465000</v>
      </c>
      <c r="M77" s="84">
        <f>Datos_Entrada!$E$86</f>
        <v>4312000</v>
      </c>
      <c r="N77" s="84">
        <f>Datos_Entrada!$E$87</f>
        <v>1848000</v>
      </c>
      <c r="O77" s="85">
        <f>Datos_Entrada!$E$88</f>
        <v>1232000</v>
      </c>
      <c r="P77" s="86">
        <f>Datos_Entrada!$D$90</f>
        <v>2800000</v>
      </c>
      <c r="Q77" s="84">
        <f>Datos_Entrada!$D$91</f>
        <v>650000</v>
      </c>
      <c r="R77" s="85">
        <f>E77*Datos_Entrada!$C$92</f>
        <v>8963136</v>
      </c>
      <c r="S77" s="86">
        <f>Datos_Entrada!$D$93</f>
        <v>200000</v>
      </c>
      <c r="T77" s="85">
        <f>Datos_Entrada!$D$95</f>
        <v>80000</v>
      </c>
      <c r="U77" s="80">
        <f t="shared" si="9"/>
        <v>130398432.00000001</v>
      </c>
      <c r="V77" s="66">
        <f t="shared" si="10"/>
        <v>31373289.600000001</v>
      </c>
      <c r="W77" s="66">
        <f t="shared" si="11"/>
        <v>136999478.39999998</v>
      </c>
    </row>
    <row r="78" spans="2:23" x14ac:dyDescent="0.25">
      <c r="B78" s="7">
        <v>73</v>
      </c>
      <c r="C78" s="64">
        <f>Datos_Entrada!$C$69</f>
        <v>0.95</v>
      </c>
      <c r="D78" s="65">
        <f t="shared" si="7"/>
        <v>829.92000000000007</v>
      </c>
      <c r="E78" s="66">
        <f t="shared" si="8"/>
        <v>298771200</v>
      </c>
      <c r="F78" s="183">
        <f t="shared" si="13"/>
        <v>0</v>
      </c>
      <c r="G78" s="80">
        <f t="shared" si="12"/>
        <v>112412664.00000001</v>
      </c>
      <c r="H78" s="86">
        <f>Datos_Entrada!$E$82</f>
        <v>1540000</v>
      </c>
      <c r="I78" s="84">
        <f>D78*Datos_Entrada!$E$81</f>
        <v>12780768.000000002</v>
      </c>
      <c r="J78" s="84">
        <f>Datos_Entrada!$E$83</f>
        <v>8932000</v>
      </c>
      <c r="K78" s="84">
        <f>D78*Datos_Entrada!$E$84</f>
        <v>2556153.6</v>
      </c>
      <c r="L78" s="84">
        <f>Datos_Entrada!$E$85</f>
        <v>3465000</v>
      </c>
      <c r="M78" s="84">
        <f>Datos_Entrada!$E$86</f>
        <v>4312000</v>
      </c>
      <c r="N78" s="84">
        <f>Datos_Entrada!$E$87</f>
        <v>1848000</v>
      </c>
      <c r="O78" s="85">
        <f>Datos_Entrada!$E$88</f>
        <v>1232000</v>
      </c>
      <c r="P78" s="86">
        <f>Datos_Entrada!$D$90</f>
        <v>2800000</v>
      </c>
      <c r="Q78" s="84">
        <f>Datos_Entrada!$D$91</f>
        <v>650000</v>
      </c>
      <c r="R78" s="85">
        <f>E78*Datos_Entrada!$C$92</f>
        <v>8963136</v>
      </c>
      <c r="S78" s="86">
        <f>Datos_Entrada!$D$93</f>
        <v>200000</v>
      </c>
      <c r="T78" s="85">
        <f>Datos_Entrada!$D$95</f>
        <v>80000</v>
      </c>
      <c r="U78" s="80">
        <f t="shared" si="9"/>
        <v>130398432.00000001</v>
      </c>
      <c r="V78" s="66">
        <f t="shared" si="10"/>
        <v>31373289.600000001</v>
      </c>
      <c r="W78" s="66">
        <f t="shared" si="11"/>
        <v>136999478.39999998</v>
      </c>
    </row>
    <row r="79" spans="2:23" x14ac:dyDescent="0.25">
      <c r="B79" s="7">
        <v>74</v>
      </c>
      <c r="C79" s="64">
        <f>Datos_Entrada!$C$69</f>
        <v>0.95</v>
      </c>
      <c r="D79" s="65">
        <f t="shared" si="7"/>
        <v>829.92000000000007</v>
      </c>
      <c r="E79" s="66">
        <f t="shared" si="8"/>
        <v>298771200</v>
      </c>
      <c r="F79" s="183">
        <f t="shared" si="13"/>
        <v>0</v>
      </c>
      <c r="G79" s="80">
        <f t="shared" si="12"/>
        <v>112412664.00000001</v>
      </c>
      <c r="H79" s="86">
        <f>Datos_Entrada!$E$82</f>
        <v>1540000</v>
      </c>
      <c r="I79" s="84">
        <f>D79*Datos_Entrada!$E$81</f>
        <v>12780768.000000002</v>
      </c>
      <c r="J79" s="84">
        <f>Datos_Entrada!$E$83</f>
        <v>8932000</v>
      </c>
      <c r="K79" s="84">
        <f>D79*Datos_Entrada!$E$84</f>
        <v>2556153.6</v>
      </c>
      <c r="L79" s="84">
        <f>Datos_Entrada!$E$85</f>
        <v>3465000</v>
      </c>
      <c r="M79" s="84">
        <f>Datos_Entrada!$E$86</f>
        <v>4312000</v>
      </c>
      <c r="N79" s="84">
        <f>Datos_Entrada!$E$87</f>
        <v>1848000</v>
      </c>
      <c r="O79" s="85">
        <f>Datos_Entrada!$E$88</f>
        <v>1232000</v>
      </c>
      <c r="P79" s="86">
        <f>Datos_Entrada!$D$90</f>
        <v>2800000</v>
      </c>
      <c r="Q79" s="84">
        <f>Datos_Entrada!$D$91</f>
        <v>650000</v>
      </c>
      <c r="R79" s="85">
        <f>E79*Datos_Entrada!$C$92</f>
        <v>8963136</v>
      </c>
      <c r="S79" s="86">
        <f>Datos_Entrada!$D$93</f>
        <v>200000</v>
      </c>
      <c r="T79" s="85">
        <f>Datos_Entrada!$D$95</f>
        <v>80000</v>
      </c>
      <c r="U79" s="80">
        <f t="shared" si="9"/>
        <v>130398432.00000001</v>
      </c>
      <c r="V79" s="66">
        <f t="shared" si="10"/>
        <v>31373289.600000001</v>
      </c>
      <c r="W79" s="66">
        <f t="shared" si="11"/>
        <v>136999478.39999998</v>
      </c>
    </row>
    <row r="80" spans="2:23" x14ac:dyDescent="0.25">
      <c r="B80" s="7">
        <v>75</v>
      </c>
      <c r="C80" s="64">
        <f>Datos_Entrada!$C$69</f>
        <v>0.95</v>
      </c>
      <c r="D80" s="65">
        <f t="shared" si="7"/>
        <v>829.92000000000007</v>
      </c>
      <c r="E80" s="66">
        <f t="shared" si="8"/>
        <v>298771200</v>
      </c>
      <c r="F80" s="183">
        <f t="shared" si="13"/>
        <v>0</v>
      </c>
      <c r="G80" s="80">
        <f t="shared" si="12"/>
        <v>112412664.00000001</v>
      </c>
      <c r="H80" s="86">
        <f>Datos_Entrada!$E$82</f>
        <v>1540000</v>
      </c>
      <c r="I80" s="84">
        <f>D80*Datos_Entrada!$E$81</f>
        <v>12780768.000000002</v>
      </c>
      <c r="J80" s="84">
        <f>Datos_Entrada!$E$83</f>
        <v>8932000</v>
      </c>
      <c r="K80" s="84">
        <f>D80*Datos_Entrada!$E$84</f>
        <v>2556153.6</v>
      </c>
      <c r="L80" s="84">
        <f>Datos_Entrada!$E$85</f>
        <v>3465000</v>
      </c>
      <c r="M80" s="84">
        <f>Datos_Entrada!$E$86</f>
        <v>4312000</v>
      </c>
      <c r="N80" s="84">
        <f>Datos_Entrada!$E$87</f>
        <v>1848000</v>
      </c>
      <c r="O80" s="85">
        <f>Datos_Entrada!$E$88</f>
        <v>1232000</v>
      </c>
      <c r="P80" s="86">
        <f>Datos_Entrada!$D$90</f>
        <v>2800000</v>
      </c>
      <c r="Q80" s="84">
        <f>Datos_Entrada!$D$91</f>
        <v>650000</v>
      </c>
      <c r="R80" s="85">
        <f>E80*Datos_Entrada!$C$92</f>
        <v>8963136</v>
      </c>
      <c r="S80" s="86">
        <f>Datos_Entrada!$D$93</f>
        <v>200000</v>
      </c>
      <c r="T80" s="85">
        <f>Datos_Entrada!$D$95</f>
        <v>80000</v>
      </c>
      <c r="U80" s="80">
        <f t="shared" si="9"/>
        <v>130398432.00000001</v>
      </c>
      <c r="V80" s="66">
        <f t="shared" si="10"/>
        <v>31373289.600000001</v>
      </c>
      <c r="W80" s="66">
        <f t="shared" si="11"/>
        <v>136999478.39999998</v>
      </c>
    </row>
    <row r="81" spans="2:23" x14ac:dyDescent="0.25">
      <c r="B81" s="7">
        <v>76</v>
      </c>
      <c r="C81" s="64">
        <f>Datos_Entrada!$C$69</f>
        <v>0.95</v>
      </c>
      <c r="D81" s="65">
        <f t="shared" si="7"/>
        <v>829.92000000000007</v>
      </c>
      <c r="E81" s="66">
        <f t="shared" si="8"/>
        <v>298771200</v>
      </c>
      <c r="F81" s="183">
        <f t="shared" si="13"/>
        <v>0</v>
      </c>
      <c r="G81" s="80">
        <f t="shared" si="12"/>
        <v>112412664.00000001</v>
      </c>
      <c r="H81" s="86">
        <f>Datos_Entrada!$E$82</f>
        <v>1540000</v>
      </c>
      <c r="I81" s="84">
        <f>D81*Datos_Entrada!$E$81</f>
        <v>12780768.000000002</v>
      </c>
      <c r="J81" s="84">
        <f>Datos_Entrada!$E$83</f>
        <v>8932000</v>
      </c>
      <c r="K81" s="84">
        <f>D81*Datos_Entrada!$E$84</f>
        <v>2556153.6</v>
      </c>
      <c r="L81" s="84">
        <f>Datos_Entrada!$E$85</f>
        <v>3465000</v>
      </c>
      <c r="M81" s="84">
        <f>Datos_Entrada!$E$86</f>
        <v>4312000</v>
      </c>
      <c r="N81" s="84">
        <f>Datos_Entrada!$E$87</f>
        <v>1848000</v>
      </c>
      <c r="O81" s="85">
        <f>Datos_Entrada!$E$88</f>
        <v>1232000</v>
      </c>
      <c r="P81" s="86">
        <f>Datos_Entrada!$D$90</f>
        <v>2800000</v>
      </c>
      <c r="Q81" s="84">
        <f>Datos_Entrada!$D$91</f>
        <v>650000</v>
      </c>
      <c r="R81" s="85">
        <f>E81*Datos_Entrada!$C$92</f>
        <v>8963136</v>
      </c>
      <c r="S81" s="86">
        <f>Datos_Entrada!$D$93</f>
        <v>200000</v>
      </c>
      <c r="T81" s="85">
        <f>Datos_Entrada!$D$95</f>
        <v>80000</v>
      </c>
      <c r="U81" s="80">
        <f t="shared" si="9"/>
        <v>130398432.00000001</v>
      </c>
      <c r="V81" s="66">
        <f t="shared" si="10"/>
        <v>31373289.600000001</v>
      </c>
      <c r="W81" s="66">
        <f t="shared" si="11"/>
        <v>136999478.39999998</v>
      </c>
    </row>
    <row r="82" spans="2:23" x14ac:dyDescent="0.25">
      <c r="B82" s="7">
        <v>77</v>
      </c>
      <c r="C82" s="64">
        <f>Datos_Entrada!$C$69</f>
        <v>0.95</v>
      </c>
      <c r="D82" s="65">
        <f t="shared" si="7"/>
        <v>829.92000000000007</v>
      </c>
      <c r="E82" s="66">
        <f t="shared" si="8"/>
        <v>298771200</v>
      </c>
      <c r="F82" s="183">
        <f t="shared" si="13"/>
        <v>0</v>
      </c>
      <c r="G82" s="80">
        <f t="shared" si="12"/>
        <v>112412664.00000001</v>
      </c>
      <c r="H82" s="86">
        <f>Datos_Entrada!$E$82</f>
        <v>1540000</v>
      </c>
      <c r="I82" s="84">
        <f>D82*Datos_Entrada!$E$81</f>
        <v>12780768.000000002</v>
      </c>
      <c r="J82" s="84">
        <f>Datos_Entrada!$E$83</f>
        <v>8932000</v>
      </c>
      <c r="K82" s="84">
        <f>D82*Datos_Entrada!$E$84</f>
        <v>2556153.6</v>
      </c>
      <c r="L82" s="84">
        <f>Datos_Entrada!$E$85</f>
        <v>3465000</v>
      </c>
      <c r="M82" s="84">
        <f>Datos_Entrada!$E$86</f>
        <v>4312000</v>
      </c>
      <c r="N82" s="84">
        <f>Datos_Entrada!$E$87</f>
        <v>1848000</v>
      </c>
      <c r="O82" s="85">
        <f>Datos_Entrada!$E$88</f>
        <v>1232000</v>
      </c>
      <c r="P82" s="86">
        <f>Datos_Entrada!$D$90</f>
        <v>2800000</v>
      </c>
      <c r="Q82" s="84">
        <f>Datos_Entrada!$D$91</f>
        <v>650000</v>
      </c>
      <c r="R82" s="85">
        <f>E82*Datos_Entrada!$C$92</f>
        <v>8963136</v>
      </c>
      <c r="S82" s="86">
        <f>Datos_Entrada!$D$93</f>
        <v>200000</v>
      </c>
      <c r="T82" s="85">
        <f>Datos_Entrada!$D$95</f>
        <v>80000</v>
      </c>
      <c r="U82" s="80">
        <f t="shared" si="9"/>
        <v>130398432.00000001</v>
      </c>
      <c r="V82" s="66">
        <f t="shared" si="10"/>
        <v>31373289.600000001</v>
      </c>
      <c r="W82" s="66">
        <f t="shared" si="11"/>
        <v>136999478.39999998</v>
      </c>
    </row>
    <row r="83" spans="2:23" x14ac:dyDescent="0.25">
      <c r="B83" s="7">
        <v>78</v>
      </c>
      <c r="C83" s="64">
        <f>Datos_Entrada!$C$69</f>
        <v>0.95</v>
      </c>
      <c r="D83" s="65">
        <f t="shared" si="7"/>
        <v>829.92000000000007</v>
      </c>
      <c r="E83" s="66">
        <f t="shared" si="8"/>
        <v>298771200</v>
      </c>
      <c r="F83" s="183">
        <f t="shared" si="13"/>
        <v>0</v>
      </c>
      <c r="G83" s="80">
        <f t="shared" si="12"/>
        <v>112412664.00000001</v>
      </c>
      <c r="H83" s="86">
        <f>Datos_Entrada!$E$82</f>
        <v>1540000</v>
      </c>
      <c r="I83" s="84">
        <f>D83*Datos_Entrada!$E$81</f>
        <v>12780768.000000002</v>
      </c>
      <c r="J83" s="84">
        <f>Datos_Entrada!$E$83</f>
        <v>8932000</v>
      </c>
      <c r="K83" s="84">
        <f>D83*Datos_Entrada!$E$84</f>
        <v>2556153.6</v>
      </c>
      <c r="L83" s="84">
        <f>Datos_Entrada!$E$85</f>
        <v>3465000</v>
      </c>
      <c r="M83" s="84">
        <f>Datos_Entrada!$E$86</f>
        <v>4312000</v>
      </c>
      <c r="N83" s="84">
        <f>Datos_Entrada!$E$87</f>
        <v>1848000</v>
      </c>
      <c r="O83" s="85">
        <f>Datos_Entrada!$E$88</f>
        <v>1232000</v>
      </c>
      <c r="P83" s="86">
        <f>Datos_Entrada!$D$90</f>
        <v>2800000</v>
      </c>
      <c r="Q83" s="84">
        <f>Datos_Entrada!$D$91</f>
        <v>650000</v>
      </c>
      <c r="R83" s="85">
        <f>E83*Datos_Entrada!$C$92</f>
        <v>8963136</v>
      </c>
      <c r="S83" s="86">
        <f>Datos_Entrada!$D$93</f>
        <v>200000</v>
      </c>
      <c r="T83" s="85">
        <f>Datos_Entrada!$D$95</f>
        <v>80000</v>
      </c>
      <c r="U83" s="80">
        <f t="shared" si="9"/>
        <v>130398432.00000001</v>
      </c>
      <c r="V83" s="66">
        <f t="shared" si="10"/>
        <v>31373289.600000001</v>
      </c>
      <c r="W83" s="66">
        <f t="shared" si="11"/>
        <v>136999478.39999998</v>
      </c>
    </row>
    <row r="84" spans="2:23" x14ac:dyDescent="0.25">
      <c r="B84" s="7">
        <v>79</v>
      </c>
      <c r="C84" s="64">
        <f>Datos_Entrada!$C$69</f>
        <v>0.95</v>
      </c>
      <c r="D84" s="65">
        <f t="shared" si="7"/>
        <v>829.92000000000007</v>
      </c>
      <c r="E84" s="66">
        <f t="shared" si="8"/>
        <v>298771200</v>
      </c>
      <c r="F84" s="183">
        <f t="shared" si="13"/>
        <v>0</v>
      </c>
      <c r="G84" s="80">
        <f t="shared" si="12"/>
        <v>112412664.00000001</v>
      </c>
      <c r="H84" s="86">
        <f>Datos_Entrada!$E$82</f>
        <v>1540000</v>
      </c>
      <c r="I84" s="84">
        <f>D84*Datos_Entrada!$E$81</f>
        <v>12780768.000000002</v>
      </c>
      <c r="J84" s="84">
        <f>Datos_Entrada!$E$83</f>
        <v>8932000</v>
      </c>
      <c r="K84" s="84">
        <f>D84*Datos_Entrada!$E$84</f>
        <v>2556153.6</v>
      </c>
      <c r="L84" s="84">
        <f>Datos_Entrada!$E$85</f>
        <v>3465000</v>
      </c>
      <c r="M84" s="84">
        <f>Datos_Entrada!$E$86</f>
        <v>4312000</v>
      </c>
      <c r="N84" s="84">
        <f>Datos_Entrada!$E$87</f>
        <v>1848000</v>
      </c>
      <c r="O84" s="85">
        <f>Datos_Entrada!$E$88</f>
        <v>1232000</v>
      </c>
      <c r="P84" s="86">
        <f>Datos_Entrada!$D$90</f>
        <v>2800000</v>
      </c>
      <c r="Q84" s="84">
        <f>Datos_Entrada!$D$91</f>
        <v>650000</v>
      </c>
      <c r="R84" s="85">
        <f>E84*Datos_Entrada!$C$92</f>
        <v>8963136</v>
      </c>
      <c r="S84" s="86">
        <f>Datos_Entrada!$D$93</f>
        <v>200000</v>
      </c>
      <c r="T84" s="85">
        <f>Datos_Entrada!$D$95</f>
        <v>80000</v>
      </c>
      <c r="U84" s="80">
        <f t="shared" si="9"/>
        <v>130398432.00000001</v>
      </c>
      <c r="V84" s="66">
        <f t="shared" si="10"/>
        <v>31373289.600000001</v>
      </c>
      <c r="W84" s="66">
        <f t="shared" si="11"/>
        <v>136999478.39999998</v>
      </c>
    </row>
    <row r="85" spans="2:23" x14ac:dyDescent="0.25">
      <c r="B85" s="7">
        <v>80</v>
      </c>
      <c r="C85" s="64">
        <f>Datos_Entrada!$C$69</f>
        <v>0.95</v>
      </c>
      <c r="D85" s="65">
        <f t="shared" si="7"/>
        <v>829.92000000000007</v>
      </c>
      <c r="E85" s="66">
        <f t="shared" si="8"/>
        <v>298771200</v>
      </c>
      <c r="F85" s="183">
        <f t="shared" si="13"/>
        <v>0</v>
      </c>
      <c r="G85" s="80">
        <f t="shared" si="12"/>
        <v>112412664.00000001</v>
      </c>
      <c r="H85" s="86">
        <f>Datos_Entrada!$E$82</f>
        <v>1540000</v>
      </c>
      <c r="I85" s="84">
        <f>D85*Datos_Entrada!$E$81</f>
        <v>12780768.000000002</v>
      </c>
      <c r="J85" s="84">
        <f>Datos_Entrada!$E$83</f>
        <v>8932000</v>
      </c>
      <c r="K85" s="84">
        <f>D85*Datos_Entrada!$E$84</f>
        <v>2556153.6</v>
      </c>
      <c r="L85" s="84">
        <f>Datos_Entrada!$E$85</f>
        <v>3465000</v>
      </c>
      <c r="M85" s="84">
        <f>Datos_Entrada!$E$86</f>
        <v>4312000</v>
      </c>
      <c r="N85" s="84">
        <f>Datos_Entrada!$E$87</f>
        <v>1848000</v>
      </c>
      <c r="O85" s="85">
        <f>Datos_Entrada!$E$88</f>
        <v>1232000</v>
      </c>
      <c r="P85" s="86">
        <f>Datos_Entrada!$D$90</f>
        <v>2800000</v>
      </c>
      <c r="Q85" s="84">
        <f>Datos_Entrada!$D$91</f>
        <v>650000</v>
      </c>
      <c r="R85" s="85">
        <f>E85*Datos_Entrada!$C$92</f>
        <v>8963136</v>
      </c>
      <c r="S85" s="86">
        <f>Datos_Entrada!$D$93</f>
        <v>200000</v>
      </c>
      <c r="T85" s="85">
        <f>Datos_Entrada!$D$95</f>
        <v>80000</v>
      </c>
      <c r="U85" s="80">
        <f t="shared" si="9"/>
        <v>130398432.00000001</v>
      </c>
      <c r="V85" s="66">
        <f t="shared" si="10"/>
        <v>31373289.600000001</v>
      </c>
      <c r="W85" s="66">
        <f t="shared" si="11"/>
        <v>136999478.39999998</v>
      </c>
    </row>
    <row r="86" spans="2:23" x14ac:dyDescent="0.25">
      <c r="B86" s="7">
        <v>81</v>
      </c>
      <c r="C86" s="64">
        <f>Datos_Entrada!$C$69</f>
        <v>0.95</v>
      </c>
      <c r="D86" s="65">
        <f t="shared" si="7"/>
        <v>829.92000000000007</v>
      </c>
      <c r="E86" s="66">
        <f t="shared" si="8"/>
        <v>298771200</v>
      </c>
      <c r="F86" s="183">
        <f t="shared" si="13"/>
        <v>0</v>
      </c>
      <c r="G86" s="80">
        <f t="shared" si="12"/>
        <v>112412664.00000001</v>
      </c>
      <c r="H86" s="86">
        <f>Datos_Entrada!$E$82</f>
        <v>1540000</v>
      </c>
      <c r="I86" s="84">
        <f>D86*Datos_Entrada!$E$81</f>
        <v>12780768.000000002</v>
      </c>
      <c r="J86" s="84">
        <f>Datos_Entrada!$E$83</f>
        <v>8932000</v>
      </c>
      <c r="K86" s="84">
        <f>D86*Datos_Entrada!$E$84</f>
        <v>2556153.6</v>
      </c>
      <c r="L86" s="84">
        <f>Datos_Entrada!$E$85</f>
        <v>3465000</v>
      </c>
      <c r="M86" s="84">
        <f>Datos_Entrada!$E$86</f>
        <v>4312000</v>
      </c>
      <c r="N86" s="84">
        <f>Datos_Entrada!$E$87</f>
        <v>1848000</v>
      </c>
      <c r="O86" s="85">
        <f>Datos_Entrada!$E$88</f>
        <v>1232000</v>
      </c>
      <c r="P86" s="86">
        <f>Datos_Entrada!$D$90</f>
        <v>2800000</v>
      </c>
      <c r="Q86" s="84">
        <f>Datos_Entrada!$D$91</f>
        <v>650000</v>
      </c>
      <c r="R86" s="85">
        <f>E86*Datos_Entrada!$C$92</f>
        <v>8963136</v>
      </c>
      <c r="S86" s="86">
        <f>Datos_Entrada!$D$93</f>
        <v>200000</v>
      </c>
      <c r="T86" s="85">
        <f>Datos_Entrada!$D$95</f>
        <v>80000</v>
      </c>
      <c r="U86" s="80">
        <f t="shared" si="9"/>
        <v>130398432.00000001</v>
      </c>
      <c r="V86" s="66">
        <f t="shared" si="10"/>
        <v>31373289.600000001</v>
      </c>
      <c r="W86" s="66">
        <f t="shared" si="11"/>
        <v>136999478.39999998</v>
      </c>
    </row>
    <row r="87" spans="2:23" x14ac:dyDescent="0.25">
      <c r="B87" s="7">
        <v>82</v>
      </c>
      <c r="C87" s="64">
        <f>Datos_Entrada!$C$69</f>
        <v>0.95</v>
      </c>
      <c r="D87" s="65">
        <f t="shared" si="7"/>
        <v>829.92000000000007</v>
      </c>
      <c r="E87" s="66">
        <f t="shared" si="8"/>
        <v>298771200</v>
      </c>
      <c r="F87" s="183">
        <f t="shared" si="13"/>
        <v>0</v>
      </c>
      <c r="G87" s="80">
        <f t="shared" si="12"/>
        <v>112412664.00000001</v>
      </c>
      <c r="H87" s="86">
        <f>Datos_Entrada!$E$82</f>
        <v>1540000</v>
      </c>
      <c r="I87" s="84">
        <f>D87*Datos_Entrada!$E$81</f>
        <v>12780768.000000002</v>
      </c>
      <c r="J87" s="84">
        <f>Datos_Entrada!$E$83</f>
        <v>8932000</v>
      </c>
      <c r="K87" s="84">
        <f>D87*Datos_Entrada!$E$84</f>
        <v>2556153.6</v>
      </c>
      <c r="L87" s="84">
        <f>Datos_Entrada!$E$85</f>
        <v>3465000</v>
      </c>
      <c r="M87" s="84">
        <f>Datos_Entrada!$E$86</f>
        <v>4312000</v>
      </c>
      <c r="N87" s="84">
        <f>Datos_Entrada!$E$87</f>
        <v>1848000</v>
      </c>
      <c r="O87" s="85">
        <f>Datos_Entrada!$E$88</f>
        <v>1232000</v>
      </c>
      <c r="P87" s="86">
        <f>Datos_Entrada!$D$90</f>
        <v>2800000</v>
      </c>
      <c r="Q87" s="84">
        <f>Datos_Entrada!$D$91</f>
        <v>650000</v>
      </c>
      <c r="R87" s="85">
        <f>E87*Datos_Entrada!$C$92</f>
        <v>8963136</v>
      </c>
      <c r="S87" s="86">
        <f>Datos_Entrada!$D$93</f>
        <v>200000</v>
      </c>
      <c r="T87" s="85">
        <f>Datos_Entrada!$D$95</f>
        <v>80000</v>
      </c>
      <c r="U87" s="80">
        <f t="shared" si="9"/>
        <v>130398432.00000001</v>
      </c>
      <c r="V87" s="66">
        <f t="shared" si="10"/>
        <v>31373289.600000001</v>
      </c>
      <c r="W87" s="66">
        <f t="shared" si="11"/>
        <v>136999478.39999998</v>
      </c>
    </row>
    <row r="88" spans="2:23" x14ac:dyDescent="0.25">
      <c r="B88" s="7">
        <v>83</v>
      </c>
      <c r="C88" s="64">
        <f>Datos_Entrada!$C$69</f>
        <v>0.95</v>
      </c>
      <c r="D88" s="65">
        <f t="shared" si="7"/>
        <v>829.92000000000007</v>
      </c>
      <c r="E88" s="66">
        <f t="shared" si="8"/>
        <v>298771200</v>
      </c>
      <c r="F88" s="183">
        <f t="shared" si="13"/>
        <v>0</v>
      </c>
      <c r="G88" s="80">
        <f t="shared" si="12"/>
        <v>112412664.00000001</v>
      </c>
      <c r="H88" s="86">
        <f>Datos_Entrada!$E$82</f>
        <v>1540000</v>
      </c>
      <c r="I88" s="84">
        <f>D88*Datos_Entrada!$E$81</f>
        <v>12780768.000000002</v>
      </c>
      <c r="J88" s="84">
        <f>Datos_Entrada!$E$83</f>
        <v>8932000</v>
      </c>
      <c r="K88" s="84">
        <f>D88*Datos_Entrada!$E$84</f>
        <v>2556153.6</v>
      </c>
      <c r="L88" s="84">
        <f>Datos_Entrada!$E$85</f>
        <v>3465000</v>
      </c>
      <c r="M88" s="84">
        <f>Datos_Entrada!$E$86</f>
        <v>4312000</v>
      </c>
      <c r="N88" s="84">
        <f>Datos_Entrada!$E$87</f>
        <v>1848000</v>
      </c>
      <c r="O88" s="85">
        <f>Datos_Entrada!$E$88</f>
        <v>1232000</v>
      </c>
      <c r="P88" s="86">
        <f>Datos_Entrada!$D$90</f>
        <v>2800000</v>
      </c>
      <c r="Q88" s="84">
        <f>Datos_Entrada!$D$91</f>
        <v>650000</v>
      </c>
      <c r="R88" s="85">
        <f>E88*Datos_Entrada!$C$92</f>
        <v>8963136</v>
      </c>
      <c r="S88" s="86">
        <f>Datos_Entrada!$D$93</f>
        <v>200000</v>
      </c>
      <c r="T88" s="85">
        <f>Datos_Entrada!$D$95</f>
        <v>80000</v>
      </c>
      <c r="U88" s="80">
        <f t="shared" si="9"/>
        <v>130398432.00000001</v>
      </c>
      <c r="V88" s="66">
        <f t="shared" si="10"/>
        <v>31373289.600000001</v>
      </c>
      <c r="W88" s="66">
        <f t="shared" si="11"/>
        <v>136999478.39999998</v>
      </c>
    </row>
    <row r="89" spans="2:23" x14ac:dyDescent="0.25">
      <c r="B89" s="7">
        <v>84</v>
      </c>
      <c r="C89" s="64">
        <f>Datos_Entrada!$C$69</f>
        <v>0.95</v>
      </c>
      <c r="D89" s="65">
        <f t="shared" si="7"/>
        <v>829.92000000000007</v>
      </c>
      <c r="E89" s="66">
        <f t="shared" si="8"/>
        <v>298771200</v>
      </c>
      <c r="F89" s="183">
        <f t="shared" si="13"/>
        <v>0</v>
      </c>
      <c r="G89" s="80">
        <f t="shared" si="12"/>
        <v>112412664.00000001</v>
      </c>
      <c r="H89" s="86">
        <f>Datos_Entrada!$E$82</f>
        <v>1540000</v>
      </c>
      <c r="I89" s="84">
        <f>D89*Datos_Entrada!$E$81</f>
        <v>12780768.000000002</v>
      </c>
      <c r="J89" s="84">
        <f>Datos_Entrada!$E$83</f>
        <v>8932000</v>
      </c>
      <c r="K89" s="84">
        <f>D89*Datos_Entrada!$E$84</f>
        <v>2556153.6</v>
      </c>
      <c r="L89" s="84">
        <f>Datos_Entrada!$E$85</f>
        <v>3465000</v>
      </c>
      <c r="M89" s="84">
        <f>Datos_Entrada!$E$86</f>
        <v>4312000</v>
      </c>
      <c r="N89" s="84">
        <f>Datos_Entrada!$E$87</f>
        <v>1848000</v>
      </c>
      <c r="O89" s="85">
        <f>Datos_Entrada!$E$88</f>
        <v>1232000</v>
      </c>
      <c r="P89" s="86">
        <f>Datos_Entrada!$D$90</f>
        <v>2800000</v>
      </c>
      <c r="Q89" s="84">
        <f>Datos_Entrada!$D$91</f>
        <v>650000</v>
      </c>
      <c r="R89" s="85">
        <f>E89*Datos_Entrada!$C$92</f>
        <v>8963136</v>
      </c>
      <c r="S89" s="86">
        <f>Datos_Entrada!$D$93</f>
        <v>200000</v>
      </c>
      <c r="T89" s="85">
        <f>Datos_Entrada!$D$95</f>
        <v>80000</v>
      </c>
      <c r="U89" s="80">
        <f t="shared" si="9"/>
        <v>130398432.00000001</v>
      </c>
      <c r="V89" s="66">
        <f t="shared" si="10"/>
        <v>31373289.600000001</v>
      </c>
      <c r="W89" s="66">
        <f t="shared" si="11"/>
        <v>136999478.39999998</v>
      </c>
    </row>
    <row r="90" spans="2:23" x14ac:dyDescent="0.25">
      <c r="B90" s="7">
        <v>85</v>
      </c>
      <c r="C90" s="64">
        <f>Datos_Entrada!$C$69</f>
        <v>0.95</v>
      </c>
      <c r="D90" s="65">
        <f t="shared" si="7"/>
        <v>829.92000000000007</v>
      </c>
      <c r="E90" s="66">
        <f t="shared" si="8"/>
        <v>298771200</v>
      </c>
      <c r="F90" s="183">
        <f t="shared" si="13"/>
        <v>0</v>
      </c>
      <c r="G90" s="80">
        <f t="shared" si="12"/>
        <v>112412664.00000001</v>
      </c>
      <c r="H90" s="86">
        <f>Datos_Entrada!$E$82</f>
        <v>1540000</v>
      </c>
      <c r="I90" s="84">
        <f>D90*Datos_Entrada!$E$81</f>
        <v>12780768.000000002</v>
      </c>
      <c r="J90" s="84">
        <f>Datos_Entrada!$E$83</f>
        <v>8932000</v>
      </c>
      <c r="K90" s="84">
        <f>D90*Datos_Entrada!$E$84</f>
        <v>2556153.6</v>
      </c>
      <c r="L90" s="84">
        <f>Datos_Entrada!$E$85</f>
        <v>3465000</v>
      </c>
      <c r="M90" s="84">
        <f>Datos_Entrada!$E$86</f>
        <v>4312000</v>
      </c>
      <c r="N90" s="84">
        <f>Datos_Entrada!$E$87</f>
        <v>1848000</v>
      </c>
      <c r="O90" s="85">
        <f>Datos_Entrada!$E$88</f>
        <v>1232000</v>
      </c>
      <c r="P90" s="86">
        <f>Datos_Entrada!$D$90</f>
        <v>2800000</v>
      </c>
      <c r="Q90" s="84">
        <f>Datos_Entrada!$D$91</f>
        <v>650000</v>
      </c>
      <c r="R90" s="85">
        <f>E90*Datos_Entrada!$C$92</f>
        <v>8963136</v>
      </c>
      <c r="S90" s="86">
        <f>Datos_Entrada!$D$93</f>
        <v>200000</v>
      </c>
      <c r="T90" s="85">
        <f>Datos_Entrada!$D$95</f>
        <v>80000</v>
      </c>
      <c r="U90" s="80">
        <f t="shared" si="9"/>
        <v>130398432.00000001</v>
      </c>
      <c r="V90" s="66">
        <f t="shared" si="10"/>
        <v>31373289.600000001</v>
      </c>
      <c r="W90" s="66">
        <f t="shared" si="11"/>
        <v>136999478.39999998</v>
      </c>
    </row>
    <row r="91" spans="2:23" x14ac:dyDescent="0.25">
      <c r="B91" s="7">
        <v>86</v>
      </c>
      <c r="C91" s="64">
        <f>Datos_Entrada!$C$69</f>
        <v>0.95</v>
      </c>
      <c r="D91" s="65">
        <f t="shared" si="7"/>
        <v>829.92000000000007</v>
      </c>
      <c r="E91" s="66">
        <f t="shared" si="8"/>
        <v>298771200</v>
      </c>
      <c r="F91" s="183">
        <f t="shared" si="13"/>
        <v>0</v>
      </c>
      <c r="G91" s="80">
        <f t="shared" si="12"/>
        <v>112412664.00000001</v>
      </c>
      <c r="H91" s="86">
        <f>Datos_Entrada!$E$82</f>
        <v>1540000</v>
      </c>
      <c r="I91" s="84">
        <f>D91*Datos_Entrada!$E$81</f>
        <v>12780768.000000002</v>
      </c>
      <c r="J91" s="84">
        <f>Datos_Entrada!$E$83</f>
        <v>8932000</v>
      </c>
      <c r="K91" s="84">
        <f>D91*Datos_Entrada!$E$84</f>
        <v>2556153.6</v>
      </c>
      <c r="L91" s="84">
        <f>Datos_Entrada!$E$85</f>
        <v>3465000</v>
      </c>
      <c r="M91" s="84">
        <f>Datos_Entrada!$E$86</f>
        <v>4312000</v>
      </c>
      <c r="N91" s="84">
        <f>Datos_Entrada!$E$87</f>
        <v>1848000</v>
      </c>
      <c r="O91" s="85">
        <f>Datos_Entrada!$E$88</f>
        <v>1232000</v>
      </c>
      <c r="P91" s="86">
        <f>Datos_Entrada!$D$90</f>
        <v>2800000</v>
      </c>
      <c r="Q91" s="84">
        <f>Datos_Entrada!$D$91</f>
        <v>650000</v>
      </c>
      <c r="R91" s="85">
        <f>E91*Datos_Entrada!$C$92</f>
        <v>8963136</v>
      </c>
      <c r="S91" s="86">
        <f>Datos_Entrada!$D$93</f>
        <v>200000</v>
      </c>
      <c r="T91" s="85">
        <f>Datos_Entrada!$D$95</f>
        <v>80000</v>
      </c>
      <c r="U91" s="80">
        <f t="shared" si="9"/>
        <v>130398432.00000001</v>
      </c>
      <c r="V91" s="66">
        <f t="shared" si="10"/>
        <v>31373289.600000001</v>
      </c>
      <c r="W91" s="66">
        <f t="shared" si="11"/>
        <v>136999478.39999998</v>
      </c>
    </row>
    <row r="92" spans="2:23" x14ac:dyDescent="0.25">
      <c r="B92" s="7">
        <v>87</v>
      </c>
      <c r="C92" s="64">
        <f>Datos_Entrada!$C$69</f>
        <v>0.95</v>
      </c>
      <c r="D92" s="65">
        <f t="shared" si="7"/>
        <v>829.92000000000007</v>
      </c>
      <c r="E92" s="66">
        <f t="shared" si="8"/>
        <v>298771200</v>
      </c>
      <c r="F92" s="183">
        <f t="shared" si="13"/>
        <v>0</v>
      </c>
      <c r="G92" s="80">
        <f t="shared" si="12"/>
        <v>112412664.00000001</v>
      </c>
      <c r="H92" s="86">
        <f>Datos_Entrada!$E$82</f>
        <v>1540000</v>
      </c>
      <c r="I92" s="84">
        <f>D92*Datos_Entrada!$E$81</f>
        <v>12780768.000000002</v>
      </c>
      <c r="J92" s="84">
        <f>Datos_Entrada!$E$83</f>
        <v>8932000</v>
      </c>
      <c r="K92" s="84">
        <f>D92*Datos_Entrada!$E$84</f>
        <v>2556153.6</v>
      </c>
      <c r="L92" s="84">
        <f>Datos_Entrada!$E$85</f>
        <v>3465000</v>
      </c>
      <c r="M92" s="84">
        <f>Datos_Entrada!$E$86</f>
        <v>4312000</v>
      </c>
      <c r="N92" s="84">
        <f>Datos_Entrada!$E$87</f>
        <v>1848000</v>
      </c>
      <c r="O92" s="85">
        <f>Datos_Entrada!$E$88</f>
        <v>1232000</v>
      </c>
      <c r="P92" s="86">
        <f>Datos_Entrada!$D$90</f>
        <v>2800000</v>
      </c>
      <c r="Q92" s="84">
        <f>Datos_Entrada!$D$91</f>
        <v>650000</v>
      </c>
      <c r="R92" s="85">
        <f>E92*Datos_Entrada!$C$92</f>
        <v>8963136</v>
      </c>
      <c r="S92" s="86">
        <f>Datos_Entrada!$D$93</f>
        <v>200000</v>
      </c>
      <c r="T92" s="85">
        <f>Datos_Entrada!$D$95</f>
        <v>80000</v>
      </c>
      <c r="U92" s="80">
        <f t="shared" si="9"/>
        <v>130398432.00000001</v>
      </c>
      <c r="V92" s="66">
        <f t="shared" si="10"/>
        <v>31373289.600000001</v>
      </c>
      <c r="W92" s="66">
        <f t="shared" si="11"/>
        <v>136999478.39999998</v>
      </c>
    </row>
    <row r="93" spans="2:23" x14ac:dyDescent="0.25">
      <c r="B93" s="7">
        <v>88</v>
      </c>
      <c r="C93" s="64">
        <f>Datos_Entrada!$C$69</f>
        <v>0.95</v>
      </c>
      <c r="D93" s="65">
        <f t="shared" si="7"/>
        <v>829.92000000000007</v>
      </c>
      <c r="E93" s="66">
        <f t="shared" si="8"/>
        <v>298771200</v>
      </c>
      <c r="F93" s="183">
        <f t="shared" si="13"/>
        <v>0</v>
      </c>
      <c r="G93" s="80">
        <f t="shared" si="12"/>
        <v>112412664.00000001</v>
      </c>
      <c r="H93" s="86">
        <f>Datos_Entrada!$E$82</f>
        <v>1540000</v>
      </c>
      <c r="I93" s="84">
        <f>D93*Datos_Entrada!$E$81</f>
        <v>12780768.000000002</v>
      </c>
      <c r="J93" s="84">
        <f>Datos_Entrada!$E$83</f>
        <v>8932000</v>
      </c>
      <c r="K93" s="84">
        <f>D93*Datos_Entrada!$E$84</f>
        <v>2556153.6</v>
      </c>
      <c r="L93" s="84">
        <f>Datos_Entrada!$E$85</f>
        <v>3465000</v>
      </c>
      <c r="M93" s="84">
        <f>Datos_Entrada!$E$86</f>
        <v>4312000</v>
      </c>
      <c r="N93" s="84">
        <f>Datos_Entrada!$E$87</f>
        <v>1848000</v>
      </c>
      <c r="O93" s="85">
        <f>Datos_Entrada!$E$88</f>
        <v>1232000</v>
      </c>
      <c r="P93" s="86">
        <f>Datos_Entrada!$D$90</f>
        <v>2800000</v>
      </c>
      <c r="Q93" s="84">
        <f>Datos_Entrada!$D$91</f>
        <v>650000</v>
      </c>
      <c r="R93" s="85">
        <f>E93*Datos_Entrada!$C$92</f>
        <v>8963136</v>
      </c>
      <c r="S93" s="86">
        <f>Datos_Entrada!$D$93</f>
        <v>200000</v>
      </c>
      <c r="T93" s="85">
        <f>Datos_Entrada!$D$95</f>
        <v>80000</v>
      </c>
      <c r="U93" s="80">
        <f t="shared" si="9"/>
        <v>130398432.00000001</v>
      </c>
      <c r="V93" s="66">
        <f t="shared" si="10"/>
        <v>31373289.600000001</v>
      </c>
      <c r="W93" s="66">
        <f t="shared" si="11"/>
        <v>136999478.39999998</v>
      </c>
    </row>
    <row r="94" spans="2:23" x14ac:dyDescent="0.25">
      <c r="B94" s="7">
        <v>89</v>
      </c>
      <c r="C94" s="64">
        <f>Datos_Entrada!$C$69</f>
        <v>0.95</v>
      </c>
      <c r="D94" s="65">
        <f t="shared" si="7"/>
        <v>829.92000000000007</v>
      </c>
      <c r="E94" s="66">
        <f t="shared" si="8"/>
        <v>298771200</v>
      </c>
      <c r="F94" s="183">
        <f t="shared" si="13"/>
        <v>0</v>
      </c>
      <c r="G94" s="80">
        <f t="shared" si="12"/>
        <v>112412664.00000001</v>
      </c>
      <c r="H94" s="86">
        <f>Datos_Entrada!$E$82</f>
        <v>1540000</v>
      </c>
      <c r="I94" s="84">
        <f>D94*Datos_Entrada!$E$81</f>
        <v>12780768.000000002</v>
      </c>
      <c r="J94" s="84">
        <f>Datos_Entrada!$E$83</f>
        <v>8932000</v>
      </c>
      <c r="K94" s="84">
        <f>D94*Datos_Entrada!$E$84</f>
        <v>2556153.6</v>
      </c>
      <c r="L94" s="84">
        <f>Datos_Entrada!$E$85</f>
        <v>3465000</v>
      </c>
      <c r="M94" s="84">
        <f>Datos_Entrada!$E$86</f>
        <v>4312000</v>
      </c>
      <c r="N94" s="84">
        <f>Datos_Entrada!$E$87</f>
        <v>1848000</v>
      </c>
      <c r="O94" s="85">
        <f>Datos_Entrada!$E$88</f>
        <v>1232000</v>
      </c>
      <c r="P94" s="86">
        <f>Datos_Entrada!$D$90</f>
        <v>2800000</v>
      </c>
      <c r="Q94" s="84">
        <f>Datos_Entrada!$D$91</f>
        <v>650000</v>
      </c>
      <c r="R94" s="85">
        <f>E94*Datos_Entrada!$C$92</f>
        <v>8963136</v>
      </c>
      <c r="S94" s="86">
        <f>Datos_Entrada!$D$93</f>
        <v>200000</v>
      </c>
      <c r="T94" s="85">
        <f>Datos_Entrada!$D$95</f>
        <v>80000</v>
      </c>
      <c r="U94" s="80">
        <f t="shared" si="9"/>
        <v>130398432.00000001</v>
      </c>
      <c r="V94" s="66">
        <f t="shared" si="10"/>
        <v>31373289.600000001</v>
      </c>
      <c r="W94" s="66">
        <f t="shared" si="11"/>
        <v>136999478.39999998</v>
      </c>
    </row>
    <row r="95" spans="2:23" x14ac:dyDescent="0.25">
      <c r="B95" s="7">
        <v>90</v>
      </c>
      <c r="C95" s="64">
        <f>Datos_Entrada!$C$69</f>
        <v>0.95</v>
      </c>
      <c r="D95" s="65">
        <f t="shared" si="7"/>
        <v>829.92000000000007</v>
      </c>
      <c r="E95" s="66">
        <f t="shared" si="8"/>
        <v>298771200</v>
      </c>
      <c r="F95" s="183">
        <f t="shared" si="13"/>
        <v>0</v>
      </c>
      <c r="G95" s="80">
        <f t="shared" si="12"/>
        <v>112412664.00000001</v>
      </c>
      <c r="H95" s="86">
        <f>Datos_Entrada!$E$82</f>
        <v>1540000</v>
      </c>
      <c r="I95" s="84">
        <f>D95*Datos_Entrada!$E$81</f>
        <v>12780768.000000002</v>
      </c>
      <c r="J95" s="84">
        <f>Datos_Entrada!$E$83</f>
        <v>8932000</v>
      </c>
      <c r="K95" s="84">
        <f>D95*Datos_Entrada!$E$84</f>
        <v>2556153.6</v>
      </c>
      <c r="L95" s="84">
        <f>Datos_Entrada!$E$85</f>
        <v>3465000</v>
      </c>
      <c r="M95" s="84">
        <f>Datos_Entrada!$E$86</f>
        <v>4312000</v>
      </c>
      <c r="N95" s="84">
        <f>Datos_Entrada!$E$87</f>
        <v>1848000</v>
      </c>
      <c r="O95" s="85">
        <f>Datos_Entrada!$E$88</f>
        <v>1232000</v>
      </c>
      <c r="P95" s="86">
        <f>Datos_Entrada!$D$90</f>
        <v>2800000</v>
      </c>
      <c r="Q95" s="84">
        <f>Datos_Entrada!$D$91</f>
        <v>650000</v>
      </c>
      <c r="R95" s="85">
        <f>E95*Datos_Entrada!$C$92</f>
        <v>8963136</v>
      </c>
      <c r="S95" s="86">
        <f>Datos_Entrada!$D$93</f>
        <v>200000</v>
      </c>
      <c r="T95" s="85">
        <f>Datos_Entrada!$D$95</f>
        <v>80000</v>
      </c>
      <c r="U95" s="80">
        <f t="shared" si="9"/>
        <v>130398432.00000001</v>
      </c>
      <c r="V95" s="66">
        <f t="shared" si="10"/>
        <v>31373289.600000001</v>
      </c>
      <c r="W95" s="66">
        <f t="shared" si="11"/>
        <v>136999478.39999998</v>
      </c>
    </row>
    <row r="96" spans="2:23" x14ac:dyDescent="0.25">
      <c r="B96" s="7">
        <v>91</v>
      </c>
      <c r="C96" s="64">
        <f>Datos_Entrada!$C$69</f>
        <v>0.95</v>
      </c>
      <c r="D96" s="65">
        <f t="shared" si="7"/>
        <v>829.92000000000007</v>
      </c>
      <c r="E96" s="66">
        <f t="shared" si="8"/>
        <v>298771200</v>
      </c>
      <c r="F96" s="183">
        <f t="shared" si="13"/>
        <v>0</v>
      </c>
      <c r="G96" s="80">
        <f t="shared" si="12"/>
        <v>112412664.00000001</v>
      </c>
      <c r="H96" s="86">
        <f>Datos_Entrada!$E$82</f>
        <v>1540000</v>
      </c>
      <c r="I96" s="84">
        <f>D96*Datos_Entrada!$E$81</f>
        <v>12780768.000000002</v>
      </c>
      <c r="J96" s="84">
        <f>Datos_Entrada!$E$83</f>
        <v>8932000</v>
      </c>
      <c r="K96" s="84">
        <f>D96*Datos_Entrada!$E$84</f>
        <v>2556153.6</v>
      </c>
      <c r="L96" s="84">
        <f>Datos_Entrada!$E$85</f>
        <v>3465000</v>
      </c>
      <c r="M96" s="84">
        <f>Datos_Entrada!$E$86</f>
        <v>4312000</v>
      </c>
      <c r="N96" s="84">
        <f>Datos_Entrada!$E$87</f>
        <v>1848000</v>
      </c>
      <c r="O96" s="85">
        <f>Datos_Entrada!$E$88</f>
        <v>1232000</v>
      </c>
      <c r="P96" s="86">
        <f>Datos_Entrada!$D$90</f>
        <v>2800000</v>
      </c>
      <c r="Q96" s="84">
        <f>Datos_Entrada!$D$91</f>
        <v>650000</v>
      </c>
      <c r="R96" s="85">
        <f>E96*Datos_Entrada!$C$92</f>
        <v>8963136</v>
      </c>
      <c r="S96" s="86">
        <f>Datos_Entrada!$D$93</f>
        <v>200000</v>
      </c>
      <c r="T96" s="85">
        <f>Datos_Entrada!$D$95</f>
        <v>80000</v>
      </c>
      <c r="U96" s="80">
        <f t="shared" si="9"/>
        <v>130398432.00000001</v>
      </c>
      <c r="V96" s="66">
        <f t="shared" si="10"/>
        <v>31373289.600000001</v>
      </c>
      <c r="W96" s="66">
        <f t="shared" si="11"/>
        <v>136999478.39999998</v>
      </c>
    </row>
    <row r="97" spans="2:23" x14ac:dyDescent="0.25">
      <c r="B97" s="7">
        <v>92</v>
      </c>
      <c r="C97" s="64">
        <f>Datos_Entrada!$C$69</f>
        <v>0.95</v>
      </c>
      <c r="D97" s="65">
        <f t="shared" si="7"/>
        <v>829.92000000000007</v>
      </c>
      <c r="E97" s="66">
        <f t="shared" si="8"/>
        <v>298771200</v>
      </c>
      <c r="F97" s="183">
        <f t="shared" si="13"/>
        <v>0</v>
      </c>
      <c r="G97" s="80">
        <f t="shared" si="12"/>
        <v>112412664.00000001</v>
      </c>
      <c r="H97" s="86">
        <f>Datos_Entrada!$E$82</f>
        <v>1540000</v>
      </c>
      <c r="I97" s="84">
        <f>D97*Datos_Entrada!$E$81</f>
        <v>12780768.000000002</v>
      </c>
      <c r="J97" s="84">
        <f>Datos_Entrada!$E$83</f>
        <v>8932000</v>
      </c>
      <c r="K97" s="84">
        <f>D97*Datos_Entrada!$E$84</f>
        <v>2556153.6</v>
      </c>
      <c r="L97" s="84">
        <f>Datos_Entrada!$E$85</f>
        <v>3465000</v>
      </c>
      <c r="M97" s="84">
        <f>Datos_Entrada!$E$86</f>
        <v>4312000</v>
      </c>
      <c r="N97" s="84">
        <f>Datos_Entrada!$E$87</f>
        <v>1848000</v>
      </c>
      <c r="O97" s="85">
        <f>Datos_Entrada!$E$88</f>
        <v>1232000</v>
      </c>
      <c r="P97" s="86">
        <f>Datos_Entrada!$D$90</f>
        <v>2800000</v>
      </c>
      <c r="Q97" s="84">
        <f>Datos_Entrada!$D$91</f>
        <v>650000</v>
      </c>
      <c r="R97" s="85">
        <f>E97*Datos_Entrada!$C$92</f>
        <v>8963136</v>
      </c>
      <c r="S97" s="86">
        <f>Datos_Entrada!$D$93</f>
        <v>200000</v>
      </c>
      <c r="T97" s="85">
        <f>Datos_Entrada!$D$95</f>
        <v>80000</v>
      </c>
      <c r="U97" s="80">
        <f t="shared" si="9"/>
        <v>130398432.00000001</v>
      </c>
      <c r="V97" s="66">
        <f t="shared" si="10"/>
        <v>31373289.600000001</v>
      </c>
      <c r="W97" s="66">
        <f t="shared" si="11"/>
        <v>136999478.39999998</v>
      </c>
    </row>
    <row r="98" spans="2:23" x14ac:dyDescent="0.25">
      <c r="B98" s="7">
        <v>93</v>
      </c>
      <c r="C98" s="64">
        <f>Datos_Entrada!$C$69</f>
        <v>0.95</v>
      </c>
      <c r="D98" s="65">
        <f t="shared" si="7"/>
        <v>829.92000000000007</v>
      </c>
      <c r="E98" s="66">
        <f t="shared" si="8"/>
        <v>298771200</v>
      </c>
      <c r="F98" s="183">
        <f t="shared" si="13"/>
        <v>0</v>
      </c>
      <c r="G98" s="80">
        <f t="shared" si="12"/>
        <v>112412664.00000001</v>
      </c>
      <c r="H98" s="86">
        <f>Datos_Entrada!$E$82</f>
        <v>1540000</v>
      </c>
      <c r="I98" s="84">
        <f>D98*Datos_Entrada!$E$81</f>
        <v>12780768.000000002</v>
      </c>
      <c r="J98" s="84">
        <f>Datos_Entrada!$E$83</f>
        <v>8932000</v>
      </c>
      <c r="K98" s="84">
        <f>D98*Datos_Entrada!$E$84</f>
        <v>2556153.6</v>
      </c>
      <c r="L98" s="84">
        <f>Datos_Entrada!$E$85</f>
        <v>3465000</v>
      </c>
      <c r="M98" s="84">
        <f>Datos_Entrada!$E$86</f>
        <v>4312000</v>
      </c>
      <c r="N98" s="84">
        <f>Datos_Entrada!$E$87</f>
        <v>1848000</v>
      </c>
      <c r="O98" s="85">
        <f>Datos_Entrada!$E$88</f>
        <v>1232000</v>
      </c>
      <c r="P98" s="86">
        <f>Datos_Entrada!$D$90</f>
        <v>2800000</v>
      </c>
      <c r="Q98" s="84">
        <f>Datos_Entrada!$D$91</f>
        <v>650000</v>
      </c>
      <c r="R98" s="85">
        <f>E98*Datos_Entrada!$C$92</f>
        <v>8963136</v>
      </c>
      <c r="S98" s="86">
        <f>Datos_Entrada!$D$93</f>
        <v>200000</v>
      </c>
      <c r="T98" s="85">
        <f>Datos_Entrada!$D$95</f>
        <v>80000</v>
      </c>
      <c r="U98" s="80">
        <f t="shared" si="9"/>
        <v>130398432.00000001</v>
      </c>
      <c r="V98" s="66">
        <f t="shared" si="10"/>
        <v>31373289.600000001</v>
      </c>
      <c r="W98" s="66">
        <f t="shared" si="11"/>
        <v>136999478.39999998</v>
      </c>
    </row>
    <row r="99" spans="2:23" x14ac:dyDescent="0.25">
      <c r="B99" s="7">
        <v>94</v>
      </c>
      <c r="C99" s="64">
        <f>Datos_Entrada!$C$69</f>
        <v>0.95</v>
      </c>
      <c r="D99" s="65">
        <f t="shared" si="7"/>
        <v>829.92000000000007</v>
      </c>
      <c r="E99" s="66">
        <f t="shared" si="8"/>
        <v>298771200</v>
      </c>
      <c r="F99" s="183">
        <f t="shared" si="13"/>
        <v>0</v>
      </c>
      <c r="G99" s="80">
        <f t="shared" si="12"/>
        <v>112412664.00000001</v>
      </c>
      <c r="H99" s="86">
        <f>Datos_Entrada!$E$82</f>
        <v>1540000</v>
      </c>
      <c r="I99" s="84">
        <f>D99*Datos_Entrada!$E$81</f>
        <v>12780768.000000002</v>
      </c>
      <c r="J99" s="84">
        <f>Datos_Entrada!$E$83</f>
        <v>8932000</v>
      </c>
      <c r="K99" s="84">
        <f>D99*Datos_Entrada!$E$84</f>
        <v>2556153.6</v>
      </c>
      <c r="L99" s="84">
        <f>Datos_Entrada!$E$85</f>
        <v>3465000</v>
      </c>
      <c r="M99" s="84">
        <f>Datos_Entrada!$E$86</f>
        <v>4312000</v>
      </c>
      <c r="N99" s="84">
        <f>Datos_Entrada!$E$87</f>
        <v>1848000</v>
      </c>
      <c r="O99" s="85">
        <f>Datos_Entrada!$E$88</f>
        <v>1232000</v>
      </c>
      <c r="P99" s="86">
        <f>Datos_Entrada!$D$90</f>
        <v>2800000</v>
      </c>
      <c r="Q99" s="84">
        <f>Datos_Entrada!$D$91</f>
        <v>650000</v>
      </c>
      <c r="R99" s="85">
        <f>E99*Datos_Entrada!$C$92</f>
        <v>8963136</v>
      </c>
      <c r="S99" s="86">
        <f>Datos_Entrada!$D$93</f>
        <v>200000</v>
      </c>
      <c r="T99" s="85">
        <f>Datos_Entrada!$D$95</f>
        <v>80000</v>
      </c>
      <c r="U99" s="80">
        <f t="shared" si="9"/>
        <v>130398432.00000001</v>
      </c>
      <c r="V99" s="66">
        <f t="shared" si="10"/>
        <v>31373289.600000001</v>
      </c>
      <c r="W99" s="66">
        <f t="shared" si="11"/>
        <v>136999478.39999998</v>
      </c>
    </row>
    <row r="100" spans="2:23" x14ac:dyDescent="0.25">
      <c r="B100" s="7">
        <v>95</v>
      </c>
      <c r="C100" s="64">
        <f>Datos_Entrada!$C$69</f>
        <v>0.95</v>
      </c>
      <c r="D100" s="65">
        <f t="shared" si="7"/>
        <v>829.92000000000007</v>
      </c>
      <c r="E100" s="66">
        <f t="shared" si="8"/>
        <v>298771200</v>
      </c>
      <c r="F100" s="183">
        <f t="shared" si="13"/>
        <v>0</v>
      </c>
      <c r="G100" s="80">
        <f t="shared" si="12"/>
        <v>112412664.00000001</v>
      </c>
      <c r="H100" s="86">
        <f>Datos_Entrada!$E$82</f>
        <v>1540000</v>
      </c>
      <c r="I100" s="84">
        <f>D100*Datos_Entrada!$E$81</f>
        <v>12780768.000000002</v>
      </c>
      <c r="J100" s="84">
        <f>Datos_Entrada!$E$83</f>
        <v>8932000</v>
      </c>
      <c r="K100" s="84">
        <f>D100*Datos_Entrada!$E$84</f>
        <v>2556153.6</v>
      </c>
      <c r="L100" s="84">
        <f>Datos_Entrada!$E$85</f>
        <v>3465000</v>
      </c>
      <c r="M100" s="84">
        <f>Datos_Entrada!$E$86</f>
        <v>4312000</v>
      </c>
      <c r="N100" s="84">
        <f>Datos_Entrada!$E$87</f>
        <v>1848000</v>
      </c>
      <c r="O100" s="85">
        <f>Datos_Entrada!$E$88</f>
        <v>1232000</v>
      </c>
      <c r="P100" s="86">
        <f>Datos_Entrada!$D$90</f>
        <v>2800000</v>
      </c>
      <c r="Q100" s="84">
        <f>Datos_Entrada!$D$91</f>
        <v>650000</v>
      </c>
      <c r="R100" s="85">
        <f>E100*Datos_Entrada!$C$92</f>
        <v>8963136</v>
      </c>
      <c r="S100" s="86">
        <f>Datos_Entrada!$D$93</f>
        <v>200000</v>
      </c>
      <c r="T100" s="85">
        <f>Datos_Entrada!$D$95</f>
        <v>80000</v>
      </c>
      <c r="U100" s="80">
        <f t="shared" si="9"/>
        <v>130398432.00000001</v>
      </c>
      <c r="V100" s="66">
        <f t="shared" si="10"/>
        <v>31373289.600000001</v>
      </c>
      <c r="W100" s="66">
        <f t="shared" si="11"/>
        <v>136999478.39999998</v>
      </c>
    </row>
    <row r="101" spans="2:23" x14ac:dyDescent="0.25">
      <c r="B101" s="7">
        <v>96</v>
      </c>
      <c r="C101" s="64">
        <f>Datos_Entrada!$C$69</f>
        <v>0.95</v>
      </c>
      <c r="D101" s="65">
        <f t="shared" si="7"/>
        <v>829.92000000000007</v>
      </c>
      <c r="E101" s="66">
        <f t="shared" si="8"/>
        <v>298771200</v>
      </c>
      <c r="F101" s="183">
        <f t="shared" si="13"/>
        <v>0</v>
      </c>
      <c r="G101" s="80">
        <f t="shared" si="12"/>
        <v>112412664.00000001</v>
      </c>
      <c r="H101" s="86">
        <f>Datos_Entrada!$E$82</f>
        <v>1540000</v>
      </c>
      <c r="I101" s="84">
        <f>D101*Datos_Entrada!$E$81</f>
        <v>12780768.000000002</v>
      </c>
      <c r="J101" s="84">
        <f>Datos_Entrada!$E$83</f>
        <v>8932000</v>
      </c>
      <c r="K101" s="84">
        <f>D101*Datos_Entrada!$E$84</f>
        <v>2556153.6</v>
      </c>
      <c r="L101" s="84">
        <f>Datos_Entrada!$E$85</f>
        <v>3465000</v>
      </c>
      <c r="M101" s="84">
        <f>Datos_Entrada!$E$86</f>
        <v>4312000</v>
      </c>
      <c r="N101" s="84">
        <f>Datos_Entrada!$E$87</f>
        <v>1848000</v>
      </c>
      <c r="O101" s="85">
        <f>Datos_Entrada!$E$88</f>
        <v>1232000</v>
      </c>
      <c r="P101" s="86">
        <f>Datos_Entrada!$D$90</f>
        <v>2800000</v>
      </c>
      <c r="Q101" s="84">
        <f>Datos_Entrada!$D$91</f>
        <v>650000</v>
      </c>
      <c r="R101" s="85">
        <f>E101*Datos_Entrada!$C$92</f>
        <v>8963136</v>
      </c>
      <c r="S101" s="86">
        <f>Datos_Entrada!$D$93</f>
        <v>200000</v>
      </c>
      <c r="T101" s="85">
        <f>Datos_Entrada!$D$95</f>
        <v>80000</v>
      </c>
      <c r="U101" s="80">
        <f t="shared" si="9"/>
        <v>130398432.00000001</v>
      </c>
      <c r="V101" s="66">
        <f t="shared" si="10"/>
        <v>31373289.600000001</v>
      </c>
      <c r="W101" s="66">
        <f t="shared" si="11"/>
        <v>136999478.39999998</v>
      </c>
    </row>
    <row r="102" spans="2:23" x14ac:dyDescent="0.25">
      <c r="B102" s="7">
        <v>97</v>
      </c>
      <c r="C102" s="64">
        <f>Datos_Entrada!$C$69</f>
        <v>0.95</v>
      </c>
      <c r="D102" s="65">
        <f t="shared" si="7"/>
        <v>829.92000000000007</v>
      </c>
      <c r="E102" s="66">
        <f t="shared" si="8"/>
        <v>298771200</v>
      </c>
      <c r="F102" s="183">
        <f t="shared" si="13"/>
        <v>0</v>
      </c>
      <c r="G102" s="80">
        <f t="shared" si="12"/>
        <v>112412664.00000001</v>
      </c>
      <c r="H102" s="86">
        <f>Datos_Entrada!$E$82</f>
        <v>1540000</v>
      </c>
      <c r="I102" s="84">
        <f>D102*Datos_Entrada!$E$81</f>
        <v>12780768.000000002</v>
      </c>
      <c r="J102" s="84">
        <f>Datos_Entrada!$E$83</f>
        <v>8932000</v>
      </c>
      <c r="K102" s="84">
        <f>D102*Datos_Entrada!$E$84</f>
        <v>2556153.6</v>
      </c>
      <c r="L102" s="84">
        <f>Datos_Entrada!$E$85</f>
        <v>3465000</v>
      </c>
      <c r="M102" s="84">
        <f>Datos_Entrada!$E$86</f>
        <v>4312000</v>
      </c>
      <c r="N102" s="84">
        <f>Datos_Entrada!$E$87</f>
        <v>1848000</v>
      </c>
      <c r="O102" s="85">
        <f>Datos_Entrada!$E$88</f>
        <v>1232000</v>
      </c>
      <c r="P102" s="86">
        <f>Datos_Entrada!$D$90</f>
        <v>2800000</v>
      </c>
      <c r="Q102" s="84">
        <f>Datos_Entrada!$D$91</f>
        <v>650000</v>
      </c>
      <c r="R102" s="85">
        <f>E102*Datos_Entrada!$C$92</f>
        <v>8963136</v>
      </c>
      <c r="S102" s="86">
        <f>Datos_Entrada!$D$93</f>
        <v>200000</v>
      </c>
      <c r="T102" s="85">
        <f>Datos_Entrada!$D$95</f>
        <v>80000</v>
      </c>
      <c r="U102" s="80">
        <f t="shared" si="9"/>
        <v>130398432.00000001</v>
      </c>
      <c r="V102" s="66">
        <f t="shared" si="10"/>
        <v>31373289.600000001</v>
      </c>
      <c r="W102" s="66">
        <f t="shared" si="11"/>
        <v>136999478.39999998</v>
      </c>
    </row>
    <row r="103" spans="2:23" x14ac:dyDescent="0.25">
      <c r="B103" s="7">
        <v>98</v>
      </c>
      <c r="C103" s="64">
        <f>Datos_Entrada!$C$69</f>
        <v>0.95</v>
      </c>
      <c r="D103" s="65">
        <f t="shared" si="7"/>
        <v>829.92000000000007</v>
      </c>
      <c r="E103" s="66">
        <f t="shared" si="8"/>
        <v>298771200</v>
      </c>
      <c r="F103" s="183">
        <f t="shared" si="13"/>
        <v>0</v>
      </c>
      <c r="G103" s="80">
        <f t="shared" si="12"/>
        <v>112412664.00000001</v>
      </c>
      <c r="H103" s="86">
        <f>Datos_Entrada!$E$82</f>
        <v>1540000</v>
      </c>
      <c r="I103" s="84">
        <f>D103*Datos_Entrada!$E$81</f>
        <v>12780768.000000002</v>
      </c>
      <c r="J103" s="84">
        <f>Datos_Entrada!$E$83</f>
        <v>8932000</v>
      </c>
      <c r="K103" s="84">
        <f>D103*Datos_Entrada!$E$84</f>
        <v>2556153.6</v>
      </c>
      <c r="L103" s="84">
        <f>Datos_Entrada!$E$85</f>
        <v>3465000</v>
      </c>
      <c r="M103" s="84">
        <f>Datos_Entrada!$E$86</f>
        <v>4312000</v>
      </c>
      <c r="N103" s="84">
        <f>Datos_Entrada!$E$87</f>
        <v>1848000</v>
      </c>
      <c r="O103" s="85">
        <f>Datos_Entrada!$E$88</f>
        <v>1232000</v>
      </c>
      <c r="P103" s="86">
        <f>Datos_Entrada!$D$90</f>
        <v>2800000</v>
      </c>
      <c r="Q103" s="84">
        <f>Datos_Entrada!$D$91</f>
        <v>650000</v>
      </c>
      <c r="R103" s="85">
        <f>E103*Datos_Entrada!$C$92</f>
        <v>8963136</v>
      </c>
      <c r="S103" s="86">
        <f>Datos_Entrada!$D$93</f>
        <v>200000</v>
      </c>
      <c r="T103" s="85">
        <f>Datos_Entrada!$D$95</f>
        <v>80000</v>
      </c>
      <c r="U103" s="80">
        <f t="shared" si="9"/>
        <v>130398432.00000001</v>
      </c>
      <c r="V103" s="66">
        <f t="shared" si="10"/>
        <v>31373289.600000001</v>
      </c>
      <c r="W103" s="66">
        <f t="shared" si="11"/>
        <v>136999478.39999998</v>
      </c>
    </row>
    <row r="104" spans="2:23" x14ac:dyDescent="0.25">
      <c r="B104" s="7">
        <v>99</v>
      </c>
      <c r="C104" s="64">
        <f>Datos_Entrada!$C$69</f>
        <v>0.95</v>
      </c>
      <c r="D104" s="65">
        <f t="shared" si="7"/>
        <v>829.92000000000007</v>
      </c>
      <c r="E104" s="66">
        <f t="shared" si="8"/>
        <v>298771200</v>
      </c>
      <c r="F104" s="183">
        <f t="shared" si="13"/>
        <v>0</v>
      </c>
      <c r="G104" s="80">
        <f t="shared" si="12"/>
        <v>112412664.00000001</v>
      </c>
      <c r="H104" s="86">
        <f>Datos_Entrada!$E$82</f>
        <v>1540000</v>
      </c>
      <c r="I104" s="84">
        <f>D104*Datos_Entrada!$E$81</f>
        <v>12780768.000000002</v>
      </c>
      <c r="J104" s="84">
        <f>Datos_Entrada!$E$83</f>
        <v>8932000</v>
      </c>
      <c r="K104" s="84">
        <f>D104*Datos_Entrada!$E$84</f>
        <v>2556153.6</v>
      </c>
      <c r="L104" s="84">
        <f>Datos_Entrada!$E$85</f>
        <v>3465000</v>
      </c>
      <c r="M104" s="84">
        <f>Datos_Entrada!$E$86</f>
        <v>4312000</v>
      </c>
      <c r="N104" s="84">
        <f>Datos_Entrada!$E$87</f>
        <v>1848000</v>
      </c>
      <c r="O104" s="85">
        <f>Datos_Entrada!$E$88</f>
        <v>1232000</v>
      </c>
      <c r="P104" s="86">
        <f>Datos_Entrada!$D$90</f>
        <v>2800000</v>
      </c>
      <c r="Q104" s="84">
        <f>Datos_Entrada!$D$91</f>
        <v>650000</v>
      </c>
      <c r="R104" s="85">
        <f>E104*Datos_Entrada!$C$92</f>
        <v>8963136</v>
      </c>
      <c r="S104" s="86">
        <f>Datos_Entrada!$D$93</f>
        <v>200000</v>
      </c>
      <c r="T104" s="85">
        <f>Datos_Entrada!$D$95</f>
        <v>80000</v>
      </c>
      <c r="U104" s="80">
        <f t="shared" si="9"/>
        <v>130398432.00000001</v>
      </c>
      <c r="V104" s="66">
        <f t="shared" si="10"/>
        <v>31373289.600000001</v>
      </c>
      <c r="W104" s="66">
        <f t="shared" si="11"/>
        <v>136999478.39999998</v>
      </c>
    </row>
    <row r="105" spans="2:23" x14ac:dyDescent="0.25">
      <c r="B105" s="7">
        <v>100</v>
      </c>
      <c r="C105" s="64">
        <f>Datos_Entrada!$C$69</f>
        <v>0.95</v>
      </c>
      <c r="D105" s="65">
        <f t="shared" si="7"/>
        <v>829.92000000000007</v>
      </c>
      <c r="E105" s="66">
        <f t="shared" si="8"/>
        <v>298771200</v>
      </c>
      <c r="F105" s="183">
        <f t="shared" si="13"/>
        <v>0</v>
      </c>
      <c r="G105" s="80">
        <f t="shared" si="12"/>
        <v>112412664.00000001</v>
      </c>
      <c r="H105" s="86">
        <f>Datos_Entrada!$E$82</f>
        <v>1540000</v>
      </c>
      <c r="I105" s="84">
        <f>D105*Datos_Entrada!$E$81</f>
        <v>12780768.000000002</v>
      </c>
      <c r="J105" s="84">
        <f>Datos_Entrada!$E$83</f>
        <v>8932000</v>
      </c>
      <c r="K105" s="84">
        <f>D105*Datos_Entrada!$E$84</f>
        <v>2556153.6</v>
      </c>
      <c r="L105" s="84">
        <f>Datos_Entrada!$E$85</f>
        <v>3465000</v>
      </c>
      <c r="M105" s="84">
        <f>Datos_Entrada!$E$86</f>
        <v>4312000</v>
      </c>
      <c r="N105" s="84">
        <f>Datos_Entrada!$E$87</f>
        <v>1848000</v>
      </c>
      <c r="O105" s="85">
        <f>Datos_Entrada!$E$88</f>
        <v>1232000</v>
      </c>
      <c r="P105" s="86">
        <f>Datos_Entrada!$D$90</f>
        <v>2800000</v>
      </c>
      <c r="Q105" s="84">
        <f>Datos_Entrada!$D$91</f>
        <v>650000</v>
      </c>
      <c r="R105" s="85">
        <f>E105*Datos_Entrada!$C$92</f>
        <v>8963136</v>
      </c>
      <c r="S105" s="86">
        <f>Datos_Entrada!$D$93</f>
        <v>200000</v>
      </c>
      <c r="T105" s="85">
        <f>Datos_Entrada!$D$95</f>
        <v>80000</v>
      </c>
      <c r="U105" s="80">
        <f t="shared" si="9"/>
        <v>130398432.00000001</v>
      </c>
      <c r="V105" s="66">
        <f t="shared" si="10"/>
        <v>31373289.600000001</v>
      </c>
      <c r="W105" s="66">
        <f t="shared" si="11"/>
        <v>136999478.39999998</v>
      </c>
    </row>
    <row r="106" spans="2:23" x14ac:dyDescent="0.25">
      <c r="B106" s="7">
        <v>101</v>
      </c>
      <c r="C106" s="64">
        <f>Datos_Entrada!$C$69</f>
        <v>0.95</v>
      </c>
      <c r="D106" s="65">
        <f t="shared" si="7"/>
        <v>829.92000000000007</v>
      </c>
      <c r="E106" s="66">
        <f t="shared" si="8"/>
        <v>298771200</v>
      </c>
      <c r="F106" s="183">
        <f t="shared" si="13"/>
        <v>0</v>
      </c>
      <c r="G106" s="80">
        <f t="shared" si="12"/>
        <v>112412664.00000001</v>
      </c>
      <c r="H106" s="86">
        <f>Datos_Entrada!$E$82</f>
        <v>1540000</v>
      </c>
      <c r="I106" s="84">
        <f>D106*Datos_Entrada!$E$81</f>
        <v>12780768.000000002</v>
      </c>
      <c r="J106" s="84">
        <f>Datos_Entrada!$E$83</f>
        <v>8932000</v>
      </c>
      <c r="K106" s="84">
        <f>D106*Datos_Entrada!$E$84</f>
        <v>2556153.6</v>
      </c>
      <c r="L106" s="84">
        <f>Datos_Entrada!$E$85</f>
        <v>3465000</v>
      </c>
      <c r="M106" s="84">
        <f>Datos_Entrada!$E$86</f>
        <v>4312000</v>
      </c>
      <c r="N106" s="84">
        <f>Datos_Entrada!$E$87</f>
        <v>1848000</v>
      </c>
      <c r="O106" s="85">
        <f>Datos_Entrada!$E$88</f>
        <v>1232000</v>
      </c>
      <c r="P106" s="86">
        <f>Datos_Entrada!$D$90</f>
        <v>2800000</v>
      </c>
      <c r="Q106" s="84">
        <f>Datos_Entrada!$D$91</f>
        <v>650000</v>
      </c>
      <c r="R106" s="85">
        <f>E106*Datos_Entrada!$C$92</f>
        <v>8963136</v>
      </c>
      <c r="S106" s="86">
        <f>Datos_Entrada!$D$93</f>
        <v>200000</v>
      </c>
      <c r="T106" s="85">
        <f>Datos_Entrada!$D$95</f>
        <v>80000</v>
      </c>
      <c r="U106" s="80">
        <f t="shared" si="9"/>
        <v>130398432.00000001</v>
      </c>
      <c r="V106" s="66">
        <f t="shared" si="10"/>
        <v>31373289.600000001</v>
      </c>
      <c r="W106" s="66">
        <f t="shared" si="11"/>
        <v>136999478.39999998</v>
      </c>
    </row>
    <row r="107" spans="2:23" x14ac:dyDescent="0.25">
      <c r="B107" s="7">
        <v>102</v>
      </c>
      <c r="C107" s="64">
        <f>Datos_Entrada!$C$69</f>
        <v>0.95</v>
      </c>
      <c r="D107" s="65">
        <f t="shared" si="7"/>
        <v>829.92000000000007</v>
      </c>
      <c r="E107" s="66">
        <f t="shared" si="8"/>
        <v>298771200</v>
      </c>
      <c r="F107" s="183">
        <f t="shared" si="13"/>
        <v>0</v>
      </c>
      <c r="G107" s="80">
        <f t="shared" si="12"/>
        <v>112412664.00000001</v>
      </c>
      <c r="H107" s="86">
        <f>Datos_Entrada!$E$82</f>
        <v>1540000</v>
      </c>
      <c r="I107" s="84">
        <f>D107*Datos_Entrada!$E$81</f>
        <v>12780768.000000002</v>
      </c>
      <c r="J107" s="84">
        <f>Datos_Entrada!$E$83</f>
        <v>8932000</v>
      </c>
      <c r="K107" s="84">
        <f>D107*Datos_Entrada!$E$84</f>
        <v>2556153.6</v>
      </c>
      <c r="L107" s="84">
        <f>Datos_Entrada!$E$85</f>
        <v>3465000</v>
      </c>
      <c r="M107" s="84">
        <f>Datos_Entrada!$E$86</f>
        <v>4312000</v>
      </c>
      <c r="N107" s="84">
        <f>Datos_Entrada!$E$87</f>
        <v>1848000</v>
      </c>
      <c r="O107" s="85">
        <f>Datos_Entrada!$E$88</f>
        <v>1232000</v>
      </c>
      <c r="P107" s="86">
        <f>Datos_Entrada!$D$90</f>
        <v>2800000</v>
      </c>
      <c r="Q107" s="84">
        <f>Datos_Entrada!$D$91</f>
        <v>650000</v>
      </c>
      <c r="R107" s="85">
        <f>E107*Datos_Entrada!$C$92</f>
        <v>8963136</v>
      </c>
      <c r="S107" s="86">
        <f>Datos_Entrada!$D$93</f>
        <v>200000</v>
      </c>
      <c r="T107" s="85">
        <f>Datos_Entrada!$D$95</f>
        <v>80000</v>
      </c>
      <c r="U107" s="80">
        <f t="shared" si="9"/>
        <v>130398432.00000001</v>
      </c>
      <c r="V107" s="66">
        <f t="shared" si="10"/>
        <v>31373289.600000001</v>
      </c>
      <c r="W107" s="66">
        <f t="shared" si="11"/>
        <v>136999478.39999998</v>
      </c>
    </row>
    <row r="108" spans="2:23" x14ac:dyDescent="0.25">
      <c r="B108" s="7">
        <v>103</v>
      </c>
      <c r="C108" s="64">
        <f>Datos_Entrada!$C$69</f>
        <v>0.95</v>
      </c>
      <c r="D108" s="65">
        <f t="shared" si="7"/>
        <v>829.92000000000007</v>
      </c>
      <c r="E108" s="66">
        <f t="shared" si="8"/>
        <v>298771200</v>
      </c>
      <c r="F108" s="183">
        <f t="shared" si="13"/>
        <v>0</v>
      </c>
      <c r="G108" s="80">
        <f t="shared" si="12"/>
        <v>112412664.00000001</v>
      </c>
      <c r="H108" s="86">
        <f>Datos_Entrada!$E$82</f>
        <v>1540000</v>
      </c>
      <c r="I108" s="84">
        <f>D108*Datos_Entrada!$E$81</f>
        <v>12780768.000000002</v>
      </c>
      <c r="J108" s="84">
        <f>Datos_Entrada!$E$83</f>
        <v>8932000</v>
      </c>
      <c r="K108" s="84">
        <f>D108*Datos_Entrada!$E$84</f>
        <v>2556153.6</v>
      </c>
      <c r="L108" s="84">
        <f>Datos_Entrada!$E$85</f>
        <v>3465000</v>
      </c>
      <c r="M108" s="84">
        <f>Datos_Entrada!$E$86</f>
        <v>4312000</v>
      </c>
      <c r="N108" s="84">
        <f>Datos_Entrada!$E$87</f>
        <v>1848000</v>
      </c>
      <c r="O108" s="85">
        <f>Datos_Entrada!$E$88</f>
        <v>1232000</v>
      </c>
      <c r="P108" s="86">
        <f>Datos_Entrada!$D$90</f>
        <v>2800000</v>
      </c>
      <c r="Q108" s="84">
        <f>Datos_Entrada!$D$91</f>
        <v>650000</v>
      </c>
      <c r="R108" s="85">
        <f>E108*Datos_Entrada!$C$92</f>
        <v>8963136</v>
      </c>
      <c r="S108" s="86">
        <f>Datos_Entrada!$D$93</f>
        <v>200000</v>
      </c>
      <c r="T108" s="85">
        <f>Datos_Entrada!$D$95</f>
        <v>80000</v>
      </c>
      <c r="U108" s="80">
        <f t="shared" si="9"/>
        <v>130398432.00000001</v>
      </c>
      <c r="V108" s="66">
        <f t="shared" si="10"/>
        <v>31373289.600000001</v>
      </c>
      <c r="W108" s="66">
        <f t="shared" si="11"/>
        <v>136999478.39999998</v>
      </c>
    </row>
    <row r="109" spans="2:23" x14ac:dyDescent="0.25">
      <c r="B109" s="7">
        <v>104</v>
      </c>
      <c r="C109" s="64">
        <f>Datos_Entrada!$C$69</f>
        <v>0.95</v>
      </c>
      <c r="D109" s="65">
        <f t="shared" si="7"/>
        <v>829.92000000000007</v>
      </c>
      <c r="E109" s="66">
        <f t="shared" si="8"/>
        <v>298771200</v>
      </c>
      <c r="F109" s="183">
        <f t="shared" si="13"/>
        <v>0</v>
      </c>
      <c r="G109" s="80">
        <f t="shared" si="12"/>
        <v>112412664.00000001</v>
      </c>
      <c r="H109" s="86">
        <f>Datos_Entrada!$E$82</f>
        <v>1540000</v>
      </c>
      <c r="I109" s="84">
        <f>D109*Datos_Entrada!$E$81</f>
        <v>12780768.000000002</v>
      </c>
      <c r="J109" s="84">
        <f>Datos_Entrada!$E$83</f>
        <v>8932000</v>
      </c>
      <c r="K109" s="84">
        <f>D109*Datos_Entrada!$E$84</f>
        <v>2556153.6</v>
      </c>
      <c r="L109" s="84">
        <f>Datos_Entrada!$E$85</f>
        <v>3465000</v>
      </c>
      <c r="M109" s="84">
        <f>Datos_Entrada!$E$86</f>
        <v>4312000</v>
      </c>
      <c r="N109" s="84">
        <f>Datos_Entrada!$E$87</f>
        <v>1848000</v>
      </c>
      <c r="O109" s="85">
        <f>Datos_Entrada!$E$88</f>
        <v>1232000</v>
      </c>
      <c r="P109" s="86">
        <f>Datos_Entrada!$D$90</f>
        <v>2800000</v>
      </c>
      <c r="Q109" s="84">
        <f>Datos_Entrada!$D$91</f>
        <v>650000</v>
      </c>
      <c r="R109" s="85">
        <f>E109*Datos_Entrada!$C$92</f>
        <v>8963136</v>
      </c>
      <c r="S109" s="86">
        <f>Datos_Entrada!$D$93</f>
        <v>200000</v>
      </c>
      <c r="T109" s="85">
        <f>Datos_Entrada!$D$95</f>
        <v>80000</v>
      </c>
      <c r="U109" s="80">
        <f t="shared" si="9"/>
        <v>130398432.00000001</v>
      </c>
      <c r="V109" s="66">
        <f t="shared" si="10"/>
        <v>31373289.600000001</v>
      </c>
      <c r="W109" s="66">
        <f t="shared" si="11"/>
        <v>136999478.39999998</v>
      </c>
    </row>
    <row r="110" spans="2:23" x14ac:dyDescent="0.25">
      <c r="B110" s="7">
        <v>105</v>
      </c>
      <c r="C110" s="64">
        <f>Datos_Entrada!$C$69</f>
        <v>0.95</v>
      </c>
      <c r="D110" s="65">
        <f t="shared" si="7"/>
        <v>829.92000000000007</v>
      </c>
      <c r="E110" s="66">
        <f t="shared" si="8"/>
        <v>298771200</v>
      </c>
      <c r="F110" s="183">
        <f t="shared" si="13"/>
        <v>0</v>
      </c>
      <c r="G110" s="80">
        <f t="shared" si="12"/>
        <v>112412664.00000001</v>
      </c>
      <c r="H110" s="86">
        <f>Datos_Entrada!$E$82</f>
        <v>1540000</v>
      </c>
      <c r="I110" s="84">
        <f>D110*Datos_Entrada!$E$81</f>
        <v>12780768.000000002</v>
      </c>
      <c r="J110" s="84">
        <f>Datos_Entrada!$E$83</f>
        <v>8932000</v>
      </c>
      <c r="K110" s="84">
        <f>D110*Datos_Entrada!$E$84</f>
        <v>2556153.6</v>
      </c>
      <c r="L110" s="84">
        <f>Datos_Entrada!$E$85</f>
        <v>3465000</v>
      </c>
      <c r="M110" s="84">
        <f>Datos_Entrada!$E$86</f>
        <v>4312000</v>
      </c>
      <c r="N110" s="84">
        <f>Datos_Entrada!$E$87</f>
        <v>1848000</v>
      </c>
      <c r="O110" s="85">
        <f>Datos_Entrada!$E$88</f>
        <v>1232000</v>
      </c>
      <c r="P110" s="86">
        <f>Datos_Entrada!$D$90</f>
        <v>2800000</v>
      </c>
      <c r="Q110" s="84">
        <f>Datos_Entrada!$D$91</f>
        <v>650000</v>
      </c>
      <c r="R110" s="85">
        <f>E110*Datos_Entrada!$C$92</f>
        <v>8963136</v>
      </c>
      <c r="S110" s="86">
        <f>Datos_Entrada!$D$93</f>
        <v>200000</v>
      </c>
      <c r="T110" s="85">
        <f>Datos_Entrada!$D$95</f>
        <v>80000</v>
      </c>
      <c r="U110" s="80">
        <f t="shared" si="9"/>
        <v>130398432.00000001</v>
      </c>
      <c r="V110" s="66">
        <f t="shared" si="10"/>
        <v>31373289.600000001</v>
      </c>
      <c r="W110" s="66">
        <f t="shared" si="11"/>
        <v>136999478.39999998</v>
      </c>
    </row>
    <row r="111" spans="2:23" x14ac:dyDescent="0.25">
      <c r="B111" s="7">
        <v>106</v>
      </c>
      <c r="C111" s="64">
        <f>Datos_Entrada!$C$69</f>
        <v>0.95</v>
      </c>
      <c r="D111" s="65">
        <f t="shared" si="7"/>
        <v>829.92000000000007</v>
      </c>
      <c r="E111" s="66">
        <f t="shared" si="8"/>
        <v>298771200</v>
      </c>
      <c r="F111" s="183">
        <f t="shared" si="13"/>
        <v>0</v>
      </c>
      <c r="G111" s="80">
        <f t="shared" si="12"/>
        <v>112412664.00000001</v>
      </c>
      <c r="H111" s="86">
        <f>Datos_Entrada!$E$82</f>
        <v>1540000</v>
      </c>
      <c r="I111" s="84">
        <f>D111*Datos_Entrada!$E$81</f>
        <v>12780768.000000002</v>
      </c>
      <c r="J111" s="84">
        <f>Datos_Entrada!$E$83</f>
        <v>8932000</v>
      </c>
      <c r="K111" s="84">
        <f>D111*Datos_Entrada!$E$84</f>
        <v>2556153.6</v>
      </c>
      <c r="L111" s="84">
        <f>Datos_Entrada!$E$85</f>
        <v>3465000</v>
      </c>
      <c r="M111" s="84">
        <f>Datos_Entrada!$E$86</f>
        <v>4312000</v>
      </c>
      <c r="N111" s="84">
        <f>Datos_Entrada!$E$87</f>
        <v>1848000</v>
      </c>
      <c r="O111" s="85">
        <f>Datos_Entrada!$E$88</f>
        <v>1232000</v>
      </c>
      <c r="P111" s="86">
        <f>Datos_Entrada!$D$90</f>
        <v>2800000</v>
      </c>
      <c r="Q111" s="84">
        <f>Datos_Entrada!$D$91</f>
        <v>650000</v>
      </c>
      <c r="R111" s="85">
        <f>E111*Datos_Entrada!$C$92</f>
        <v>8963136</v>
      </c>
      <c r="S111" s="86">
        <f>Datos_Entrada!$D$93</f>
        <v>200000</v>
      </c>
      <c r="T111" s="85">
        <f>Datos_Entrada!$D$95</f>
        <v>80000</v>
      </c>
      <c r="U111" s="80">
        <f t="shared" si="9"/>
        <v>130398432.00000001</v>
      </c>
      <c r="V111" s="66">
        <f t="shared" si="10"/>
        <v>31373289.600000001</v>
      </c>
      <c r="W111" s="66">
        <f t="shared" si="11"/>
        <v>136999478.39999998</v>
      </c>
    </row>
    <row r="112" spans="2:23" x14ac:dyDescent="0.25">
      <c r="B112" s="7">
        <v>107</v>
      </c>
      <c r="C112" s="64">
        <f>Datos_Entrada!$C$69</f>
        <v>0.95</v>
      </c>
      <c r="D112" s="65">
        <f t="shared" si="7"/>
        <v>829.92000000000007</v>
      </c>
      <c r="E112" s="66">
        <f t="shared" si="8"/>
        <v>298771200</v>
      </c>
      <c r="F112" s="183">
        <f t="shared" si="13"/>
        <v>0</v>
      </c>
      <c r="G112" s="80">
        <f t="shared" si="12"/>
        <v>112412664.00000001</v>
      </c>
      <c r="H112" s="86">
        <f>Datos_Entrada!$E$82</f>
        <v>1540000</v>
      </c>
      <c r="I112" s="84">
        <f>D112*Datos_Entrada!$E$81</f>
        <v>12780768.000000002</v>
      </c>
      <c r="J112" s="84">
        <f>Datos_Entrada!$E$83</f>
        <v>8932000</v>
      </c>
      <c r="K112" s="84">
        <f>D112*Datos_Entrada!$E$84</f>
        <v>2556153.6</v>
      </c>
      <c r="L112" s="84">
        <f>Datos_Entrada!$E$85</f>
        <v>3465000</v>
      </c>
      <c r="M112" s="84">
        <f>Datos_Entrada!$E$86</f>
        <v>4312000</v>
      </c>
      <c r="N112" s="84">
        <f>Datos_Entrada!$E$87</f>
        <v>1848000</v>
      </c>
      <c r="O112" s="85">
        <f>Datos_Entrada!$E$88</f>
        <v>1232000</v>
      </c>
      <c r="P112" s="86">
        <f>Datos_Entrada!$D$90</f>
        <v>2800000</v>
      </c>
      <c r="Q112" s="84">
        <f>Datos_Entrada!$D$91</f>
        <v>650000</v>
      </c>
      <c r="R112" s="85">
        <f>E112*Datos_Entrada!$C$92</f>
        <v>8963136</v>
      </c>
      <c r="S112" s="86">
        <f>Datos_Entrada!$D$93</f>
        <v>200000</v>
      </c>
      <c r="T112" s="85">
        <f>Datos_Entrada!$D$95</f>
        <v>80000</v>
      </c>
      <c r="U112" s="80">
        <f t="shared" si="9"/>
        <v>130398432.00000001</v>
      </c>
      <c r="V112" s="66">
        <f t="shared" si="10"/>
        <v>31373289.600000001</v>
      </c>
      <c r="W112" s="66">
        <f t="shared" si="11"/>
        <v>136999478.39999998</v>
      </c>
    </row>
    <row r="113" spans="2:23" x14ac:dyDescent="0.25">
      <c r="B113" s="7">
        <v>108</v>
      </c>
      <c r="C113" s="64">
        <f>Datos_Entrada!$C$69</f>
        <v>0.95</v>
      </c>
      <c r="D113" s="65">
        <f t="shared" si="7"/>
        <v>829.92000000000007</v>
      </c>
      <c r="E113" s="66">
        <f t="shared" si="8"/>
        <v>298771200</v>
      </c>
      <c r="F113" s="183">
        <f t="shared" si="13"/>
        <v>0</v>
      </c>
      <c r="G113" s="80">
        <f t="shared" si="12"/>
        <v>112412664.00000001</v>
      </c>
      <c r="H113" s="86">
        <f>Datos_Entrada!$E$82</f>
        <v>1540000</v>
      </c>
      <c r="I113" s="84">
        <f>D113*Datos_Entrada!$E$81</f>
        <v>12780768.000000002</v>
      </c>
      <c r="J113" s="84">
        <f>Datos_Entrada!$E$83</f>
        <v>8932000</v>
      </c>
      <c r="K113" s="84">
        <f>D113*Datos_Entrada!$E$84</f>
        <v>2556153.6</v>
      </c>
      <c r="L113" s="84">
        <f>Datos_Entrada!$E$85</f>
        <v>3465000</v>
      </c>
      <c r="M113" s="84">
        <f>Datos_Entrada!$E$86</f>
        <v>4312000</v>
      </c>
      <c r="N113" s="84">
        <f>Datos_Entrada!$E$87</f>
        <v>1848000</v>
      </c>
      <c r="O113" s="85">
        <f>Datos_Entrada!$E$88</f>
        <v>1232000</v>
      </c>
      <c r="P113" s="86">
        <f>Datos_Entrada!$D$90</f>
        <v>2800000</v>
      </c>
      <c r="Q113" s="84">
        <f>Datos_Entrada!$D$91</f>
        <v>650000</v>
      </c>
      <c r="R113" s="85">
        <f>E113*Datos_Entrada!$C$92</f>
        <v>8963136</v>
      </c>
      <c r="S113" s="86">
        <f>Datos_Entrada!$D$93</f>
        <v>200000</v>
      </c>
      <c r="T113" s="85">
        <f>Datos_Entrada!$D$95</f>
        <v>80000</v>
      </c>
      <c r="U113" s="80">
        <f t="shared" si="9"/>
        <v>130398432.00000001</v>
      </c>
      <c r="V113" s="66">
        <f t="shared" si="10"/>
        <v>31373289.600000001</v>
      </c>
      <c r="W113" s="66">
        <f t="shared" si="11"/>
        <v>136999478.39999998</v>
      </c>
    </row>
    <row r="114" spans="2:23" x14ac:dyDescent="0.25">
      <c r="B114" s="7">
        <v>109</v>
      </c>
      <c r="C114" s="64">
        <f>Datos_Entrada!$C$71</f>
        <v>0.65</v>
      </c>
      <c r="D114" s="65">
        <f t="shared" si="7"/>
        <v>567.84000000000015</v>
      </c>
      <c r="E114" s="66">
        <f t="shared" si="8"/>
        <v>204422400.00000006</v>
      </c>
      <c r="F114" s="183">
        <f t="shared" si="13"/>
        <v>-0.31578947368421034</v>
      </c>
      <c r="G114" s="80">
        <f t="shared" si="12"/>
        <v>76913928.000000015</v>
      </c>
      <c r="H114" s="86">
        <f>Datos_Entrada!$E$82</f>
        <v>1540000</v>
      </c>
      <c r="I114" s="84">
        <f>D114*Datos_Entrada!$E$81</f>
        <v>8744736.0000000019</v>
      </c>
      <c r="J114" s="84">
        <f>Datos_Entrada!$E$83</f>
        <v>8932000</v>
      </c>
      <c r="K114" s="84">
        <f>D114*Datos_Entrada!$E$84</f>
        <v>1748947.2000000004</v>
      </c>
      <c r="L114" s="84">
        <f>Datos_Entrada!$E$85</f>
        <v>3465000</v>
      </c>
      <c r="M114" s="84">
        <f>Datos_Entrada!$E$86</f>
        <v>4312000</v>
      </c>
      <c r="N114" s="84">
        <f>Datos_Entrada!$E$87</f>
        <v>1848000</v>
      </c>
      <c r="O114" s="85">
        <f>Datos_Entrada!$E$88</f>
        <v>1232000</v>
      </c>
      <c r="P114" s="86">
        <f>Datos_Entrada!$D$90</f>
        <v>2800000</v>
      </c>
      <c r="Q114" s="84">
        <f>Datos_Entrada!$D$91</f>
        <v>650000</v>
      </c>
      <c r="R114" s="85">
        <f>E114*Datos_Entrada!$C$92</f>
        <v>6132672.0000000019</v>
      </c>
      <c r="S114" s="86">
        <f>Datos_Entrada!$D$93</f>
        <v>200000</v>
      </c>
      <c r="T114" s="85">
        <f>Datos_Entrada!$D$95</f>
        <v>80000</v>
      </c>
      <c r="U114" s="80">
        <f t="shared" si="9"/>
        <v>90863664.000000015</v>
      </c>
      <c r="V114" s="66">
        <f t="shared" si="10"/>
        <v>27735619.200000003</v>
      </c>
      <c r="W114" s="66">
        <f t="shared" si="11"/>
        <v>85823116.800000042</v>
      </c>
    </row>
    <row r="115" spans="2:23" x14ac:dyDescent="0.25">
      <c r="B115" s="7">
        <v>110</v>
      </c>
      <c r="C115" s="64">
        <f>Datos_Entrada!$C$71</f>
        <v>0.65</v>
      </c>
      <c r="D115" s="65">
        <f t="shared" si="7"/>
        <v>567.84000000000015</v>
      </c>
      <c r="E115" s="66">
        <f t="shared" si="8"/>
        <v>204422400.00000006</v>
      </c>
      <c r="F115" s="183">
        <f t="shared" si="13"/>
        <v>0</v>
      </c>
      <c r="G115" s="80">
        <f t="shared" si="12"/>
        <v>76913928.000000015</v>
      </c>
      <c r="H115" s="86">
        <f>Datos_Entrada!$E$82</f>
        <v>1540000</v>
      </c>
      <c r="I115" s="84">
        <f>D115*Datos_Entrada!$E$81</f>
        <v>8744736.0000000019</v>
      </c>
      <c r="J115" s="84">
        <f>Datos_Entrada!$E$83</f>
        <v>8932000</v>
      </c>
      <c r="K115" s="84">
        <f>D115*Datos_Entrada!$E$84</f>
        <v>1748947.2000000004</v>
      </c>
      <c r="L115" s="84">
        <f>Datos_Entrada!$E$85</f>
        <v>3465000</v>
      </c>
      <c r="M115" s="84">
        <f>Datos_Entrada!$E$86</f>
        <v>4312000</v>
      </c>
      <c r="N115" s="84">
        <f>Datos_Entrada!$E$87</f>
        <v>1848000</v>
      </c>
      <c r="O115" s="85">
        <f>Datos_Entrada!$E$88</f>
        <v>1232000</v>
      </c>
      <c r="P115" s="86">
        <f>Datos_Entrada!$D$90</f>
        <v>2800000</v>
      </c>
      <c r="Q115" s="84">
        <f>Datos_Entrada!$D$91</f>
        <v>650000</v>
      </c>
      <c r="R115" s="85">
        <f>E115*Datos_Entrada!$C$92</f>
        <v>6132672.0000000019</v>
      </c>
      <c r="S115" s="86">
        <f>Datos_Entrada!$D$93</f>
        <v>200000</v>
      </c>
      <c r="T115" s="85">
        <f>Datos_Entrada!$D$95</f>
        <v>80000</v>
      </c>
      <c r="U115" s="80">
        <f t="shared" si="9"/>
        <v>90863664.000000015</v>
      </c>
      <c r="V115" s="66">
        <f t="shared" si="10"/>
        <v>27735619.200000003</v>
      </c>
      <c r="W115" s="66">
        <f t="shared" si="11"/>
        <v>85823116.800000042</v>
      </c>
    </row>
    <row r="116" spans="2:23" x14ac:dyDescent="0.25">
      <c r="B116" s="7">
        <v>111</v>
      </c>
      <c r="C116" s="64">
        <f>Datos_Entrada!$C$71</f>
        <v>0.65</v>
      </c>
      <c r="D116" s="65">
        <f t="shared" si="7"/>
        <v>567.84000000000015</v>
      </c>
      <c r="E116" s="66">
        <f t="shared" si="8"/>
        <v>204422400.00000006</v>
      </c>
      <c r="F116" s="183">
        <f t="shared" si="13"/>
        <v>0</v>
      </c>
      <c r="G116" s="80">
        <f t="shared" si="12"/>
        <v>76913928.000000015</v>
      </c>
      <c r="H116" s="86">
        <f>Datos_Entrada!$E$82</f>
        <v>1540000</v>
      </c>
      <c r="I116" s="84">
        <f>D116*Datos_Entrada!$E$81</f>
        <v>8744736.0000000019</v>
      </c>
      <c r="J116" s="84">
        <f>Datos_Entrada!$E$83</f>
        <v>8932000</v>
      </c>
      <c r="K116" s="84">
        <f>D116*Datos_Entrada!$E$84</f>
        <v>1748947.2000000004</v>
      </c>
      <c r="L116" s="84">
        <f>Datos_Entrada!$E$85</f>
        <v>3465000</v>
      </c>
      <c r="M116" s="84">
        <f>Datos_Entrada!$E$86</f>
        <v>4312000</v>
      </c>
      <c r="N116" s="84">
        <f>Datos_Entrada!$E$87</f>
        <v>1848000</v>
      </c>
      <c r="O116" s="85">
        <f>Datos_Entrada!$E$88</f>
        <v>1232000</v>
      </c>
      <c r="P116" s="86">
        <f>Datos_Entrada!$D$90</f>
        <v>2800000</v>
      </c>
      <c r="Q116" s="84">
        <f>Datos_Entrada!$D$91</f>
        <v>650000</v>
      </c>
      <c r="R116" s="85">
        <f>E116*Datos_Entrada!$C$92</f>
        <v>6132672.0000000019</v>
      </c>
      <c r="S116" s="86">
        <f>Datos_Entrada!$D$93</f>
        <v>200000</v>
      </c>
      <c r="T116" s="85">
        <f>Datos_Entrada!$D$95</f>
        <v>80000</v>
      </c>
      <c r="U116" s="80">
        <f t="shared" si="9"/>
        <v>90863664.000000015</v>
      </c>
      <c r="V116" s="66">
        <f t="shared" si="10"/>
        <v>27735619.200000003</v>
      </c>
      <c r="W116" s="66">
        <f t="shared" si="11"/>
        <v>85823116.800000042</v>
      </c>
    </row>
    <row r="117" spans="2:23" x14ac:dyDescent="0.25">
      <c r="B117" s="7">
        <v>112</v>
      </c>
      <c r="C117" s="64">
        <f>Datos_Entrada!$C$71</f>
        <v>0.65</v>
      </c>
      <c r="D117" s="65">
        <f t="shared" si="7"/>
        <v>567.84000000000015</v>
      </c>
      <c r="E117" s="66">
        <f t="shared" si="8"/>
        <v>204422400.00000006</v>
      </c>
      <c r="F117" s="183">
        <f t="shared" si="13"/>
        <v>0</v>
      </c>
      <c r="G117" s="80">
        <f t="shared" si="12"/>
        <v>76913928.000000015</v>
      </c>
      <c r="H117" s="86">
        <f>Datos_Entrada!$E$82</f>
        <v>1540000</v>
      </c>
      <c r="I117" s="84">
        <f>D117*Datos_Entrada!$E$81</f>
        <v>8744736.0000000019</v>
      </c>
      <c r="J117" s="84">
        <f>Datos_Entrada!$E$83</f>
        <v>8932000</v>
      </c>
      <c r="K117" s="84">
        <f>D117*Datos_Entrada!$E$84</f>
        <v>1748947.2000000004</v>
      </c>
      <c r="L117" s="84">
        <f>Datos_Entrada!$E$85</f>
        <v>3465000</v>
      </c>
      <c r="M117" s="84">
        <f>Datos_Entrada!$E$86</f>
        <v>4312000</v>
      </c>
      <c r="N117" s="84">
        <f>Datos_Entrada!$E$87</f>
        <v>1848000</v>
      </c>
      <c r="O117" s="85">
        <f>Datos_Entrada!$E$88</f>
        <v>1232000</v>
      </c>
      <c r="P117" s="86">
        <f>Datos_Entrada!$D$90</f>
        <v>2800000</v>
      </c>
      <c r="Q117" s="84">
        <f>Datos_Entrada!$D$91</f>
        <v>650000</v>
      </c>
      <c r="R117" s="85">
        <f>E117*Datos_Entrada!$C$92</f>
        <v>6132672.0000000019</v>
      </c>
      <c r="S117" s="86">
        <f>Datos_Entrada!$D$93</f>
        <v>200000</v>
      </c>
      <c r="T117" s="85">
        <f>Datos_Entrada!$D$95</f>
        <v>80000</v>
      </c>
      <c r="U117" s="80">
        <f t="shared" si="9"/>
        <v>90863664.000000015</v>
      </c>
      <c r="V117" s="66">
        <f t="shared" si="10"/>
        <v>27735619.200000003</v>
      </c>
      <c r="W117" s="66">
        <f t="shared" si="11"/>
        <v>85823116.800000042</v>
      </c>
    </row>
    <row r="118" spans="2:23" x14ac:dyDescent="0.25">
      <c r="B118" s="7">
        <v>113</v>
      </c>
      <c r="C118" s="64">
        <f>Datos_Entrada!$C$71</f>
        <v>0.65</v>
      </c>
      <c r="D118" s="65">
        <f t="shared" si="7"/>
        <v>567.84000000000015</v>
      </c>
      <c r="E118" s="66">
        <f t="shared" si="8"/>
        <v>204422400.00000006</v>
      </c>
      <c r="F118" s="183">
        <f t="shared" si="13"/>
        <v>0</v>
      </c>
      <c r="G118" s="80">
        <f t="shared" si="12"/>
        <v>76913928.000000015</v>
      </c>
      <c r="H118" s="86">
        <f>Datos_Entrada!$E$82</f>
        <v>1540000</v>
      </c>
      <c r="I118" s="84">
        <f>D118*Datos_Entrada!$E$81</f>
        <v>8744736.0000000019</v>
      </c>
      <c r="J118" s="84">
        <f>Datos_Entrada!$E$83</f>
        <v>8932000</v>
      </c>
      <c r="K118" s="84">
        <f>D118*Datos_Entrada!$E$84</f>
        <v>1748947.2000000004</v>
      </c>
      <c r="L118" s="84">
        <f>Datos_Entrada!$E$85</f>
        <v>3465000</v>
      </c>
      <c r="M118" s="84">
        <f>Datos_Entrada!$E$86</f>
        <v>4312000</v>
      </c>
      <c r="N118" s="84">
        <f>Datos_Entrada!$E$87</f>
        <v>1848000</v>
      </c>
      <c r="O118" s="85">
        <f>Datos_Entrada!$E$88</f>
        <v>1232000</v>
      </c>
      <c r="P118" s="86">
        <f>Datos_Entrada!$D$90</f>
        <v>2800000</v>
      </c>
      <c r="Q118" s="84">
        <f>Datos_Entrada!$D$91</f>
        <v>650000</v>
      </c>
      <c r="R118" s="85">
        <f>E118*Datos_Entrada!$C$92</f>
        <v>6132672.0000000019</v>
      </c>
      <c r="S118" s="86">
        <f>Datos_Entrada!$D$93</f>
        <v>200000</v>
      </c>
      <c r="T118" s="85">
        <f>Datos_Entrada!$D$95</f>
        <v>80000</v>
      </c>
      <c r="U118" s="80">
        <f t="shared" si="9"/>
        <v>90863664.000000015</v>
      </c>
      <c r="V118" s="66">
        <f t="shared" si="10"/>
        <v>27735619.200000003</v>
      </c>
      <c r="W118" s="66">
        <f t="shared" si="11"/>
        <v>85823116.800000042</v>
      </c>
    </row>
    <row r="119" spans="2:23" x14ac:dyDescent="0.25">
      <c r="B119" s="7">
        <v>114</v>
      </c>
      <c r="C119" s="64">
        <f>Datos_Entrada!$C$71</f>
        <v>0.65</v>
      </c>
      <c r="D119" s="65">
        <f t="shared" si="7"/>
        <v>567.84000000000015</v>
      </c>
      <c r="E119" s="66">
        <f t="shared" si="8"/>
        <v>204422400.00000006</v>
      </c>
      <c r="F119" s="183">
        <f t="shared" si="13"/>
        <v>0</v>
      </c>
      <c r="G119" s="80">
        <f t="shared" si="12"/>
        <v>76913928.000000015</v>
      </c>
      <c r="H119" s="86">
        <f>Datos_Entrada!$E$82</f>
        <v>1540000</v>
      </c>
      <c r="I119" s="84">
        <f>D119*Datos_Entrada!$E$81</f>
        <v>8744736.0000000019</v>
      </c>
      <c r="J119" s="84">
        <f>Datos_Entrada!$E$83</f>
        <v>8932000</v>
      </c>
      <c r="K119" s="84">
        <f>D119*Datos_Entrada!$E$84</f>
        <v>1748947.2000000004</v>
      </c>
      <c r="L119" s="84">
        <f>Datos_Entrada!$E$85</f>
        <v>3465000</v>
      </c>
      <c r="M119" s="84">
        <f>Datos_Entrada!$E$86</f>
        <v>4312000</v>
      </c>
      <c r="N119" s="84">
        <f>Datos_Entrada!$E$87</f>
        <v>1848000</v>
      </c>
      <c r="O119" s="85">
        <f>Datos_Entrada!$E$88</f>
        <v>1232000</v>
      </c>
      <c r="P119" s="86">
        <f>Datos_Entrada!$D$90</f>
        <v>2800000</v>
      </c>
      <c r="Q119" s="84">
        <f>Datos_Entrada!$D$91</f>
        <v>650000</v>
      </c>
      <c r="R119" s="85">
        <f>E119*Datos_Entrada!$C$92</f>
        <v>6132672.0000000019</v>
      </c>
      <c r="S119" s="86">
        <f>Datos_Entrada!$D$93</f>
        <v>200000</v>
      </c>
      <c r="T119" s="85">
        <f>Datos_Entrada!$D$95</f>
        <v>80000</v>
      </c>
      <c r="U119" s="80">
        <f t="shared" si="9"/>
        <v>90863664.000000015</v>
      </c>
      <c r="V119" s="66">
        <f t="shared" si="10"/>
        <v>27735619.200000003</v>
      </c>
      <c r="W119" s="66">
        <f t="shared" si="11"/>
        <v>85823116.800000042</v>
      </c>
    </row>
    <row r="120" spans="2:23" x14ac:dyDescent="0.25">
      <c r="B120" s="7">
        <v>115</v>
      </c>
      <c r="C120" s="64">
        <f>Datos_Entrada!$C$71</f>
        <v>0.65</v>
      </c>
      <c r="D120" s="65">
        <f t="shared" si="7"/>
        <v>567.84000000000015</v>
      </c>
      <c r="E120" s="66">
        <f t="shared" si="8"/>
        <v>204422400.00000006</v>
      </c>
      <c r="F120" s="183">
        <f t="shared" si="13"/>
        <v>0</v>
      </c>
      <c r="G120" s="80">
        <f t="shared" si="12"/>
        <v>76913928.000000015</v>
      </c>
      <c r="H120" s="86">
        <f>Datos_Entrada!$E$82</f>
        <v>1540000</v>
      </c>
      <c r="I120" s="84">
        <f>D120*Datos_Entrada!$E$81</f>
        <v>8744736.0000000019</v>
      </c>
      <c r="J120" s="84">
        <f>Datos_Entrada!$E$83</f>
        <v>8932000</v>
      </c>
      <c r="K120" s="84">
        <f>D120*Datos_Entrada!$E$84</f>
        <v>1748947.2000000004</v>
      </c>
      <c r="L120" s="84">
        <f>Datos_Entrada!$E$85</f>
        <v>3465000</v>
      </c>
      <c r="M120" s="84">
        <f>Datos_Entrada!$E$86</f>
        <v>4312000</v>
      </c>
      <c r="N120" s="84">
        <f>Datos_Entrada!$E$87</f>
        <v>1848000</v>
      </c>
      <c r="O120" s="85">
        <f>Datos_Entrada!$E$88</f>
        <v>1232000</v>
      </c>
      <c r="P120" s="86">
        <f>Datos_Entrada!$D$90</f>
        <v>2800000</v>
      </c>
      <c r="Q120" s="84">
        <f>Datos_Entrada!$D$91</f>
        <v>650000</v>
      </c>
      <c r="R120" s="85">
        <f>E120*Datos_Entrada!$C$92</f>
        <v>6132672.0000000019</v>
      </c>
      <c r="S120" s="86">
        <f>Datos_Entrada!$D$93</f>
        <v>200000</v>
      </c>
      <c r="T120" s="85">
        <f>Datos_Entrada!$D$95</f>
        <v>80000</v>
      </c>
      <c r="U120" s="80">
        <f t="shared" si="9"/>
        <v>90863664.000000015</v>
      </c>
      <c r="V120" s="66">
        <f t="shared" si="10"/>
        <v>27735619.200000003</v>
      </c>
      <c r="W120" s="66">
        <f t="shared" si="11"/>
        <v>85823116.800000042</v>
      </c>
    </row>
    <row r="121" spans="2:23" x14ac:dyDescent="0.25">
      <c r="B121" s="7">
        <v>116</v>
      </c>
      <c r="C121" s="64">
        <f>Datos_Entrada!$C$71</f>
        <v>0.65</v>
      </c>
      <c r="D121" s="65">
        <f t="shared" si="7"/>
        <v>567.84000000000015</v>
      </c>
      <c r="E121" s="66">
        <f t="shared" si="8"/>
        <v>204422400.00000006</v>
      </c>
      <c r="F121" s="183">
        <f t="shared" si="13"/>
        <v>0</v>
      </c>
      <c r="G121" s="80">
        <f t="shared" si="12"/>
        <v>76913928.000000015</v>
      </c>
      <c r="H121" s="86">
        <f>Datos_Entrada!$E$82</f>
        <v>1540000</v>
      </c>
      <c r="I121" s="84">
        <f>D121*Datos_Entrada!$E$81</f>
        <v>8744736.0000000019</v>
      </c>
      <c r="J121" s="84">
        <f>Datos_Entrada!$E$83</f>
        <v>8932000</v>
      </c>
      <c r="K121" s="84">
        <f>D121*Datos_Entrada!$E$84</f>
        <v>1748947.2000000004</v>
      </c>
      <c r="L121" s="84">
        <f>Datos_Entrada!$E$85</f>
        <v>3465000</v>
      </c>
      <c r="M121" s="84">
        <f>Datos_Entrada!$E$86</f>
        <v>4312000</v>
      </c>
      <c r="N121" s="84">
        <f>Datos_Entrada!$E$87</f>
        <v>1848000</v>
      </c>
      <c r="O121" s="85">
        <f>Datos_Entrada!$E$88</f>
        <v>1232000</v>
      </c>
      <c r="P121" s="86">
        <f>Datos_Entrada!$D$90</f>
        <v>2800000</v>
      </c>
      <c r="Q121" s="84">
        <f>Datos_Entrada!$D$91</f>
        <v>650000</v>
      </c>
      <c r="R121" s="85">
        <f>E121*Datos_Entrada!$C$92</f>
        <v>6132672.0000000019</v>
      </c>
      <c r="S121" s="86">
        <f>Datos_Entrada!$D$93</f>
        <v>200000</v>
      </c>
      <c r="T121" s="85">
        <f>Datos_Entrada!$D$95</f>
        <v>80000</v>
      </c>
      <c r="U121" s="80">
        <f t="shared" si="9"/>
        <v>90863664.000000015</v>
      </c>
      <c r="V121" s="66">
        <f t="shared" si="10"/>
        <v>27735619.200000003</v>
      </c>
      <c r="W121" s="66">
        <f t="shared" si="11"/>
        <v>85823116.800000042</v>
      </c>
    </row>
    <row r="122" spans="2:23" x14ac:dyDescent="0.25">
      <c r="B122" s="7">
        <v>117</v>
      </c>
      <c r="C122" s="64">
        <f>Datos_Entrada!$C$71</f>
        <v>0.65</v>
      </c>
      <c r="D122" s="65">
        <f t="shared" si="7"/>
        <v>567.84000000000015</v>
      </c>
      <c r="E122" s="66">
        <f t="shared" si="8"/>
        <v>204422400.00000006</v>
      </c>
      <c r="F122" s="183">
        <f t="shared" si="13"/>
        <v>0</v>
      </c>
      <c r="G122" s="80">
        <f t="shared" si="12"/>
        <v>76913928.000000015</v>
      </c>
      <c r="H122" s="86">
        <f>Datos_Entrada!$E$82</f>
        <v>1540000</v>
      </c>
      <c r="I122" s="84">
        <f>D122*Datos_Entrada!$E$81</f>
        <v>8744736.0000000019</v>
      </c>
      <c r="J122" s="84">
        <f>Datos_Entrada!$E$83</f>
        <v>8932000</v>
      </c>
      <c r="K122" s="84">
        <f>D122*Datos_Entrada!$E$84</f>
        <v>1748947.2000000004</v>
      </c>
      <c r="L122" s="84">
        <f>Datos_Entrada!$E$85</f>
        <v>3465000</v>
      </c>
      <c r="M122" s="84">
        <f>Datos_Entrada!$E$86</f>
        <v>4312000</v>
      </c>
      <c r="N122" s="84">
        <f>Datos_Entrada!$E$87</f>
        <v>1848000</v>
      </c>
      <c r="O122" s="85">
        <f>Datos_Entrada!$E$88</f>
        <v>1232000</v>
      </c>
      <c r="P122" s="86">
        <f>Datos_Entrada!$D$90</f>
        <v>2800000</v>
      </c>
      <c r="Q122" s="84">
        <f>Datos_Entrada!$D$91</f>
        <v>650000</v>
      </c>
      <c r="R122" s="85">
        <f>E122*Datos_Entrada!$C$92</f>
        <v>6132672.0000000019</v>
      </c>
      <c r="S122" s="86">
        <f>Datos_Entrada!$D$93</f>
        <v>200000</v>
      </c>
      <c r="T122" s="85">
        <f>Datos_Entrada!$D$95</f>
        <v>80000</v>
      </c>
      <c r="U122" s="80">
        <f t="shared" si="9"/>
        <v>90863664.000000015</v>
      </c>
      <c r="V122" s="66">
        <f t="shared" si="10"/>
        <v>27735619.200000003</v>
      </c>
      <c r="W122" s="66">
        <f t="shared" si="11"/>
        <v>85823116.800000042</v>
      </c>
    </row>
    <row r="123" spans="2:23" x14ac:dyDescent="0.25">
      <c r="B123" s="7">
        <v>118</v>
      </c>
      <c r="C123" s="64">
        <f>Datos_Entrada!$C$71</f>
        <v>0.65</v>
      </c>
      <c r="D123" s="65">
        <f t="shared" si="7"/>
        <v>567.84000000000015</v>
      </c>
      <c r="E123" s="66">
        <f t="shared" si="8"/>
        <v>204422400.00000006</v>
      </c>
      <c r="F123" s="183">
        <f t="shared" si="13"/>
        <v>0</v>
      </c>
      <c r="G123" s="80">
        <f t="shared" si="12"/>
        <v>76913928.000000015</v>
      </c>
      <c r="H123" s="86">
        <f>Datos_Entrada!$E$82</f>
        <v>1540000</v>
      </c>
      <c r="I123" s="84">
        <f>D123*Datos_Entrada!$E$81</f>
        <v>8744736.0000000019</v>
      </c>
      <c r="J123" s="84">
        <f>Datos_Entrada!$E$83</f>
        <v>8932000</v>
      </c>
      <c r="K123" s="84">
        <f>D123*Datos_Entrada!$E$84</f>
        <v>1748947.2000000004</v>
      </c>
      <c r="L123" s="84">
        <f>Datos_Entrada!$E$85</f>
        <v>3465000</v>
      </c>
      <c r="M123" s="84">
        <f>Datos_Entrada!$E$86</f>
        <v>4312000</v>
      </c>
      <c r="N123" s="84">
        <f>Datos_Entrada!$E$87</f>
        <v>1848000</v>
      </c>
      <c r="O123" s="85">
        <f>Datos_Entrada!$E$88</f>
        <v>1232000</v>
      </c>
      <c r="P123" s="86">
        <f>Datos_Entrada!$D$90</f>
        <v>2800000</v>
      </c>
      <c r="Q123" s="84">
        <f>Datos_Entrada!$D$91</f>
        <v>650000</v>
      </c>
      <c r="R123" s="85">
        <f>E123*Datos_Entrada!$C$92</f>
        <v>6132672.0000000019</v>
      </c>
      <c r="S123" s="86">
        <f>Datos_Entrada!$D$93</f>
        <v>200000</v>
      </c>
      <c r="T123" s="85">
        <f>Datos_Entrada!$D$95</f>
        <v>80000</v>
      </c>
      <c r="U123" s="80">
        <f t="shared" si="9"/>
        <v>90863664.000000015</v>
      </c>
      <c r="V123" s="66">
        <f t="shared" si="10"/>
        <v>27735619.200000003</v>
      </c>
      <c r="W123" s="66">
        <f t="shared" si="11"/>
        <v>85823116.800000042</v>
      </c>
    </row>
    <row r="124" spans="2:23" x14ac:dyDescent="0.25">
      <c r="B124" s="7">
        <v>119</v>
      </c>
      <c r="C124" s="64">
        <f>Datos_Entrada!$C$71</f>
        <v>0.65</v>
      </c>
      <c r="D124" s="65">
        <f t="shared" si="7"/>
        <v>567.84000000000015</v>
      </c>
      <c r="E124" s="66">
        <f t="shared" si="8"/>
        <v>204422400.00000006</v>
      </c>
      <c r="F124" s="183">
        <f t="shared" si="13"/>
        <v>0</v>
      </c>
      <c r="G124" s="80">
        <f t="shared" si="12"/>
        <v>76913928.000000015</v>
      </c>
      <c r="H124" s="86">
        <f>Datos_Entrada!$E$82</f>
        <v>1540000</v>
      </c>
      <c r="I124" s="84">
        <f>D124*Datos_Entrada!$E$81</f>
        <v>8744736.0000000019</v>
      </c>
      <c r="J124" s="84">
        <f>Datos_Entrada!$E$83</f>
        <v>8932000</v>
      </c>
      <c r="K124" s="84">
        <f>D124*Datos_Entrada!$E$84</f>
        <v>1748947.2000000004</v>
      </c>
      <c r="L124" s="84">
        <f>Datos_Entrada!$E$85</f>
        <v>3465000</v>
      </c>
      <c r="M124" s="84">
        <f>Datos_Entrada!$E$86</f>
        <v>4312000</v>
      </c>
      <c r="N124" s="84">
        <f>Datos_Entrada!$E$87</f>
        <v>1848000</v>
      </c>
      <c r="O124" s="85">
        <f>Datos_Entrada!$E$88</f>
        <v>1232000</v>
      </c>
      <c r="P124" s="86">
        <f>Datos_Entrada!$D$90</f>
        <v>2800000</v>
      </c>
      <c r="Q124" s="84">
        <f>Datos_Entrada!$D$91</f>
        <v>650000</v>
      </c>
      <c r="R124" s="85">
        <f>E124*Datos_Entrada!$C$92</f>
        <v>6132672.0000000019</v>
      </c>
      <c r="S124" s="86">
        <f>Datos_Entrada!$D$93</f>
        <v>200000</v>
      </c>
      <c r="T124" s="85">
        <f>Datos_Entrada!$D$95</f>
        <v>80000</v>
      </c>
      <c r="U124" s="80">
        <f t="shared" si="9"/>
        <v>90863664.000000015</v>
      </c>
      <c r="V124" s="66">
        <f t="shared" si="10"/>
        <v>27735619.200000003</v>
      </c>
      <c r="W124" s="66">
        <f t="shared" si="11"/>
        <v>85823116.800000042</v>
      </c>
    </row>
    <row r="125" spans="2:23" x14ac:dyDescent="0.25">
      <c r="B125" s="7">
        <v>120</v>
      </c>
      <c r="C125" s="64">
        <f>Datos_Entrada!$C$71</f>
        <v>0.65</v>
      </c>
      <c r="D125" s="65">
        <f t="shared" si="7"/>
        <v>567.84000000000015</v>
      </c>
      <c r="E125" s="66">
        <f t="shared" si="8"/>
        <v>204422400.00000006</v>
      </c>
      <c r="F125" s="183">
        <f t="shared" si="13"/>
        <v>0</v>
      </c>
      <c r="G125" s="80">
        <f t="shared" si="12"/>
        <v>76913928.000000015</v>
      </c>
      <c r="H125" s="86">
        <f>Datos_Entrada!$E$82</f>
        <v>1540000</v>
      </c>
      <c r="I125" s="84">
        <f>D125*Datos_Entrada!$E$81</f>
        <v>8744736.0000000019</v>
      </c>
      <c r="J125" s="84">
        <f>Datos_Entrada!$E$83</f>
        <v>8932000</v>
      </c>
      <c r="K125" s="84">
        <f>D125*Datos_Entrada!$E$84</f>
        <v>1748947.2000000004</v>
      </c>
      <c r="L125" s="84">
        <f>Datos_Entrada!$E$85</f>
        <v>3465000</v>
      </c>
      <c r="M125" s="84">
        <f>Datos_Entrada!$E$86</f>
        <v>4312000</v>
      </c>
      <c r="N125" s="84">
        <f>Datos_Entrada!$E$87</f>
        <v>1848000</v>
      </c>
      <c r="O125" s="85">
        <f>Datos_Entrada!$E$88</f>
        <v>1232000</v>
      </c>
      <c r="P125" s="86">
        <f>Datos_Entrada!$D$90</f>
        <v>2800000</v>
      </c>
      <c r="Q125" s="84">
        <f>Datos_Entrada!$D$91</f>
        <v>650000</v>
      </c>
      <c r="R125" s="85">
        <f>E125*Datos_Entrada!$C$92</f>
        <v>6132672.0000000019</v>
      </c>
      <c r="S125" s="86">
        <f>Datos_Entrada!$D$93</f>
        <v>200000</v>
      </c>
      <c r="T125" s="85">
        <f>Datos_Entrada!$D$95</f>
        <v>80000</v>
      </c>
      <c r="U125" s="80">
        <f t="shared" si="9"/>
        <v>90863664.000000015</v>
      </c>
      <c r="V125" s="66">
        <f t="shared" si="10"/>
        <v>27735619.200000003</v>
      </c>
      <c r="W125" s="66">
        <f t="shared" si="11"/>
        <v>85823116.800000042</v>
      </c>
    </row>
    <row r="126" spans="2:23" x14ac:dyDescent="0.25">
      <c r="B126" s="7">
        <v>121</v>
      </c>
      <c r="C126" s="64">
        <f>Datos_Entrada!$C$69</f>
        <v>0.95</v>
      </c>
      <c r="D126" s="65">
        <f t="shared" si="7"/>
        <v>829.92000000000007</v>
      </c>
      <c r="E126" s="66">
        <f t="shared" si="8"/>
        <v>298771200</v>
      </c>
      <c r="F126" s="183">
        <f t="shared" si="13"/>
        <v>0.46153846153846112</v>
      </c>
      <c r="G126" s="80">
        <f t="shared" si="12"/>
        <v>112412664.00000001</v>
      </c>
      <c r="H126" s="86">
        <f>Datos_Entrada!$E$82</f>
        <v>1540000</v>
      </c>
      <c r="I126" s="84">
        <f>D126*Datos_Entrada!$E$81</f>
        <v>12780768.000000002</v>
      </c>
      <c r="J126" s="84">
        <f>Datos_Entrada!$E$83</f>
        <v>8932000</v>
      </c>
      <c r="K126" s="84">
        <f>D126*Datos_Entrada!$E$84</f>
        <v>2556153.6</v>
      </c>
      <c r="L126" s="84">
        <f>Datos_Entrada!$E$85</f>
        <v>3465000</v>
      </c>
      <c r="M126" s="84">
        <f>Datos_Entrada!$E$86</f>
        <v>4312000</v>
      </c>
      <c r="N126" s="84">
        <f>Datos_Entrada!$E$87</f>
        <v>1848000</v>
      </c>
      <c r="O126" s="85">
        <f>Datos_Entrada!$E$88</f>
        <v>1232000</v>
      </c>
      <c r="P126" s="86">
        <f>Datos_Entrada!$D$90</f>
        <v>2800000</v>
      </c>
      <c r="Q126" s="84">
        <f>Datos_Entrada!$D$91</f>
        <v>650000</v>
      </c>
      <c r="R126" s="85">
        <f>E126*Datos_Entrada!$C$92</f>
        <v>8963136</v>
      </c>
      <c r="S126" s="86">
        <f>Datos_Entrada!$D$94</f>
        <v>400000</v>
      </c>
      <c r="T126" s="85">
        <f>Datos_Entrada!$D$95</f>
        <v>80000</v>
      </c>
      <c r="U126" s="80">
        <f t="shared" si="9"/>
        <v>130598432.00000001</v>
      </c>
      <c r="V126" s="66">
        <f t="shared" si="10"/>
        <v>31373289.600000001</v>
      </c>
      <c r="W126" s="66">
        <f t="shared" si="11"/>
        <v>136799478.39999998</v>
      </c>
    </row>
    <row r="127" spans="2:23" x14ac:dyDescent="0.25">
      <c r="B127" s="7">
        <v>122</v>
      </c>
      <c r="C127" s="64">
        <f>Datos_Entrada!$C$69</f>
        <v>0.95</v>
      </c>
      <c r="D127" s="65">
        <f t="shared" si="7"/>
        <v>829.92000000000007</v>
      </c>
      <c r="E127" s="66">
        <f t="shared" si="8"/>
        <v>298771200</v>
      </c>
      <c r="F127" s="183">
        <f t="shared" si="13"/>
        <v>0</v>
      </c>
      <c r="G127" s="80">
        <f t="shared" si="12"/>
        <v>112412664.00000001</v>
      </c>
      <c r="H127" s="86">
        <f>Datos_Entrada!$E$82</f>
        <v>1540000</v>
      </c>
      <c r="I127" s="84">
        <f>D127*Datos_Entrada!$E$81</f>
        <v>12780768.000000002</v>
      </c>
      <c r="J127" s="84">
        <f>Datos_Entrada!$E$83</f>
        <v>8932000</v>
      </c>
      <c r="K127" s="84">
        <f>D127*Datos_Entrada!$E$84</f>
        <v>2556153.6</v>
      </c>
      <c r="L127" s="84">
        <f>Datos_Entrada!$E$85</f>
        <v>3465000</v>
      </c>
      <c r="M127" s="84">
        <f>Datos_Entrada!$E$86</f>
        <v>4312000</v>
      </c>
      <c r="N127" s="84">
        <f>Datos_Entrada!$E$87</f>
        <v>1848000</v>
      </c>
      <c r="O127" s="85">
        <f>Datos_Entrada!$E$88</f>
        <v>1232000</v>
      </c>
      <c r="P127" s="86">
        <f>Datos_Entrada!$D$90</f>
        <v>2800000</v>
      </c>
      <c r="Q127" s="84">
        <f>Datos_Entrada!$D$91</f>
        <v>650000</v>
      </c>
      <c r="R127" s="85">
        <f>E127*Datos_Entrada!$C$92</f>
        <v>8963136</v>
      </c>
      <c r="S127" s="86">
        <f>Datos_Entrada!$D$94</f>
        <v>400000</v>
      </c>
      <c r="T127" s="85">
        <f>Datos_Entrada!$D$95</f>
        <v>80000</v>
      </c>
      <c r="U127" s="80">
        <f t="shared" si="9"/>
        <v>130598432.00000001</v>
      </c>
      <c r="V127" s="66">
        <f t="shared" si="10"/>
        <v>31373289.600000001</v>
      </c>
      <c r="W127" s="66">
        <f t="shared" si="11"/>
        <v>136799478.39999998</v>
      </c>
    </row>
    <row r="128" spans="2:23" x14ac:dyDescent="0.25">
      <c r="B128" s="7">
        <v>123</v>
      </c>
      <c r="C128" s="64">
        <f>Datos_Entrada!$C$69</f>
        <v>0.95</v>
      </c>
      <c r="D128" s="65">
        <f t="shared" si="7"/>
        <v>829.92000000000007</v>
      </c>
      <c r="E128" s="66">
        <f t="shared" si="8"/>
        <v>298771200</v>
      </c>
      <c r="F128" s="183">
        <f t="shared" si="13"/>
        <v>0</v>
      </c>
      <c r="G128" s="80">
        <f t="shared" si="12"/>
        <v>112412664.00000001</v>
      </c>
      <c r="H128" s="86">
        <f>Datos_Entrada!$E$82</f>
        <v>1540000</v>
      </c>
      <c r="I128" s="84">
        <f>D128*Datos_Entrada!$E$81</f>
        <v>12780768.000000002</v>
      </c>
      <c r="J128" s="84">
        <f>Datos_Entrada!$E$83</f>
        <v>8932000</v>
      </c>
      <c r="K128" s="84">
        <f>D128*Datos_Entrada!$E$84</f>
        <v>2556153.6</v>
      </c>
      <c r="L128" s="84">
        <f>Datos_Entrada!$E$85</f>
        <v>3465000</v>
      </c>
      <c r="M128" s="84">
        <f>Datos_Entrada!$E$86</f>
        <v>4312000</v>
      </c>
      <c r="N128" s="84">
        <f>Datos_Entrada!$E$87</f>
        <v>1848000</v>
      </c>
      <c r="O128" s="85">
        <f>Datos_Entrada!$E$88</f>
        <v>1232000</v>
      </c>
      <c r="P128" s="86">
        <f>Datos_Entrada!$D$90</f>
        <v>2800000</v>
      </c>
      <c r="Q128" s="84">
        <f>Datos_Entrada!$D$91</f>
        <v>650000</v>
      </c>
      <c r="R128" s="85">
        <f>E128*Datos_Entrada!$C$92</f>
        <v>8963136</v>
      </c>
      <c r="S128" s="86">
        <f>Datos_Entrada!$D$94</f>
        <v>400000</v>
      </c>
      <c r="T128" s="85">
        <f>Datos_Entrada!$D$95</f>
        <v>80000</v>
      </c>
      <c r="U128" s="80">
        <f t="shared" si="9"/>
        <v>130598432.00000001</v>
      </c>
      <c r="V128" s="66">
        <f t="shared" si="10"/>
        <v>31373289.600000001</v>
      </c>
      <c r="W128" s="66">
        <f t="shared" si="11"/>
        <v>136799478.39999998</v>
      </c>
    </row>
    <row r="129" spans="2:23" x14ac:dyDescent="0.25">
      <c r="B129" s="7">
        <v>124</v>
      </c>
      <c r="C129" s="64">
        <f>Datos_Entrada!$C$69</f>
        <v>0.95</v>
      </c>
      <c r="D129" s="65">
        <f t="shared" si="7"/>
        <v>829.92000000000007</v>
      </c>
      <c r="E129" s="66">
        <f t="shared" si="8"/>
        <v>298771200</v>
      </c>
      <c r="F129" s="183">
        <f t="shared" si="13"/>
        <v>0</v>
      </c>
      <c r="G129" s="80">
        <f t="shared" si="12"/>
        <v>112412664.00000001</v>
      </c>
      <c r="H129" s="86">
        <f>Datos_Entrada!$E$82</f>
        <v>1540000</v>
      </c>
      <c r="I129" s="84">
        <f>D129*Datos_Entrada!$E$81</f>
        <v>12780768.000000002</v>
      </c>
      <c r="J129" s="84">
        <f>Datos_Entrada!$E$83</f>
        <v>8932000</v>
      </c>
      <c r="K129" s="84">
        <f>D129*Datos_Entrada!$E$84</f>
        <v>2556153.6</v>
      </c>
      <c r="L129" s="84">
        <f>Datos_Entrada!$E$85</f>
        <v>3465000</v>
      </c>
      <c r="M129" s="84">
        <f>Datos_Entrada!$E$86</f>
        <v>4312000</v>
      </c>
      <c r="N129" s="84">
        <f>Datos_Entrada!$E$87</f>
        <v>1848000</v>
      </c>
      <c r="O129" s="85">
        <f>Datos_Entrada!$E$88</f>
        <v>1232000</v>
      </c>
      <c r="P129" s="86">
        <f>Datos_Entrada!$D$90</f>
        <v>2800000</v>
      </c>
      <c r="Q129" s="84">
        <f>Datos_Entrada!$D$91</f>
        <v>650000</v>
      </c>
      <c r="R129" s="85">
        <f>E129*Datos_Entrada!$C$92</f>
        <v>8963136</v>
      </c>
      <c r="S129" s="86">
        <f>Datos_Entrada!$D$94</f>
        <v>400000</v>
      </c>
      <c r="T129" s="85">
        <f>Datos_Entrada!$D$95</f>
        <v>80000</v>
      </c>
      <c r="U129" s="80">
        <f t="shared" si="9"/>
        <v>130598432.00000001</v>
      </c>
      <c r="V129" s="66">
        <f t="shared" si="10"/>
        <v>31373289.600000001</v>
      </c>
      <c r="W129" s="66">
        <f t="shared" si="11"/>
        <v>136799478.39999998</v>
      </c>
    </row>
    <row r="130" spans="2:23" x14ac:dyDescent="0.25">
      <c r="B130" s="7">
        <v>125</v>
      </c>
      <c r="C130" s="64">
        <f>Datos_Entrada!$C$69</f>
        <v>0.95</v>
      </c>
      <c r="D130" s="65">
        <f t="shared" si="7"/>
        <v>829.92000000000007</v>
      </c>
      <c r="E130" s="66">
        <f t="shared" si="8"/>
        <v>298771200</v>
      </c>
      <c r="F130" s="183">
        <f t="shared" si="13"/>
        <v>0</v>
      </c>
      <c r="G130" s="80">
        <f t="shared" si="12"/>
        <v>112412664.00000001</v>
      </c>
      <c r="H130" s="86">
        <f>Datos_Entrada!$E$82</f>
        <v>1540000</v>
      </c>
      <c r="I130" s="84">
        <f>D130*Datos_Entrada!$E$81</f>
        <v>12780768.000000002</v>
      </c>
      <c r="J130" s="84">
        <f>Datos_Entrada!$E$83</f>
        <v>8932000</v>
      </c>
      <c r="K130" s="84">
        <f>D130*Datos_Entrada!$E$84</f>
        <v>2556153.6</v>
      </c>
      <c r="L130" s="84">
        <f>Datos_Entrada!$E$85</f>
        <v>3465000</v>
      </c>
      <c r="M130" s="84">
        <f>Datos_Entrada!$E$86</f>
        <v>4312000</v>
      </c>
      <c r="N130" s="84">
        <f>Datos_Entrada!$E$87</f>
        <v>1848000</v>
      </c>
      <c r="O130" s="85">
        <f>Datos_Entrada!$E$88</f>
        <v>1232000</v>
      </c>
      <c r="P130" s="86">
        <f>Datos_Entrada!$D$90</f>
        <v>2800000</v>
      </c>
      <c r="Q130" s="84">
        <f>Datos_Entrada!$D$91</f>
        <v>650000</v>
      </c>
      <c r="R130" s="85">
        <f>E130*Datos_Entrada!$C$92</f>
        <v>8963136</v>
      </c>
      <c r="S130" s="86">
        <f>Datos_Entrada!$D$94</f>
        <v>400000</v>
      </c>
      <c r="T130" s="85">
        <f>Datos_Entrada!$D$95</f>
        <v>80000</v>
      </c>
      <c r="U130" s="80">
        <f t="shared" si="9"/>
        <v>130598432.00000001</v>
      </c>
      <c r="V130" s="66">
        <f t="shared" si="10"/>
        <v>31373289.600000001</v>
      </c>
      <c r="W130" s="66">
        <f t="shared" si="11"/>
        <v>136799478.39999998</v>
      </c>
    </row>
    <row r="131" spans="2:23" x14ac:dyDescent="0.25">
      <c r="B131" s="7">
        <v>126</v>
      </c>
      <c r="C131" s="64">
        <f>Datos_Entrada!$C$69</f>
        <v>0.95</v>
      </c>
      <c r="D131" s="65">
        <f t="shared" si="7"/>
        <v>829.92000000000007</v>
      </c>
      <c r="E131" s="66">
        <f t="shared" si="8"/>
        <v>298771200</v>
      </c>
      <c r="F131" s="183">
        <f t="shared" si="13"/>
        <v>0</v>
      </c>
      <c r="G131" s="80">
        <f t="shared" si="12"/>
        <v>112412664.00000001</v>
      </c>
      <c r="H131" s="86">
        <f>Datos_Entrada!$E$82</f>
        <v>1540000</v>
      </c>
      <c r="I131" s="84">
        <f>D131*Datos_Entrada!$E$81</f>
        <v>12780768.000000002</v>
      </c>
      <c r="J131" s="84">
        <f>Datos_Entrada!$E$83</f>
        <v>8932000</v>
      </c>
      <c r="K131" s="84">
        <f>D131*Datos_Entrada!$E$84</f>
        <v>2556153.6</v>
      </c>
      <c r="L131" s="84">
        <f>Datos_Entrada!$E$85</f>
        <v>3465000</v>
      </c>
      <c r="M131" s="84">
        <f>Datos_Entrada!$E$86</f>
        <v>4312000</v>
      </c>
      <c r="N131" s="84">
        <f>Datos_Entrada!$E$87</f>
        <v>1848000</v>
      </c>
      <c r="O131" s="85">
        <f>Datos_Entrada!$E$88</f>
        <v>1232000</v>
      </c>
      <c r="P131" s="86">
        <f>Datos_Entrada!$D$90</f>
        <v>2800000</v>
      </c>
      <c r="Q131" s="84">
        <f>Datos_Entrada!$D$91</f>
        <v>650000</v>
      </c>
      <c r="R131" s="85">
        <f>E131*Datos_Entrada!$C$92</f>
        <v>8963136</v>
      </c>
      <c r="S131" s="86">
        <f>Datos_Entrada!$D$94</f>
        <v>400000</v>
      </c>
      <c r="T131" s="85">
        <f>Datos_Entrada!$D$95</f>
        <v>80000</v>
      </c>
      <c r="U131" s="80">
        <f t="shared" si="9"/>
        <v>130598432.00000001</v>
      </c>
      <c r="V131" s="66">
        <f t="shared" si="10"/>
        <v>31373289.600000001</v>
      </c>
      <c r="W131" s="66">
        <f t="shared" si="11"/>
        <v>136799478.39999998</v>
      </c>
    </row>
    <row r="132" spans="2:23" x14ac:dyDescent="0.25">
      <c r="B132" s="7">
        <v>127</v>
      </c>
      <c r="C132" s="64">
        <f>Datos_Entrada!$C$69</f>
        <v>0.95</v>
      </c>
      <c r="D132" s="65">
        <f t="shared" si="7"/>
        <v>829.92000000000007</v>
      </c>
      <c r="E132" s="66">
        <f t="shared" si="8"/>
        <v>298771200</v>
      </c>
      <c r="F132" s="183">
        <f t="shared" si="13"/>
        <v>0</v>
      </c>
      <c r="G132" s="80">
        <f t="shared" si="12"/>
        <v>112412664.00000001</v>
      </c>
      <c r="H132" s="86">
        <f>Datos_Entrada!$E$82</f>
        <v>1540000</v>
      </c>
      <c r="I132" s="84">
        <f>D132*Datos_Entrada!$E$81</f>
        <v>12780768.000000002</v>
      </c>
      <c r="J132" s="84">
        <f>Datos_Entrada!$E$83</f>
        <v>8932000</v>
      </c>
      <c r="K132" s="84">
        <f>D132*Datos_Entrada!$E$84</f>
        <v>2556153.6</v>
      </c>
      <c r="L132" s="84">
        <f>Datos_Entrada!$E$85</f>
        <v>3465000</v>
      </c>
      <c r="M132" s="84">
        <f>Datos_Entrada!$E$86</f>
        <v>4312000</v>
      </c>
      <c r="N132" s="84">
        <f>Datos_Entrada!$E$87</f>
        <v>1848000</v>
      </c>
      <c r="O132" s="85">
        <f>Datos_Entrada!$E$88</f>
        <v>1232000</v>
      </c>
      <c r="P132" s="86">
        <f>Datos_Entrada!$D$90</f>
        <v>2800000</v>
      </c>
      <c r="Q132" s="84">
        <f>Datos_Entrada!$D$91</f>
        <v>650000</v>
      </c>
      <c r="R132" s="85">
        <f>E132*Datos_Entrada!$C$92</f>
        <v>8963136</v>
      </c>
      <c r="S132" s="86">
        <f>Datos_Entrada!$D$94</f>
        <v>400000</v>
      </c>
      <c r="T132" s="85">
        <f>Datos_Entrada!$D$95</f>
        <v>80000</v>
      </c>
      <c r="U132" s="80">
        <f t="shared" si="9"/>
        <v>130598432.00000001</v>
      </c>
      <c r="V132" s="66">
        <f t="shared" si="10"/>
        <v>31373289.600000001</v>
      </c>
      <c r="W132" s="66">
        <f t="shared" si="11"/>
        <v>136799478.39999998</v>
      </c>
    </row>
    <row r="133" spans="2:23" x14ac:dyDescent="0.25">
      <c r="B133" s="7">
        <v>128</v>
      </c>
      <c r="C133" s="64">
        <f>Datos_Entrada!$C$69</f>
        <v>0.95</v>
      </c>
      <c r="D133" s="65">
        <f t="shared" ref="D133:D196" si="14">C133*Cap_Disponible</f>
        <v>829.92000000000007</v>
      </c>
      <c r="E133" s="66">
        <f t="shared" ref="E133:E196" si="15">D133*Precio_Venta</f>
        <v>298771200</v>
      </c>
      <c r="F133" s="183">
        <f t="shared" si="13"/>
        <v>0</v>
      </c>
      <c r="G133" s="80">
        <f t="shared" si="12"/>
        <v>112412664.00000001</v>
      </c>
      <c r="H133" s="86">
        <f>Datos_Entrada!$E$82</f>
        <v>1540000</v>
      </c>
      <c r="I133" s="84">
        <f>D133*Datos_Entrada!$E$81</f>
        <v>12780768.000000002</v>
      </c>
      <c r="J133" s="84">
        <f>Datos_Entrada!$E$83</f>
        <v>8932000</v>
      </c>
      <c r="K133" s="84">
        <f>D133*Datos_Entrada!$E$84</f>
        <v>2556153.6</v>
      </c>
      <c r="L133" s="84">
        <f>Datos_Entrada!$E$85</f>
        <v>3465000</v>
      </c>
      <c r="M133" s="84">
        <f>Datos_Entrada!$E$86</f>
        <v>4312000</v>
      </c>
      <c r="N133" s="84">
        <f>Datos_Entrada!$E$87</f>
        <v>1848000</v>
      </c>
      <c r="O133" s="85">
        <f>Datos_Entrada!$E$88</f>
        <v>1232000</v>
      </c>
      <c r="P133" s="86">
        <f>Datos_Entrada!$D$90</f>
        <v>2800000</v>
      </c>
      <c r="Q133" s="84">
        <f>Datos_Entrada!$D$91</f>
        <v>650000</v>
      </c>
      <c r="R133" s="85">
        <f>E133*Datos_Entrada!$C$92</f>
        <v>8963136</v>
      </c>
      <c r="S133" s="86">
        <f>Datos_Entrada!$D$94</f>
        <v>400000</v>
      </c>
      <c r="T133" s="85">
        <f>Datos_Entrada!$D$95</f>
        <v>80000</v>
      </c>
      <c r="U133" s="80">
        <f t="shared" si="9"/>
        <v>130598432.00000001</v>
      </c>
      <c r="V133" s="66">
        <f t="shared" si="10"/>
        <v>31373289.600000001</v>
      </c>
      <c r="W133" s="66">
        <f t="shared" si="11"/>
        <v>136799478.39999998</v>
      </c>
    </row>
    <row r="134" spans="2:23" x14ac:dyDescent="0.25">
      <c r="B134" s="7">
        <v>129</v>
      </c>
      <c r="C134" s="64">
        <f>Datos_Entrada!$C$69</f>
        <v>0.95</v>
      </c>
      <c r="D134" s="65">
        <f t="shared" si="14"/>
        <v>829.92000000000007</v>
      </c>
      <c r="E134" s="66">
        <f t="shared" si="15"/>
        <v>298771200</v>
      </c>
      <c r="F134" s="183">
        <f t="shared" si="13"/>
        <v>0</v>
      </c>
      <c r="G134" s="80">
        <f t="shared" si="12"/>
        <v>112412664.00000001</v>
      </c>
      <c r="H134" s="86">
        <f>Datos_Entrada!$E$82</f>
        <v>1540000</v>
      </c>
      <c r="I134" s="84">
        <f>D134*Datos_Entrada!$E$81</f>
        <v>12780768.000000002</v>
      </c>
      <c r="J134" s="84">
        <f>Datos_Entrada!$E$83</f>
        <v>8932000</v>
      </c>
      <c r="K134" s="84">
        <f>D134*Datos_Entrada!$E$84</f>
        <v>2556153.6</v>
      </c>
      <c r="L134" s="84">
        <f>Datos_Entrada!$E$85</f>
        <v>3465000</v>
      </c>
      <c r="M134" s="84">
        <f>Datos_Entrada!$E$86</f>
        <v>4312000</v>
      </c>
      <c r="N134" s="84">
        <f>Datos_Entrada!$E$87</f>
        <v>1848000</v>
      </c>
      <c r="O134" s="85">
        <f>Datos_Entrada!$E$88</f>
        <v>1232000</v>
      </c>
      <c r="P134" s="86">
        <f>Datos_Entrada!$D$90</f>
        <v>2800000</v>
      </c>
      <c r="Q134" s="84">
        <f>Datos_Entrada!$D$91</f>
        <v>650000</v>
      </c>
      <c r="R134" s="85">
        <f>E134*Datos_Entrada!$C$92</f>
        <v>8963136</v>
      </c>
      <c r="S134" s="86">
        <f>Datos_Entrada!$D$94</f>
        <v>400000</v>
      </c>
      <c r="T134" s="85">
        <f>Datos_Entrada!$D$95</f>
        <v>80000</v>
      </c>
      <c r="U134" s="80">
        <f t="shared" si="9"/>
        <v>130598432.00000001</v>
      </c>
      <c r="V134" s="66">
        <f t="shared" si="10"/>
        <v>31373289.600000001</v>
      </c>
      <c r="W134" s="66">
        <f t="shared" si="11"/>
        <v>136799478.39999998</v>
      </c>
    </row>
    <row r="135" spans="2:23" x14ac:dyDescent="0.25">
      <c r="B135" s="7">
        <v>130</v>
      </c>
      <c r="C135" s="64">
        <f>Datos_Entrada!$C$69</f>
        <v>0.95</v>
      </c>
      <c r="D135" s="65">
        <f t="shared" si="14"/>
        <v>829.92000000000007</v>
      </c>
      <c r="E135" s="66">
        <f t="shared" si="15"/>
        <v>298771200</v>
      </c>
      <c r="F135" s="183">
        <f t="shared" si="13"/>
        <v>0</v>
      </c>
      <c r="G135" s="80">
        <f t="shared" si="12"/>
        <v>112412664.00000001</v>
      </c>
      <c r="H135" s="86">
        <f>Datos_Entrada!$E$82</f>
        <v>1540000</v>
      </c>
      <c r="I135" s="84">
        <f>D135*Datos_Entrada!$E$81</f>
        <v>12780768.000000002</v>
      </c>
      <c r="J135" s="84">
        <f>Datos_Entrada!$E$83</f>
        <v>8932000</v>
      </c>
      <c r="K135" s="84">
        <f>D135*Datos_Entrada!$E$84</f>
        <v>2556153.6</v>
      </c>
      <c r="L135" s="84">
        <f>Datos_Entrada!$E$85</f>
        <v>3465000</v>
      </c>
      <c r="M135" s="84">
        <f>Datos_Entrada!$E$86</f>
        <v>4312000</v>
      </c>
      <c r="N135" s="84">
        <f>Datos_Entrada!$E$87</f>
        <v>1848000</v>
      </c>
      <c r="O135" s="85">
        <f>Datos_Entrada!$E$88</f>
        <v>1232000</v>
      </c>
      <c r="P135" s="86">
        <f>Datos_Entrada!$D$90</f>
        <v>2800000</v>
      </c>
      <c r="Q135" s="84">
        <f>Datos_Entrada!$D$91</f>
        <v>650000</v>
      </c>
      <c r="R135" s="85">
        <f>E135*Datos_Entrada!$C$92</f>
        <v>8963136</v>
      </c>
      <c r="S135" s="86">
        <f>Datos_Entrada!$D$94</f>
        <v>400000</v>
      </c>
      <c r="T135" s="85">
        <f>Datos_Entrada!$D$95</f>
        <v>80000</v>
      </c>
      <c r="U135" s="80">
        <f t="shared" ref="U135:U198" si="16">SUM(H135,I135,L135,S135,G135)</f>
        <v>130598432.00000001</v>
      </c>
      <c r="V135" s="66">
        <f t="shared" ref="V135:V198" si="17">SUM(J135,K135,M135,N135,O135,P135,Q135,R135,T135)</f>
        <v>31373289.600000001</v>
      </c>
      <c r="W135" s="66">
        <f t="shared" ref="W135:W198" si="18">E135-(U135+V135)</f>
        <v>136799478.39999998</v>
      </c>
    </row>
    <row r="136" spans="2:23" x14ac:dyDescent="0.25">
      <c r="B136" s="7">
        <v>131</v>
      </c>
      <c r="C136" s="64">
        <f>Datos_Entrada!$C$69</f>
        <v>0.95</v>
      </c>
      <c r="D136" s="65">
        <f t="shared" si="14"/>
        <v>829.92000000000007</v>
      </c>
      <c r="E136" s="66">
        <f t="shared" si="15"/>
        <v>298771200</v>
      </c>
      <c r="F136" s="183">
        <f t="shared" si="13"/>
        <v>0</v>
      </c>
      <c r="G136" s="80">
        <f t="shared" si="12"/>
        <v>112412664.00000001</v>
      </c>
      <c r="H136" s="86">
        <f>Datos_Entrada!$E$82</f>
        <v>1540000</v>
      </c>
      <c r="I136" s="84">
        <f>D136*Datos_Entrada!$E$81</f>
        <v>12780768.000000002</v>
      </c>
      <c r="J136" s="84">
        <f>Datos_Entrada!$E$83</f>
        <v>8932000</v>
      </c>
      <c r="K136" s="84">
        <f>D136*Datos_Entrada!$E$84</f>
        <v>2556153.6</v>
      </c>
      <c r="L136" s="84">
        <f>Datos_Entrada!$E$85</f>
        <v>3465000</v>
      </c>
      <c r="M136" s="84">
        <f>Datos_Entrada!$E$86</f>
        <v>4312000</v>
      </c>
      <c r="N136" s="84">
        <f>Datos_Entrada!$E$87</f>
        <v>1848000</v>
      </c>
      <c r="O136" s="85">
        <f>Datos_Entrada!$E$88</f>
        <v>1232000</v>
      </c>
      <c r="P136" s="86">
        <f>Datos_Entrada!$D$90</f>
        <v>2800000</v>
      </c>
      <c r="Q136" s="84">
        <f>Datos_Entrada!$D$91</f>
        <v>650000</v>
      </c>
      <c r="R136" s="85">
        <f>E136*Datos_Entrada!$C$92</f>
        <v>8963136</v>
      </c>
      <c r="S136" s="86">
        <f>Datos_Entrada!$D$94</f>
        <v>400000</v>
      </c>
      <c r="T136" s="85">
        <f>Datos_Entrada!$D$95</f>
        <v>80000</v>
      </c>
      <c r="U136" s="80">
        <f t="shared" si="16"/>
        <v>130598432.00000001</v>
      </c>
      <c r="V136" s="66">
        <f t="shared" si="17"/>
        <v>31373289.600000001</v>
      </c>
      <c r="W136" s="66">
        <f t="shared" si="18"/>
        <v>136799478.39999998</v>
      </c>
    </row>
    <row r="137" spans="2:23" x14ac:dyDescent="0.25">
      <c r="B137" s="7">
        <v>132</v>
      </c>
      <c r="C137" s="64">
        <f>Datos_Entrada!$C$69</f>
        <v>0.95</v>
      </c>
      <c r="D137" s="65">
        <f t="shared" si="14"/>
        <v>829.92000000000007</v>
      </c>
      <c r="E137" s="66">
        <f t="shared" si="15"/>
        <v>298771200</v>
      </c>
      <c r="F137" s="183">
        <f t="shared" si="13"/>
        <v>0</v>
      </c>
      <c r="G137" s="80">
        <f t="shared" si="12"/>
        <v>112412664.00000001</v>
      </c>
      <c r="H137" s="86">
        <f>Datos_Entrada!$E$82</f>
        <v>1540000</v>
      </c>
      <c r="I137" s="84">
        <f>D137*Datos_Entrada!$E$81</f>
        <v>12780768.000000002</v>
      </c>
      <c r="J137" s="84">
        <f>Datos_Entrada!$E$83</f>
        <v>8932000</v>
      </c>
      <c r="K137" s="84">
        <f>D137*Datos_Entrada!$E$84</f>
        <v>2556153.6</v>
      </c>
      <c r="L137" s="84">
        <f>Datos_Entrada!$E$85</f>
        <v>3465000</v>
      </c>
      <c r="M137" s="84">
        <f>Datos_Entrada!$E$86</f>
        <v>4312000</v>
      </c>
      <c r="N137" s="84">
        <f>Datos_Entrada!$E$87</f>
        <v>1848000</v>
      </c>
      <c r="O137" s="85">
        <f>Datos_Entrada!$E$88</f>
        <v>1232000</v>
      </c>
      <c r="P137" s="86">
        <f>Datos_Entrada!$D$90</f>
        <v>2800000</v>
      </c>
      <c r="Q137" s="84">
        <f>Datos_Entrada!$D$91</f>
        <v>650000</v>
      </c>
      <c r="R137" s="85">
        <f>E137*Datos_Entrada!$C$92</f>
        <v>8963136</v>
      </c>
      <c r="S137" s="86">
        <f>Datos_Entrada!$D$94</f>
        <v>400000</v>
      </c>
      <c r="T137" s="85">
        <f>Datos_Entrada!$D$95</f>
        <v>80000</v>
      </c>
      <c r="U137" s="80">
        <f t="shared" si="16"/>
        <v>130598432.00000001</v>
      </c>
      <c r="V137" s="66">
        <f t="shared" si="17"/>
        <v>31373289.600000001</v>
      </c>
      <c r="W137" s="66">
        <f t="shared" si="18"/>
        <v>136799478.39999998</v>
      </c>
    </row>
    <row r="138" spans="2:23" x14ac:dyDescent="0.25">
      <c r="B138" s="7">
        <v>133</v>
      </c>
      <c r="C138" s="64">
        <f>Datos_Entrada!$C$69</f>
        <v>0.95</v>
      </c>
      <c r="D138" s="65">
        <f t="shared" si="14"/>
        <v>829.92000000000007</v>
      </c>
      <c r="E138" s="66">
        <f t="shared" si="15"/>
        <v>298771200</v>
      </c>
      <c r="F138" s="183">
        <f t="shared" si="13"/>
        <v>0</v>
      </c>
      <c r="G138" s="80">
        <f t="shared" si="12"/>
        <v>112412664.00000001</v>
      </c>
      <c r="H138" s="86">
        <f>Datos_Entrada!$E$82</f>
        <v>1540000</v>
      </c>
      <c r="I138" s="84">
        <f>D138*Datos_Entrada!$E$81</f>
        <v>12780768.000000002</v>
      </c>
      <c r="J138" s="84">
        <f>Datos_Entrada!$E$83</f>
        <v>8932000</v>
      </c>
      <c r="K138" s="84">
        <f>D138*Datos_Entrada!$E$84</f>
        <v>2556153.6</v>
      </c>
      <c r="L138" s="84">
        <f>Datos_Entrada!$E$85</f>
        <v>3465000</v>
      </c>
      <c r="M138" s="84">
        <f>Datos_Entrada!$E$86</f>
        <v>4312000</v>
      </c>
      <c r="N138" s="84">
        <f>Datos_Entrada!$E$87</f>
        <v>1848000</v>
      </c>
      <c r="O138" s="85">
        <f>Datos_Entrada!$E$88</f>
        <v>1232000</v>
      </c>
      <c r="P138" s="86">
        <f>Datos_Entrada!$D$90</f>
        <v>2800000</v>
      </c>
      <c r="Q138" s="84">
        <f>Datos_Entrada!$D$91</f>
        <v>650000</v>
      </c>
      <c r="R138" s="85">
        <f>E138*Datos_Entrada!$C$92</f>
        <v>8963136</v>
      </c>
      <c r="S138" s="86">
        <f>Datos_Entrada!$D$94</f>
        <v>400000</v>
      </c>
      <c r="T138" s="85">
        <f>Datos_Entrada!$D$95</f>
        <v>80000</v>
      </c>
      <c r="U138" s="80">
        <f t="shared" si="16"/>
        <v>130598432.00000001</v>
      </c>
      <c r="V138" s="66">
        <f t="shared" si="17"/>
        <v>31373289.600000001</v>
      </c>
      <c r="W138" s="66">
        <f t="shared" si="18"/>
        <v>136799478.39999998</v>
      </c>
    </row>
    <row r="139" spans="2:23" x14ac:dyDescent="0.25">
      <c r="B139" s="7">
        <v>134</v>
      </c>
      <c r="C139" s="64">
        <f>Datos_Entrada!$C$69</f>
        <v>0.95</v>
      </c>
      <c r="D139" s="65">
        <f t="shared" si="14"/>
        <v>829.92000000000007</v>
      </c>
      <c r="E139" s="66">
        <f t="shared" si="15"/>
        <v>298771200</v>
      </c>
      <c r="F139" s="183">
        <f t="shared" si="13"/>
        <v>0</v>
      </c>
      <c r="G139" s="80">
        <f t="shared" ref="G139:G202" si="19">D139*Costo_MP</f>
        <v>112412664.00000001</v>
      </c>
      <c r="H139" s="86">
        <f>Datos_Entrada!$E$82</f>
        <v>1540000</v>
      </c>
      <c r="I139" s="84">
        <f>D139*Datos_Entrada!$E$81</f>
        <v>12780768.000000002</v>
      </c>
      <c r="J139" s="84">
        <f>Datos_Entrada!$E$83</f>
        <v>8932000</v>
      </c>
      <c r="K139" s="84">
        <f>D139*Datos_Entrada!$E$84</f>
        <v>2556153.6</v>
      </c>
      <c r="L139" s="84">
        <f>Datos_Entrada!$E$85</f>
        <v>3465000</v>
      </c>
      <c r="M139" s="84">
        <f>Datos_Entrada!$E$86</f>
        <v>4312000</v>
      </c>
      <c r="N139" s="84">
        <f>Datos_Entrada!$E$87</f>
        <v>1848000</v>
      </c>
      <c r="O139" s="85">
        <f>Datos_Entrada!$E$88</f>
        <v>1232000</v>
      </c>
      <c r="P139" s="86">
        <f>Datos_Entrada!$D$90</f>
        <v>2800000</v>
      </c>
      <c r="Q139" s="84">
        <f>Datos_Entrada!$D$91</f>
        <v>650000</v>
      </c>
      <c r="R139" s="85">
        <f>E139*Datos_Entrada!$C$92</f>
        <v>8963136</v>
      </c>
      <c r="S139" s="86">
        <f>Datos_Entrada!$D$94</f>
        <v>400000</v>
      </c>
      <c r="T139" s="85">
        <f>Datos_Entrada!$D$95</f>
        <v>80000</v>
      </c>
      <c r="U139" s="80">
        <f t="shared" si="16"/>
        <v>130598432.00000001</v>
      </c>
      <c r="V139" s="66">
        <f t="shared" si="17"/>
        <v>31373289.600000001</v>
      </c>
      <c r="W139" s="66">
        <f t="shared" si="18"/>
        <v>136799478.39999998</v>
      </c>
    </row>
    <row r="140" spans="2:23" x14ac:dyDescent="0.25">
      <c r="B140" s="7">
        <v>135</v>
      </c>
      <c r="C140" s="64">
        <f>Datos_Entrada!$C$69</f>
        <v>0.95</v>
      </c>
      <c r="D140" s="65">
        <f t="shared" si="14"/>
        <v>829.92000000000007</v>
      </c>
      <c r="E140" s="66">
        <f t="shared" si="15"/>
        <v>298771200</v>
      </c>
      <c r="F140" s="183">
        <f t="shared" si="13"/>
        <v>0</v>
      </c>
      <c r="G140" s="80">
        <f t="shared" si="19"/>
        <v>112412664.00000001</v>
      </c>
      <c r="H140" s="86">
        <f>Datos_Entrada!$E$82</f>
        <v>1540000</v>
      </c>
      <c r="I140" s="84">
        <f>D140*Datos_Entrada!$E$81</f>
        <v>12780768.000000002</v>
      </c>
      <c r="J140" s="84">
        <f>Datos_Entrada!$E$83</f>
        <v>8932000</v>
      </c>
      <c r="K140" s="84">
        <f>D140*Datos_Entrada!$E$84</f>
        <v>2556153.6</v>
      </c>
      <c r="L140" s="84">
        <f>Datos_Entrada!$E$85</f>
        <v>3465000</v>
      </c>
      <c r="M140" s="84">
        <f>Datos_Entrada!$E$86</f>
        <v>4312000</v>
      </c>
      <c r="N140" s="84">
        <f>Datos_Entrada!$E$87</f>
        <v>1848000</v>
      </c>
      <c r="O140" s="85">
        <f>Datos_Entrada!$E$88</f>
        <v>1232000</v>
      </c>
      <c r="P140" s="86">
        <f>Datos_Entrada!$D$90</f>
        <v>2800000</v>
      </c>
      <c r="Q140" s="84">
        <f>Datos_Entrada!$D$91</f>
        <v>650000</v>
      </c>
      <c r="R140" s="85">
        <f>E140*Datos_Entrada!$C$92</f>
        <v>8963136</v>
      </c>
      <c r="S140" s="86">
        <f>Datos_Entrada!$D$94</f>
        <v>400000</v>
      </c>
      <c r="T140" s="85">
        <f>Datos_Entrada!$D$95</f>
        <v>80000</v>
      </c>
      <c r="U140" s="80">
        <f t="shared" si="16"/>
        <v>130598432.00000001</v>
      </c>
      <c r="V140" s="66">
        <f t="shared" si="17"/>
        <v>31373289.600000001</v>
      </c>
      <c r="W140" s="66">
        <f t="shared" si="18"/>
        <v>136799478.39999998</v>
      </c>
    </row>
    <row r="141" spans="2:23" x14ac:dyDescent="0.25">
      <c r="B141" s="7">
        <v>136</v>
      </c>
      <c r="C141" s="64">
        <f>Datos_Entrada!$C$69</f>
        <v>0.95</v>
      </c>
      <c r="D141" s="65">
        <f t="shared" si="14"/>
        <v>829.92000000000007</v>
      </c>
      <c r="E141" s="66">
        <f t="shared" si="15"/>
        <v>298771200</v>
      </c>
      <c r="F141" s="183">
        <f t="shared" ref="F141:F204" si="20">(E141-E140)/E140</f>
        <v>0</v>
      </c>
      <c r="G141" s="80">
        <f t="shared" si="19"/>
        <v>112412664.00000001</v>
      </c>
      <c r="H141" s="86">
        <f>Datos_Entrada!$E$82</f>
        <v>1540000</v>
      </c>
      <c r="I141" s="84">
        <f>D141*Datos_Entrada!$E$81</f>
        <v>12780768.000000002</v>
      </c>
      <c r="J141" s="84">
        <f>Datos_Entrada!$E$83</f>
        <v>8932000</v>
      </c>
      <c r="K141" s="84">
        <f>D141*Datos_Entrada!$E$84</f>
        <v>2556153.6</v>
      </c>
      <c r="L141" s="84">
        <f>Datos_Entrada!$E$85</f>
        <v>3465000</v>
      </c>
      <c r="M141" s="84">
        <f>Datos_Entrada!$E$86</f>
        <v>4312000</v>
      </c>
      <c r="N141" s="84">
        <f>Datos_Entrada!$E$87</f>
        <v>1848000</v>
      </c>
      <c r="O141" s="85">
        <f>Datos_Entrada!$E$88</f>
        <v>1232000</v>
      </c>
      <c r="P141" s="86">
        <f>Datos_Entrada!$D$90</f>
        <v>2800000</v>
      </c>
      <c r="Q141" s="84">
        <f>Datos_Entrada!$D$91</f>
        <v>650000</v>
      </c>
      <c r="R141" s="85">
        <f>E141*Datos_Entrada!$C$92</f>
        <v>8963136</v>
      </c>
      <c r="S141" s="86">
        <f>Datos_Entrada!$D$94</f>
        <v>400000</v>
      </c>
      <c r="T141" s="85">
        <f>Datos_Entrada!$D$95</f>
        <v>80000</v>
      </c>
      <c r="U141" s="80">
        <f t="shared" si="16"/>
        <v>130598432.00000001</v>
      </c>
      <c r="V141" s="66">
        <f t="shared" si="17"/>
        <v>31373289.600000001</v>
      </c>
      <c r="W141" s="66">
        <f t="shared" si="18"/>
        <v>136799478.39999998</v>
      </c>
    </row>
    <row r="142" spans="2:23" x14ac:dyDescent="0.25">
      <c r="B142" s="7">
        <v>137</v>
      </c>
      <c r="C142" s="64">
        <f>Datos_Entrada!$C$69</f>
        <v>0.95</v>
      </c>
      <c r="D142" s="65">
        <f t="shared" si="14"/>
        <v>829.92000000000007</v>
      </c>
      <c r="E142" s="66">
        <f t="shared" si="15"/>
        <v>298771200</v>
      </c>
      <c r="F142" s="183">
        <f t="shared" si="20"/>
        <v>0</v>
      </c>
      <c r="G142" s="80">
        <f t="shared" si="19"/>
        <v>112412664.00000001</v>
      </c>
      <c r="H142" s="86">
        <f>Datos_Entrada!$E$82</f>
        <v>1540000</v>
      </c>
      <c r="I142" s="84">
        <f>D142*Datos_Entrada!$E$81</f>
        <v>12780768.000000002</v>
      </c>
      <c r="J142" s="84">
        <f>Datos_Entrada!$E$83</f>
        <v>8932000</v>
      </c>
      <c r="K142" s="84">
        <f>D142*Datos_Entrada!$E$84</f>
        <v>2556153.6</v>
      </c>
      <c r="L142" s="84">
        <f>Datos_Entrada!$E$85</f>
        <v>3465000</v>
      </c>
      <c r="M142" s="84">
        <f>Datos_Entrada!$E$86</f>
        <v>4312000</v>
      </c>
      <c r="N142" s="84">
        <f>Datos_Entrada!$E$87</f>
        <v>1848000</v>
      </c>
      <c r="O142" s="85">
        <f>Datos_Entrada!$E$88</f>
        <v>1232000</v>
      </c>
      <c r="P142" s="86">
        <f>Datos_Entrada!$D$90</f>
        <v>2800000</v>
      </c>
      <c r="Q142" s="84">
        <f>Datos_Entrada!$D$91</f>
        <v>650000</v>
      </c>
      <c r="R142" s="85">
        <f>E142*Datos_Entrada!$C$92</f>
        <v>8963136</v>
      </c>
      <c r="S142" s="86">
        <f>Datos_Entrada!$D$94</f>
        <v>400000</v>
      </c>
      <c r="T142" s="85">
        <f>Datos_Entrada!$D$95</f>
        <v>80000</v>
      </c>
      <c r="U142" s="80">
        <f t="shared" si="16"/>
        <v>130598432.00000001</v>
      </c>
      <c r="V142" s="66">
        <f t="shared" si="17"/>
        <v>31373289.600000001</v>
      </c>
      <c r="W142" s="66">
        <f t="shared" si="18"/>
        <v>136799478.39999998</v>
      </c>
    </row>
    <row r="143" spans="2:23" x14ac:dyDescent="0.25">
      <c r="B143" s="7">
        <v>138</v>
      </c>
      <c r="C143" s="64">
        <f>Datos_Entrada!$C$69</f>
        <v>0.95</v>
      </c>
      <c r="D143" s="65">
        <f t="shared" si="14"/>
        <v>829.92000000000007</v>
      </c>
      <c r="E143" s="66">
        <f t="shared" si="15"/>
        <v>298771200</v>
      </c>
      <c r="F143" s="183">
        <f t="shared" si="20"/>
        <v>0</v>
      </c>
      <c r="G143" s="80">
        <f t="shared" si="19"/>
        <v>112412664.00000001</v>
      </c>
      <c r="H143" s="86">
        <f>Datos_Entrada!$E$82</f>
        <v>1540000</v>
      </c>
      <c r="I143" s="84">
        <f>D143*Datos_Entrada!$E$81</f>
        <v>12780768.000000002</v>
      </c>
      <c r="J143" s="84">
        <f>Datos_Entrada!$E$83</f>
        <v>8932000</v>
      </c>
      <c r="K143" s="84">
        <f>D143*Datos_Entrada!$E$84</f>
        <v>2556153.6</v>
      </c>
      <c r="L143" s="84">
        <f>Datos_Entrada!$E$85</f>
        <v>3465000</v>
      </c>
      <c r="M143" s="84">
        <f>Datos_Entrada!$E$86</f>
        <v>4312000</v>
      </c>
      <c r="N143" s="84">
        <f>Datos_Entrada!$E$87</f>
        <v>1848000</v>
      </c>
      <c r="O143" s="85">
        <f>Datos_Entrada!$E$88</f>
        <v>1232000</v>
      </c>
      <c r="P143" s="86">
        <f>Datos_Entrada!$D$90</f>
        <v>2800000</v>
      </c>
      <c r="Q143" s="84">
        <f>Datos_Entrada!$D$91</f>
        <v>650000</v>
      </c>
      <c r="R143" s="85">
        <f>E143*Datos_Entrada!$C$92</f>
        <v>8963136</v>
      </c>
      <c r="S143" s="86">
        <f>Datos_Entrada!$D$94</f>
        <v>400000</v>
      </c>
      <c r="T143" s="85">
        <f>Datos_Entrada!$D$95</f>
        <v>80000</v>
      </c>
      <c r="U143" s="80">
        <f t="shared" si="16"/>
        <v>130598432.00000001</v>
      </c>
      <c r="V143" s="66">
        <f t="shared" si="17"/>
        <v>31373289.600000001</v>
      </c>
      <c r="W143" s="66">
        <f t="shared" si="18"/>
        <v>136799478.39999998</v>
      </c>
    </row>
    <row r="144" spans="2:23" x14ac:dyDescent="0.25">
      <c r="B144" s="7">
        <v>139</v>
      </c>
      <c r="C144" s="64">
        <f>Datos_Entrada!$C$69</f>
        <v>0.95</v>
      </c>
      <c r="D144" s="65">
        <f t="shared" si="14"/>
        <v>829.92000000000007</v>
      </c>
      <c r="E144" s="66">
        <f t="shared" si="15"/>
        <v>298771200</v>
      </c>
      <c r="F144" s="183">
        <f t="shared" si="20"/>
        <v>0</v>
      </c>
      <c r="G144" s="80">
        <f t="shared" si="19"/>
        <v>112412664.00000001</v>
      </c>
      <c r="H144" s="86">
        <f>Datos_Entrada!$E$82</f>
        <v>1540000</v>
      </c>
      <c r="I144" s="84">
        <f>D144*Datos_Entrada!$E$81</f>
        <v>12780768.000000002</v>
      </c>
      <c r="J144" s="84">
        <f>Datos_Entrada!$E$83</f>
        <v>8932000</v>
      </c>
      <c r="K144" s="84">
        <f>D144*Datos_Entrada!$E$84</f>
        <v>2556153.6</v>
      </c>
      <c r="L144" s="84">
        <f>Datos_Entrada!$E$85</f>
        <v>3465000</v>
      </c>
      <c r="M144" s="84">
        <f>Datos_Entrada!$E$86</f>
        <v>4312000</v>
      </c>
      <c r="N144" s="84">
        <f>Datos_Entrada!$E$87</f>
        <v>1848000</v>
      </c>
      <c r="O144" s="85">
        <f>Datos_Entrada!$E$88</f>
        <v>1232000</v>
      </c>
      <c r="P144" s="86">
        <f>Datos_Entrada!$D$90</f>
        <v>2800000</v>
      </c>
      <c r="Q144" s="84">
        <f>Datos_Entrada!$D$91</f>
        <v>650000</v>
      </c>
      <c r="R144" s="85">
        <f>E144*Datos_Entrada!$C$92</f>
        <v>8963136</v>
      </c>
      <c r="S144" s="86">
        <f>Datos_Entrada!$D$94</f>
        <v>400000</v>
      </c>
      <c r="T144" s="85">
        <f>Datos_Entrada!$D$95</f>
        <v>80000</v>
      </c>
      <c r="U144" s="80">
        <f t="shared" si="16"/>
        <v>130598432.00000001</v>
      </c>
      <c r="V144" s="66">
        <f t="shared" si="17"/>
        <v>31373289.600000001</v>
      </c>
      <c r="W144" s="66">
        <f t="shared" si="18"/>
        <v>136799478.39999998</v>
      </c>
    </row>
    <row r="145" spans="2:23" x14ac:dyDescent="0.25">
      <c r="B145" s="7">
        <v>140</v>
      </c>
      <c r="C145" s="64">
        <f>Datos_Entrada!$C$69</f>
        <v>0.95</v>
      </c>
      <c r="D145" s="65">
        <f t="shared" si="14"/>
        <v>829.92000000000007</v>
      </c>
      <c r="E145" s="66">
        <f t="shared" si="15"/>
        <v>298771200</v>
      </c>
      <c r="F145" s="183">
        <f t="shared" si="20"/>
        <v>0</v>
      </c>
      <c r="G145" s="80">
        <f t="shared" si="19"/>
        <v>112412664.00000001</v>
      </c>
      <c r="H145" s="86">
        <f>Datos_Entrada!$E$82</f>
        <v>1540000</v>
      </c>
      <c r="I145" s="84">
        <f>D145*Datos_Entrada!$E$81</f>
        <v>12780768.000000002</v>
      </c>
      <c r="J145" s="84">
        <f>Datos_Entrada!$E$83</f>
        <v>8932000</v>
      </c>
      <c r="K145" s="84">
        <f>D145*Datos_Entrada!$E$84</f>
        <v>2556153.6</v>
      </c>
      <c r="L145" s="84">
        <f>Datos_Entrada!$E$85</f>
        <v>3465000</v>
      </c>
      <c r="M145" s="84">
        <f>Datos_Entrada!$E$86</f>
        <v>4312000</v>
      </c>
      <c r="N145" s="84">
        <f>Datos_Entrada!$E$87</f>
        <v>1848000</v>
      </c>
      <c r="O145" s="85">
        <f>Datos_Entrada!$E$88</f>
        <v>1232000</v>
      </c>
      <c r="P145" s="86">
        <f>Datos_Entrada!$D$90</f>
        <v>2800000</v>
      </c>
      <c r="Q145" s="84">
        <f>Datos_Entrada!$D$91</f>
        <v>650000</v>
      </c>
      <c r="R145" s="85">
        <f>E145*Datos_Entrada!$C$92</f>
        <v>8963136</v>
      </c>
      <c r="S145" s="86">
        <f>Datos_Entrada!$D$94</f>
        <v>400000</v>
      </c>
      <c r="T145" s="85">
        <f>Datos_Entrada!$D$95</f>
        <v>80000</v>
      </c>
      <c r="U145" s="80">
        <f t="shared" si="16"/>
        <v>130598432.00000001</v>
      </c>
      <c r="V145" s="66">
        <f t="shared" si="17"/>
        <v>31373289.600000001</v>
      </c>
      <c r="W145" s="66">
        <f t="shared" si="18"/>
        <v>136799478.39999998</v>
      </c>
    </row>
    <row r="146" spans="2:23" x14ac:dyDescent="0.25">
      <c r="B146" s="7">
        <v>141</v>
      </c>
      <c r="C146" s="64">
        <f>Datos_Entrada!$C$69</f>
        <v>0.95</v>
      </c>
      <c r="D146" s="65">
        <f t="shared" si="14"/>
        <v>829.92000000000007</v>
      </c>
      <c r="E146" s="66">
        <f t="shared" si="15"/>
        <v>298771200</v>
      </c>
      <c r="F146" s="183">
        <f t="shared" si="20"/>
        <v>0</v>
      </c>
      <c r="G146" s="80">
        <f t="shared" si="19"/>
        <v>112412664.00000001</v>
      </c>
      <c r="H146" s="86">
        <f>Datos_Entrada!$E$82</f>
        <v>1540000</v>
      </c>
      <c r="I146" s="84">
        <f>D146*Datos_Entrada!$E$81</f>
        <v>12780768.000000002</v>
      </c>
      <c r="J146" s="84">
        <f>Datos_Entrada!$E$83</f>
        <v>8932000</v>
      </c>
      <c r="K146" s="84">
        <f>D146*Datos_Entrada!$E$84</f>
        <v>2556153.6</v>
      </c>
      <c r="L146" s="84">
        <f>Datos_Entrada!$E$85</f>
        <v>3465000</v>
      </c>
      <c r="M146" s="84">
        <f>Datos_Entrada!$E$86</f>
        <v>4312000</v>
      </c>
      <c r="N146" s="84">
        <f>Datos_Entrada!$E$87</f>
        <v>1848000</v>
      </c>
      <c r="O146" s="85">
        <f>Datos_Entrada!$E$88</f>
        <v>1232000</v>
      </c>
      <c r="P146" s="86">
        <f>Datos_Entrada!$D$90</f>
        <v>2800000</v>
      </c>
      <c r="Q146" s="84">
        <f>Datos_Entrada!$D$91</f>
        <v>650000</v>
      </c>
      <c r="R146" s="85">
        <f>E146*Datos_Entrada!$C$92</f>
        <v>8963136</v>
      </c>
      <c r="S146" s="86">
        <f>Datos_Entrada!$D$94</f>
        <v>400000</v>
      </c>
      <c r="T146" s="85">
        <f>Datos_Entrada!$D$95</f>
        <v>80000</v>
      </c>
      <c r="U146" s="80">
        <f t="shared" si="16"/>
        <v>130598432.00000001</v>
      </c>
      <c r="V146" s="66">
        <f t="shared" si="17"/>
        <v>31373289.600000001</v>
      </c>
      <c r="W146" s="66">
        <f t="shared" si="18"/>
        <v>136799478.39999998</v>
      </c>
    </row>
    <row r="147" spans="2:23" x14ac:dyDescent="0.25">
      <c r="B147" s="7">
        <v>142</v>
      </c>
      <c r="C147" s="64">
        <f>Datos_Entrada!$C$69</f>
        <v>0.95</v>
      </c>
      <c r="D147" s="65">
        <f t="shared" si="14"/>
        <v>829.92000000000007</v>
      </c>
      <c r="E147" s="66">
        <f t="shared" si="15"/>
        <v>298771200</v>
      </c>
      <c r="F147" s="183">
        <f t="shared" si="20"/>
        <v>0</v>
      </c>
      <c r="G147" s="80">
        <f t="shared" si="19"/>
        <v>112412664.00000001</v>
      </c>
      <c r="H147" s="86">
        <f>Datos_Entrada!$E$82</f>
        <v>1540000</v>
      </c>
      <c r="I147" s="84">
        <f>D147*Datos_Entrada!$E$81</f>
        <v>12780768.000000002</v>
      </c>
      <c r="J147" s="84">
        <f>Datos_Entrada!$E$83</f>
        <v>8932000</v>
      </c>
      <c r="K147" s="84">
        <f>D147*Datos_Entrada!$E$84</f>
        <v>2556153.6</v>
      </c>
      <c r="L147" s="84">
        <f>Datos_Entrada!$E$85</f>
        <v>3465000</v>
      </c>
      <c r="M147" s="84">
        <f>Datos_Entrada!$E$86</f>
        <v>4312000</v>
      </c>
      <c r="N147" s="84">
        <f>Datos_Entrada!$E$87</f>
        <v>1848000</v>
      </c>
      <c r="O147" s="85">
        <f>Datos_Entrada!$E$88</f>
        <v>1232000</v>
      </c>
      <c r="P147" s="86">
        <f>Datos_Entrada!$D$90</f>
        <v>2800000</v>
      </c>
      <c r="Q147" s="84">
        <f>Datos_Entrada!$D$91</f>
        <v>650000</v>
      </c>
      <c r="R147" s="85">
        <f>E147*Datos_Entrada!$C$92</f>
        <v>8963136</v>
      </c>
      <c r="S147" s="86">
        <f>Datos_Entrada!$D$94</f>
        <v>400000</v>
      </c>
      <c r="T147" s="85">
        <f>Datos_Entrada!$D$95</f>
        <v>80000</v>
      </c>
      <c r="U147" s="80">
        <f t="shared" si="16"/>
        <v>130598432.00000001</v>
      </c>
      <c r="V147" s="66">
        <f t="shared" si="17"/>
        <v>31373289.600000001</v>
      </c>
      <c r="W147" s="66">
        <f t="shared" si="18"/>
        <v>136799478.39999998</v>
      </c>
    </row>
    <row r="148" spans="2:23" x14ac:dyDescent="0.25">
      <c r="B148" s="7">
        <v>143</v>
      </c>
      <c r="C148" s="64">
        <f>Datos_Entrada!$C$69</f>
        <v>0.95</v>
      </c>
      <c r="D148" s="65">
        <f t="shared" si="14"/>
        <v>829.92000000000007</v>
      </c>
      <c r="E148" s="66">
        <f t="shared" si="15"/>
        <v>298771200</v>
      </c>
      <c r="F148" s="183">
        <f t="shared" si="20"/>
        <v>0</v>
      </c>
      <c r="G148" s="80">
        <f t="shared" si="19"/>
        <v>112412664.00000001</v>
      </c>
      <c r="H148" s="86">
        <f>Datos_Entrada!$E$82</f>
        <v>1540000</v>
      </c>
      <c r="I148" s="84">
        <f>D148*Datos_Entrada!$E$81</f>
        <v>12780768.000000002</v>
      </c>
      <c r="J148" s="84">
        <f>Datos_Entrada!$E$83</f>
        <v>8932000</v>
      </c>
      <c r="K148" s="84">
        <f>D148*Datos_Entrada!$E$84</f>
        <v>2556153.6</v>
      </c>
      <c r="L148" s="84">
        <f>Datos_Entrada!$E$85</f>
        <v>3465000</v>
      </c>
      <c r="M148" s="84">
        <f>Datos_Entrada!$E$86</f>
        <v>4312000</v>
      </c>
      <c r="N148" s="84">
        <f>Datos_Entrada!$E$87</f>
        <v>1848000</v>
      </c>
      <c r="O148" s="85">
        <f>Datos_Entrada!$E$88</f>
        <v>1232000</v>
      </c>
      <c r="P148" s="86">
        <f>Datos_Entrada!$D$90</f>
        <v>2800000</v>
      </c>
      <c r="Q148" s="84">
        <f>Datos_Entrada!$D$91</f>
        <v>650000</v>
      </c>
      <c r="R148" s="85">
        <f>E148*Datos_Entrada!$C$92</f>
        <v>8963136</v>
      </c>
      <c r="S148" s="86">
        <f>Datos_Entrada!$D$94</f>
        <v>400000</v>
      </c>
      <c r="T148" s="85">
        <f>Datos_Entrada!$D$95</f>
        <v>80000</v>
      </c>
      <c r="U148" s="80">
        <f t="shared" si="16"/>
        <v>130598432.00000001</v>
      </c>
      <c r="V148" s="66">
        <f t="shared" si="17"/>
        <v>31373289.600000001</v>
      </c>
      <c r="W148" s="66">
        <f t="shared" si="18"/>
        <v>136799478.39999998</v>
      </c>
    </row>
    <row r="149" spans="2:23" x14ac:dyDescent="0.25">
      <c r="B149" s="7">
        <v>144</v>
      </c>
      <c r="C149" s="64">
        <f>Datos_Entrada!$C$69</f>
        <v>0.95</v>
      </c>
      <c r="D149" s="65">
        <f t="shared" si="14"/>
        <v>829.92000000000007</v>
      </c>
      <c r="E149" s="66">
        <f t="shared" si="15"/>
        <v>298771200</v>
      </c>
      <c r="F149" s="183">
        <f t="shared" si="20"/>
        <v>0</v>
      </c>
      <c r="G149" s="80">
        <f t="shared" si="19"/>
        <v>112412664.00000001</v>
      </c>
      <c r="H149" s="86">
        <f>Datos_Entrada!$E$82</f>
        <v>1540000</v>
      </c>
      <c r="I149" s="84">
        <f>D149*Datos_Entrada!$E$81</f>
        <v>12780768.000000002</v>
      </c>
      <c r="J149" s="84">
        <f>Datos_Entrada!$E$83</f>
        <v>8932000</v>
      </c>
      <c r="K149" s="84">
        <f>D149*Datos_Entrada!$E$84</f>
        <v>2556153.6</v>
      </c>
      <c r="L149" s="84">
        <f>Datos_Entrada!$E$85</f>
        <v>3465000</v>
      </c>
      <c r="M149" s="84">
        <f>Datos_Entrada!$E$86</f>
        <v>4312000</v>
      </c>
      <c r="N149" s="84">
        <f>Datos_Entrada!$E$87</f>
        <v>1848000</v>
      </c>
      <c r="O149" s="85">
        <f>Datos_Entrada!$E$88</f>
        <v>1232000</v>
      </c>
      <c r="P149" s="86">
        <f>Datos_Entrada!$D$90</f>
        <v>2800000</v>
      </c>
      <c r="Q149" s="84">
        <f>Datos_Entrada!$D$91</f>
        <v>650000</v>
      </c>
      <c r="R149" s="85">
        <f>E149*Datos_Entrada!$C$92</f>
        <v>8963136</v>
      </c>
      <c r="S149" s="86">
        <f>Datos_Entrada!$D$94</f>
        <v>400000</v>
      </c>
      <c r="T149" s="85">
        <f>Datos_Entrada!$D$95</f>
        <v>80000</v>
      </c>
      <c r="U149" s="80">
        <f t="shared" si="16"/>
        <v>130598432.00000001</v>
      </c>
      <c r="V149" s="66">
        <f t="shared" si="17"/>
        <v>31373289.600000001</v>
      </c>
      <c r="W149" s="66">
        <f t="shared" si="18"/>
        <v>136799478.39999998</v>
      </c>
    </row>
    <row r="150" spans="2:23" x14ac:dyDescent="0.25">
      <c r="B150" s="7">
        <v>145</v>
      </c>
      <c r="C150" s="64">
        <f>Datos_Entrada!$C$69</f>
        <v>0.95</v>
      </c>
      <c r="D150" s="65">
        <f t="shared" si="14"/>
        <v>829.92000000000007</v>
      </c>
      <c r="E150" s="66">
        <f t="shared" si="15"/>
        <v>298771200</v>
      </c>
      <c r="F150" s="183">
        <f t="shared" si="20"/>
        <v>0</v>
      </c>
      <c r="G150" s="80">
        <f t="shared" si="19"/>
        <v>112412664.00000001</v>
      </c>
      <c r="H150" s="86">
        <f>Datos_Entrada!$E$82</f>
        <v>1540000</v>
      </c>
      <c r="I150" s="84">
        <f>D150*Datos_Entrada!$E$81</f>
        <v>12780768.000000002</v>
      </c>
      <c r="J150" s="84">
        <f>Datos_Entrada!$E$83</f>
        <v>8932000</v>
      </c>
      <c r="K150" s="84">
        <f>D150*Datos_Entrada!$E$84</f>
        <v>2556153.6</v>
      </c>
      <c r="L150" s="84">
        <f>Datos_Entrada!$E$85</f>
        <v>3465000</v>
      </c>
      <c r="M150" s="84">
        <f>Datos_Entrada!$E$86</f>
        <v>4312000</v>
      </c>
      <c r="N150" s="84">
        <f>Datos_Entrada!$E$87</f>
        <v>1848000</v>
      </c>
      <c r="O150" s="85">
        <f>Datos_Entrada!$E$88</f>
        <v>1232000</v>
      </c>
      <c r="P150" s="86">
        <f>Datos_Entrada!$D$90</f>
        <v>2800000</v>
      </c>
      <c r="Q150" s="84">
        <f>Datos_Entrada!$D$91</f>
        <v>650000</v>
      </c>
      <c r="R150" s="85">
        <f>E150*Datos_Entrada!$C$92</f>
        <v>8963136</v>
      </c>
      <c r="S150" s="86">
        <f>Datos_Entrada!$D$94</f>
        <v>400000</v>
      </c>
      <c r="T150" s="85">
        <f>Datos_Entrada!$D$95</f>
        <v>80000</v>
      </c>
      <c r="U150" s="80">
        <f t="shared" si="16"/>
        <v>130598432.00000001</v>
      </c>
      <c r="V150" s="66">
        <f t="shared" si="17"/>
        <v>31373289.600000001</v>
      </c>
      <c r="W150" s="66">
        <f t="shared" si="18"/>
        <v>136799478.39999998</v>
      </c>
    </row>
    <row r="151" spans="2:23" x14ac:dyDescent="0.25">
      <c r="B151" s="7">
        <v>146</v>
      </c>
      <c r="C151" s="64">
        <f>Datos_Entrada!$C$69</f>
        <v>0.95</v>
      </c>
      <c r="D151" s="65">
        <f t="shared" si="14"/>
        <v>829.92000000000007</v>
      </c>
      <c r="E151" s="66">
        <f t="shared" si="15"/>
        <v>298771200</v>
      </c>
      <c r="F151" s="183">
        <f t="shared" si="20"/>
        <v>0</v>
      </c>
      <c r="G151" s="80">
        <f t="shared" si="19"/>
        <v>112412664.00000001</v>
      </c>
      <c r="H151" s="86">
        <f>Datos_Entrada!$E$82</f>
        <v>1540000</v>
      </c>
      <c r="I151" s="84">
        <f>D151*Datos_Entrada!$E$81</f>
        <v>12780768.000000002</v>
      </c>
      <c r="J151" s="84">
        <f>Datos_Entrada!$E$83</f>
        <v>8932000</v>
      </c>
      <c r="K151" s="84">
        <f>D151*Datos_Entrada!$E$84</f>
        <v>2556153.6</v>
      </c>
      <c r="L151" s="84">
        <f>Datos_Entrada!$E$85</f>
        <v>3465000</v>
      </c>
      <c r="M151" s="84">
        <f>Datos_Entrada!$E$86</f>
        <v>4312000</v>
      </c>
      <c r="N151" s="84">
        <f>Datos_Entrada!$E$87</f>
        <v>1848000</v>
      </c>
      <c r="O151" s="85">
        <f>Datos_Entrada!$E$88</f>
        <v>1232000</v>
      </c>
      <c r="P151" s="86">
        <f>Datos_Entrada!$D$90</f>
        <v>2800000</v>
      </c>
      <c r="Q151" s="84">
        <f>Datos_Entrada!$D$91</f>
        <v>650000</v>
      </c>
      <c r="R151" s="85">
        <f>E151*Datos_Entrada!$C$92</f>
        <v>8963136</v>
      </c>
      <c r="S151" s="86">
        <f>Datos_Entrada!$D$94</f>
        <v>400000</v>
      </c>
      <c r="T151" s="85">
        <f>Datos_Entrada!$D$95</f>
        <v>80000</v>
      </c>
      <c r="U151" s="80">
        <f t="shared" si="16"/>
        <v>130598432.00000001</v>
      </c>
      <c r="V151" s="66">
        <f t="shared" si="17"/>
        <v>31373289.600000001</v>
      </c>
      <c r="W151" s="66">
        <f t="shared" si="18"/>
        <v>136799478.39999998</v>
      </c>
    </row>
    <row r="152" spans="2:23" x14ac:dyDescent="0.25">
      <c r="B152" s="7">
        <v>147</v>
      </c>
      <c r="C152" s="64">
        <f>Datos_Entrada!$C$69</f>
        <v>0.95</v>
      </c>
      <c r="D152" s="65">
        <f t="shared" si="14"/>
        <v>829.92000000000007</v>
      </c>
      <c r="E152" s="66">
        <f t="shared" si="15"/>
        <v>298771200</v>
      </c>
      <c r="F152" s="183">
        <f t="shared" si="20"/>
        <v>0</v>
      </c>
      <c r="G152" s="80">
        <f t="shared" si="19"/>
        <v>112412664.00000001</v>
      </c>
      <c r="H152" s="86">
        <f>Datos_Entrada!$E$82</f>
        <v>1540000</v>
      </c>
      <c r="I152" s="84">
        <f>D152*Datos_Entrada!$E$81</f>
        <v>12780768.000000002</v>
      </c>
      <c r="J152" s="84">
        <f>Datos_Entrada!$E$83</f>
        <v>8932000</v>
      </c>
      <c r="K152" s="84">
        <f>D152*Datos_Entrada!$E$84</f>
        <v>2556153.6</v>
      </c>
      <c r="L152" s="84">
        <f>Datos_Entrada!$E$85</f>
        <v>3465000</v>
      </c>
      <c r="M152" s="84">
        <f>Datos_Entrada!$E$86</f>
        <v>4312000</v>
      </c>
      <c r="N152" s="84">
        <f>Datos_Entrada!$E$87</f>
        <v>1848000</v>
      </c>
      <c r="O152" s="85">
        <f>Datos_Entrada!$E$88</f>
        <v>1232000</v>
      </c>
      <c r="P152" s="86">
        <f>Datos_Entrada!$D$90</f>
        <v>2800000</v>
      </c>
      <c r="Q152" s="84">
        <f>Datos_Entrada!$D$91</f>
        <v>650000</v>
      </c>
      <c r="R152" s="85">
        <f>E152*Datos_Entrada!$C$92</f>
        <v>8963136</v>
      </c>
      <c r="S152" s="86">
        <f>Datos_Entrada!$D$94</f>
        <v>400000</v>
      </c>
      <c r="T152" s="85">
        <f>Datos_Entrada!$D$95</f>
        <v>80000</v>
      </c>
      <c r="U152" s="80">
        <f t="shared" si="16"/>
        <v>130598432.00000001</v>
      </c>
      <c r="V152" s="66">
        <f t="shared" si="17"/>
        <v>31373289.600000001</v>
      </c>
      <c r="W152" s="66">
        <f t="shared" si="18"/>
        <v>136799478.39999998</v>
      </c>
    </row>
    <row r="153" spans="2:23" x14ac:dyDescent="0.25">
      <c r="B153" s="7">
        <v>148</v>
      </c>
      <c r="C153" s="64">
        <f>Datos_Entrada!$C$69</f>
        <v>0.95</v>
      </c>
      <c r="D153" s="65">
        <f t="shared" si="14"/>
        <v>829.92000000000007</v>
      </c>
      <c r="E153" s="66">
        <f t="shared" si="15"/>
        <v>298771200</v>
      </c>
      <c r="F153" s="183">
        <f t="shared" si="20"/>
        <v>0</v>
      </c>
      <c r="G153" s="80">
        <f t="shared" si="19"/>
        <v>112412664.00000001</v>
      </c>
      <c r="H153" s="86">
        <f>Datos_Entrada!$E$82</f>
        <v>1540000</v>
      </c>
      <c r="I153" s="84">
        <f>D153*Datos_Entrada!$E$81</f>
        <v>12780768.000000002</v>
      </c>
      <c r="J153" s="84">
        <f>Datos_Entrada!$E$83</f>
        <v>8932000</v>
      </c>
      <c r="K153" s="84">
        <f>D153*Datos_Entrada!$E$84</f>
        <v>2556153.6</v>
      </c>
      <c r="L153" s="84">
        <f>Datos_Entrada!$E$85</f>
        <v>3465000</v>
      </c>
      <c r="M153" s="84">
        <f>Datos_Entrada!$E$86</f>
        <v>4312000</v>
      </c>
      <c r="N153" s="84">
        <f>Datos_Entrada!$E$87</f>
        <v>1848000</v>
      </c>
      <c r="O153" s="85">
        <f>Datos_Entrada!$E$88</f>
        <v>1232000</v>
      </c>
      <c r="P153" s="86">
        <f>Datos_Entrada!$D$90</f>
        <v>2800000</v>
      </c>
      <c r="Q153" s="84">
        <f>Datos_Entrada!$D$91</f>
        <v>650000</v>
      </c>
      <c r="R153" s="85">
        <f>E153*Datos_Entrada!$C$92</f>
        <v>8963136</v>
      </c>
      <c r="S153" s="86">
        <f>Datos_Entrada!$D$94</f>
        <v>400000</v>
      </c>
      <c r="T153" s="85">
        <f>Datos_Entrada!$D$95</f>
        <v>80000</v>
      </c>
      <c r="U153" s="80">
        <f t="shared" si="16"/>
        <v>130598432.00000001</v>
      </c>
      <c r="V153" s="66">
        <f t="shared" si="17"/>
        <v>31373289.600000001</v>
      </c>
      <c r="W153" s="66">
        <f t="shared" si="18"/>
        <v>136799478.39999998</v>
      </c>
    </row>
    <row r="154" spans="2:23" x14ac:dyDescent="0.25">
      <c r="B154" s="7">
        <v>149</v>
      </c>
      <c r="C154" s="64">
        <f>Datos_Entrada!$C$69</f>
        <v>0.95</v>
      </c>
      <c r="D154" s="65">
        <f t="shared" si="14"/>
        <v>829.92000000000007</v>
      </c>
      <c r="E154" s="66">
        <f t="shared" si="15"/>
        <v>298771200</v>
      </c>
      <c r="F154" s="183">
        <f t="shared" si="20"/>
        <v>0</v>
      </c>
      <c r="G154" s="80">
        <f t="shared" si="19"/>
        <v>112412664.00000001</v>
      </c>
      <c r="H154" s="86">
        <f>Datos_Entrada!$E$82</f>
        <v>1540000</v>
      </c>
      <c r="I154" s="84">
        <f>D154*Datos_Entrada!$E$81</f>
        <v>12780768.000000002</v>
      </c>
      <c r="J154" s="84">
        <f>Datos_Entrada!$E$83</f>
        <v>8932000</v>
      </c>
      <c r="K154" s="84">
        <f>D154*Datos_Entrada!$E$84</f>
        <v>2556153.6</v>
      </c>
      <c r="L154" s="84">
        <f>Datos_Entrada!$E$85</f>
        <v>3465000</v>
      </c>
      <c r="M154" s="84">
        <f>Datos_Entrada!$E$86</f>
        <v>4312000</v>
      </c>
      <c r="N154" s="84">
        <f>Datos_Entrada!$E$87</f>
        <v>1848000</v>
      </c>
      <c r="O154" s="85">
        <f>Datos_Entrada!$E$88</f>
        <v>1232000</v>
      </c>
      <c r="P154" s="86">
        <f>Datos_Entrada!$D$90</f>
        <v>2800000</v>
      </c>
      <c r="Q154" s="84">
        <f>Datos_Entrada!$D$91</f>
        <v>650000</v>
      </c>
      <c r="R154" s="85">
        <f>E154*Datos_Entrada!$C$92</f>
        <v>8963136</v>
      </c>
      <c r="S154" s="86">
        <f>Datos_Entrada!$D$94</f>
        <v>400000</v>
      </c>
      <c r="T154" s="85">
        <f>Datos_Entrada!$D$95</f>
        <v>80000</v>
      </c>
      <c r="U154" s="80">
        <f t="shared" si="16"/>
        <v>130598432.00000001</v>
      </c>
      <c r="V154" s="66">
        <f t="shared" si="17"/>
        <v>31373289.600000001</v>
      </c>
      <c r="W154" s="66">
        <f t="shared" si="18"/>
        <v>136799478.39999998</v>
      </c>
    </row>
    <row r="155" spans="2:23" x14ac:dyDescent="0.25">
      <c r="B155" s="7">
        <v>150</v>
      </c>
      <c r="C155" s="64">
        <f>Datos_Entrada!$C$69</f>
        <v>0.95</v>
      </c>
      <c r="D155" s="65">
        <f t="shared" si="14"/>
        <v>829.92000000000007</v>
      </c>
      <c r="E155" s="66">
        <f t="shared" si="15"/>
        <v>298771200</v>
      </c>
      <c r="F155" s="183">
        <f t="shared" si="20"/>
        <v>0</v>
      </c>
      <c r="G155" s="80">
        <f t="shared" si="19"/>
        <v>112412664.00000001</v>
      </c>
      <c r="H155" s="86">
        <f>Datos_Entrada!$E$82</f>
        <v>1540000</v>
      </c>
      <c r="I155" s="84">
        <f>D155*Datos_Entrada!$E$81</f>
        <v>12780768.000000002</v>
      </c>
      <c r="J155" s="84">
        <f>Datos_Entrada!$E$83</f>
        <v>8932000</v>
      </c>
      <c r="K155" s="84">
        <f>D155*Datos_Entrada!$E$84</f>
        <v>2556153.6</v>
      </c>
      <c r="L155" s="84">
        <f>Datos_Entrada!$E$85</f>
        <v>3465000</v>
      </c>
      <c r="M155" s="84">
        <f>Datos_Entrada!$E$86</f>
        <v>4312000</v>
      </c>
      <c r="N155" s="84">
        <f>Datos_Entrada!$E$87</f>
        <v>1848000</v>
      </c>
      <c r="O155" s="85">
        <f>Datos_Entrada!$E$88</f>
        <v>1232000</v>
      </c>
      <c r="P155" s="86">
        <f>Datos_Entrada!$D$90</f>
        <v>2800000</v>
      </c>
      <c r="Q155" s="84">
        <f>Datos_Entrada!$D$91</f>
        <v>650000</v>
      </c>
      <c r="R155" s="85">
        <f>E155*Datos_Entrada!$C$92</f>
        <v>8963136</v>
      </c>
      <c r="S155" s="86">
        <f>Datos_Entrada!$D$94</f>
        <v>400000</v>
      </c>
      <c r="T155" s="85">
        <f>Datos_Entrada!$D$95</f>
        <v>80000</v>
      </c>
      <c r="U155" s="80">
        <f t="shared" si="16"/>
        <v>130598432.00000001</v>
      </c>
      <c r="V155" s="66">
        <f t="shared" si="17"/>
        <v>31373289.600000001</v>
      </c>
      <c r="W155" s="66">
        <f t="shared" si="18"/>
        <v>136799478.39999998</v>
      </c>
    </row>
    <row r="156" spans="2:23" x14ac:dyDescent="0.25">
      <c r="B156" s="7">
        <v>151</v>
      </c>
      <c r="C156" s="64">
        <f>Datos_Entrada!$C$69</f>
        <v>0.95</v>
      </c>
      <c r="D156" s="65">
        <f t="shared" si="14"/>
        <v>829.92000000000007</v>
      </c>
      <c r="E156" s="66">
        <f t="shared" si="15"/>
        <v>298771200</v>
      </c>
      <c r="F156" s="183">
        <f t="shared" si="20"/>
        <v>0</v>
      </c>
      <c r="G156" s="80">
        <f t="shared" si="19"/>
        <v>112412664.00000001</v>
      </c>
      <c r="H156" s="86">
        <f>Datos_Entrada!$E$82</f>
        <v>1540000</v>
      </c>
      <c r="I156" s="84">
        <f>D156*Datos_Entrada!$E$81</f>
        <v>12780768.000000002</v>
      </c>
      <c r="J156" s="84">
        <f>Datos_Entrada!$E$83</f>
        <v>8932000</v>
      </c>
      <c r="K156" s="84">
        <f>D156*Datos_Entrada!$E$84</f>
        <v>2556153.6</v>
      </c>
      <c r="L156" s="84">
        <f>Datos_Entrada!$E$85</f>
        <v>3465000</v>
      </c>
      <c r="M156" s="84">
        <f>Datos_Entrada!$E$86</f>
        <v>4312000</v>
      </c>
      <c r="N156" s="84">
        <f>Datos_Entrada!$E$87</f>
        <v>1848000</v>
      </c>
      <c r="O156" s="85">
        <f>Datos_Entrada!$E$88</f>
        <v>1232000</v>
      </c>
      <c r="P156" s="86">
        <f>Datos_Entrada!$D$90</f>
        <v>2800000</v>
      </c>
      <c r="Q156" s="84">
        <f>Datos_Entrada!$D$91</f>
        <v>650000</v>
      </c>
      <c r="R156" s="85">
        <f>E156*Datos_Entrada!$C$92</f>
        <v>8963136</v>
      </c>
      <c r="S156" s="86">
        <f>Datos_Entrada!$D$94</f>
        <v>400000</v>
      </c>
      <c r="T156" s="85">
        <f>Datos_Entrada!$D$95</f>
        <v>80000</v>
      </c>
      <c r="U156" s="80">
        <f t="shared" si="16"/>
        <v>130598432.00000001</v>
      </c>
      <c r="V156" s="66">
        <f t="shared" si="17"/>
        <v>31373289.600000001</v>
      </c>
      <c r="W156" s="66">
        <f t="shared" si="18"/>
        <v>136799478.39999998</v>
      </c>
    </row>
    <row r="157" spans="2:23" x14ac:dyDescent="0.25">
      <c r="B157" s="7">
        <v>152</v>
      </c>
      <c r="C157" s="64">
        <f>Datos_Entrada!$C$69</f>
        <v>0.95</v>
      </c>
      <c r="D157" s="65">
        <f t="shared" si="14"/>
        <v>829.92000000000007</v>
      </c>
      <c r="E157" s="66">
        <f t="shared" si="15"/>
        <v>298771200</v>
      </c>
      <c r="F157" s="183">
        <f t="shared" si="20"/>
        <v>0</v>
      </c>
      <c r="G157" s="80">
        <f t="shared" si="19"/>
        <v>112412664.00000001</v>
      </c>
      <c r="H157" s="86">
        <f>Datos_Entrada!$E$82</f>
        <v>1540000</v>
      </c>
      <c r="I157" s="84">
        <f>D157*Datos_Entrada!$E$81</f>
        <v>12780768.000000002</v>
      </c>
      <c r="J157" s="84">
        <f>Datos_Entrada!$E$83</f>
        <v>8932000</v>
      </c>
      <c r="K157" s="84">
        <f>D157*Datos_Entrada!$E$84</f>
        <v>2556153.6</v>
      </c>
      <c r="L157" s="84">
        <f>Datos_Entrada!$E$85</f>
        <v>3465000</v>
      </c>
      <c r="M157" s="84">
        <f>Datos_Entrada!$E$86</f>
        <v>4312000</v>
      </c>
      <c r="N157" s="84">
        <f>Datos_Entrada!$E$87</f>
        <v>1848000</v>
      </c>
      <c r="O157" s="85">
        <f>Datos_Entrada!$E$88</f>
        <v>1232000</v>
      </c>
      <c r="P157" s="86">
        <f>Datos_Entrada!$D$90</f>
        <v>2800000</v>
      </c>
      <c r="Q157" s="84">
        <f>Datos_Entrada!$D$91</f>
        <v>650000</v>
      </c>
      <c r="R157" s="85">
        <f>E157*Datos_Entrada!$C$92</f>
        <v>8963136</v>
      </c>
      <c r="S157" s="86">
        <f>Datos_Entrada!$D$94</f>
        <v>400000</v>
      </c>
      <c r="T157" s="85">
        <f>Datos_Entrada!$D$95</f>
        <v>80000</v>
      </c>
      <c r="U157" s="80">
        <f t="shared" si="16"/>
        <v>130598432.00000001</v>
      </c>
      <c r="V157" s="66">
        <f t="shared" si="17"/>
        <v>31373289.600000001</v>
      </c>
      <c r="W157" s="66">
        <f t="shared" si="18"/>
        <v>136799478.39999998</v>
      </c>
    </row>
    <row r="158" spans="2:23" x14ac:dyDescent="0.25">
      <c r="B158" s="7">
        <v>153</v>
      </c>
      <c r="C158" s="64">
        <f>Datos_Entrada!$C$69</f>
        <v>0.95</v>
      </c>
      <c r="D158" s="65">
        <f t="shared" si="14"/>
        <v>829.92000000000007</v>
      </c>
      <c r="E158" s="66">
        <f t="shared" si="15"/>
        <v>298771200</v>
      </c>
      <c r="F158" s="183">
        <f t="shared" si="20"/>
        <v>0</v>
      </c>
      <c r="G158" s="80">
        <f t="shared" si="19"/>
        <v>112412664.00000001</v>
      </c>
      <c r="H158" s="86">
        <f>Datos_Entrada!$E$82</f>
        <v>1540000</v>
      </c>
      <c r="I158" s="84">
        <f>D158*Datos_Entrada!$E$81</f>
        <v>12780768.000000002</v>
      </c>
      <c r="J158" s="84">
        <f>Datos_Entrada!$E$83</f>
        <v>8932000</v>
      </c>
      <c r="K158" s="84">
        <f>D158*Datos_Entrada!$E$84</f>
        <v>2556153.6</v>
      </c>
      <c r="L158" s="84">
        <f>Datos_Entrada!$E$85</f>
        <v>3465000</v>
      </c>
      <c r="M158" s="84">
        <f>Datos_Entrada!$E$86</f>
        <v>4312000</v>
      </c>
      <c r="N158" s="84">
        <f>Datos_Entrada!$E$87</f>
        <v>1848000</v>
      </c>
      <c r="O158" s="85">
        <f>Datos_Entrada!$E$88</f>
        <v>1232000</v>
      </c>
      <c r="P158" s="86">
        <f>Datos_Entrada!$D$90</f>
        <v>2800000</v>
      </c>
      <c r="Q158" s="84">
        <f>Datos_Entrada!$D$91</f>
        <v>650000</v>
      </c>
      <c r="R158" s="85">
        <f>E158*Datos_Entrada!$C$92</f>
        <v>8963136</v>
      </c>
      <c r="S158" s="86">
        <f>Datos_Entrada!$D$94</f>
        <v>400000</v>
      </c>
      <c r="T158" s="85">
        <f>Datos_Entrada!$D$95</f>
        <v>80000</v>
      </c>
      <c r="U158" s="80">
        <f t="shared" si="16"/>
        <v>130598432.00000001</v>
      </c>
      <c r="V158" s="66">
        <f t="shared" si="17"/>
        <v>31373289.600000001</v>
      </c>
      <c r="W158" s="66">
        <f t="shared" si="18"/>
        <v>136799478.39999998</v>
      </c>
    </row>
    <row r="159" spans="2:23" x14ac:dyDescent="0.25">
      <c r="B159" s="7">
        <v>154</v>
      </c>
      <c r="C159" s="64">
        <f>Datos_Entrada!$C$69</f>
        <v>0.95</v>
      </c>
      <c r="D159" s="65">
        <f t="shared" si="14"/>
        <v>829.92000000000007</v>
      </c>
      <c r="E159" s="66">
        <f t="shared" si="15"/>
        <v>298771200</v>
      </c>
      <c r="F159" s="183">
        <f t="shared" si="20"/>
        <v>0</v>
      </c>
      <c r="G159" s="80">
        <f t="shared" si="19"/>
        <v>112412664.00000001</v>
      </c>
      <c r="H159" s="86">
        <f>Datos_Entrada!$E$82</f>
        <v>1540000</v>
      </c>
      <c r="I159" s="84">
        <f>D159*Datos_Entrada!$E$81</f>
        <v>12780768.000000002</v>
      </c>
      <c r="J159" s="84">
        <f>Datos_Entrada!$E$83</f>
        <v>8932000</v>
      </c>
      <c r="K159" s="84">
        <f>D159*Datos_Entrada!$E$84</f>
        <v>2556153.6</v>
      </c>
      <c r="L159" s="84">
        <f>Datos_Entrada!$E$85</f>
        <v>3465000</v>
      </c>
      <c r="M159" s="84">
        <f>Datos_Entrada!$E$86</f>
        <v>4312000</v>
      </c>
      <c r="N159" s="84">
        <f>Datos_Entrada!$E$87</f>
        <v>1848000</v>
      </c>
      <c r="O159" s="85">
        <f>Datos_Entrada!$E$88</f>
        <v>1232000</v>
      </c>
      <c r="P159" s="86">
        <f>Datos_Entrada!$D$90</f>
        <v>2800000</v>
      </c>
      <c r="Q159" s="84">
        <f>Datos_Entrada!$D$91</f>
        <v>650000</v>
      </c>
      <c r="R159" s="85">
        <f>E159*Datos_Entrada!$C$92</f>
        <v>8963136</v>
      </c>
      <c r="S159" s="86">
        <f>Datos_Entrada!$D$94</f>
        <v>400000</v>
      </c>
      <c r="T159" s="85">
        <f>Datos_Entrada!$D$95</f>
        <v>80000</v>
      </c>
      <c r="U159" s="80">
        <f t="shared" si="16"/>
        <v>130598432.00000001</v>
      </c>
      <c r="V159" s="66">
        <f t="shared" si="17"/>
        <v>31373289.600000001</v>
      </c>
      <c r="W159" s="66">
        <f t="shared" si="18"/>
        <v>136799478.39999998</v>
      </c>
    </row>
    <row r="160" spans="2:23" x14ac:dyDescent="0.25">
      <c r="B160" s="7">
        <v>155</v>
      </c>
      <c r="C160" s="64">
        <f>Datos_Entrada!$C$69</f>
        <v>0.95</v>
      </c>
      <c r="D160" s="65">
        <f t="shared" si="14"/>
        <v>829.92000000000007</v>
      </c>
      <c r="E160" s="66">
        <f t="shared" si="15"/>
        <v>298771200</v>
      </c>
      <c r="F160" s="183">
        <f t="shared" si="20"/>
        <v>0</v>
      </c>
      <c r="G160" s="80">
        <f t="shared" si="19"/>
        <v>112412664.00000001</v>
      </c>
      <c r="H160" s="86">
        <f>Datos_Entrada!$E$82</f>
        <v>1540000</v>
      </c>
      <c r="I160" s="84">
        <f>D160*Datos_Entrada!$E$81</f>
        <v>12780768.000000002</v>
      </c>
      <c r="J160" s="84">
        <f>Datos_Entrada!$E$83</f>
        <v>8932000</v>
      </c>
      <c r="K160" s="84">
        <f>D160*Datos_Entrada!$E$84</f>
        <v>2556153.6</v>
      </c>
      <c r="L160" s="84">
        <f>Datos_Entrada!$E$85</f>
        <v>3465000</v>
      </c>
      <c r="M160" s="84">
        <f>Datos_Entrada!$E$86</f>
        <v>4312000</v>
      </c>
      <c r="N160" s="84">
        <f>Datos_Entrada!$E$87</f>
        <v>1848000</v>
      </c>
      <c r="O160" s="85">
        <f>Datos_Entrada!$E$88</f>
        <v>1232000</v>
      </c>
      <c r="P160" s="86">
        <f>Datos_Entrada!$D$90</f>
        <v>2800000</v>
      </c>
      <c r="Q160" s="84">
        <f>Datos_Entrada!$D$91</f>
        <v>650000</v>
      </c>
      <c r="R160" s="85">
        <f>E160*Datos_Entrada!$C$92</f>
        <v>8963136</v>
      </c>
      <c r="S160" s="86">
        <f>Datos_Entrada!$D$94</f>
        <v>400000</v>
      </c>
      <c r="T160" s="85">
        <f>Datos_Entrada!$D$95</f>
        <v>80000</v>
      </c>
      <c r="U160" s="80">
        <f t="shared" si="16"/>
        <v>130598432.00000001</v>
      </c>
      <c r="V160" s="66">
        <f t="shared" si="17"/>
        <v>31373289.600000001</v>
      </c>
      <c r="W160" s="66">
        <f t="shared" si="18"/>
        <v>136799478.39999998</v>
      </c>
    </row>
    <row r="161" spans="2:23" x14ac:dyDescent="0.25">
      <c r="B161" s="7">
        <v>156</v>
      </c>
      <c r="C161" s="64">
        <f>Datos_Entrada!$C$69</f>
        <v>0.95</v>
      </c>
      <c r="D161" s="65">
        <f t="shared" si="14"/>
        <v>829.92000000000007</v>
      </c>
      <c r="E161" s="66">
        <f t="shared" si="15"/>
        <v>298771200</v>
      </c>
      <c r="F161" s="183">
        <f t="shared" si="20"/>
        <v>0</v>
      </c>
      <c r="G161" s="80">
        <f t="shared" si="19"/>
        <v>112412664.00000001</v>
      </c>
      <c r="H161" s="86">
        <f>Datos_Entrada!$E$82</f>
        <v>1540000</v>
      </c>
      <c r="I161" s="84">
        <f>D161*Datos_Entrada!$E$81</f>
        <v>12780768.000000002</v>
      </c>
      <c r="J161" s="84">
        <f>Datos_Entrada!$E$83</f>
        <v>8932000</v>
      </c>
      <c r="K161" s="84">
        <f>D161*Datos_Entrada!$E$84</f>
        <v>2556153.6</v>
      </c>
      <c r="L161" s="84">
        <f>Datos_Entrada!$E$85</f>
        <v>3465000</v>
      </c>
      <c r="M161" s="84">
        <f>Datos_Entrada!$E$86</f>
        <v>4312000</v>
      </c>
      <c r="N161" s="84">
        <f>Datos_Entrada!$E$87</f>
        <v>1848000</v>
      </c>
      <c r="O161" s="85">
        <f>Datos_Entrada!$E$88</f>
        <v>1232000</v>
      </c>
      <c r="P161" s="86">
        <f>Datos_Entrada!$D$90</f>
        <v>2800000</v>
      </c>
      <c r="Q161" s="84">
        <f>Datos_Entrada!$D$91</f>
        <v>650000</v>
      </c>
      <c r="R161" s="85">
        <f>E161*Datos_Entrada!$C$92</f>
        <v>8963136</v>
      </c>
      <c r="S161" s="86">
        <f>Datos_Entrada!$D$94</f>
        <v>400000</v>
      </c>
      <c r="T161" s="85">
        <f>Datos_Entrada!$D$95</f>
        <v>80000</v>
      </c>
      <c r="U161" s="80">
        <f t="shared" si="16"/>
        <v>130598432.00000001</v>
      </c>
      <c r="V161" s="66">
        <f t="shared" si="17"/>
        <v>31373289.600000001</v>
      </c>
      <c r="W161" s="66">
        <f t="shared" si="18"/>
        <v>136799478.39999998</v>
      </c>
    </row>
    <row r="162" spans="2:23" x14ac:dyDescent="0.25">
      <c r="B162" s="7">
        <v>157</v>
      </c>
      <c r="C162" s="64">
        <f>Datos_Entrada!$C$69</f>
        <v>0.95</v>
      </c>
      <c r="D162" s="65">
        <f t="shared" si="14"/>
        <v>829.92000000000007</v>
      </c>
      <c r="E162" s="66">
        <f t="shared" si="15"/>
        <v>298771200</v>
      </c>
      <c r="F162" s="183">
        <f t="shared" si="20"/>
        <v>0</v>
      </c>
      <c r="G162" s="80">
        <f t="shared" si="19"/>
        <v>112412664.00000001</v>
      </c>
      <c r="H162" s="86">
        <f>Datos_Entrada!$E$82</f>
        <v>1540000</v>
      </c>
      <c r="I162" s="84">
        <f>D162*Datos_Entrada!$E$81</f>
        <v>12780768.000000002</v>
      </c>
      <c r="J162" s="84">
        <f>Datos_Entrada!$E$83</f>
        <v>8932000</v>
      </c>
      <c r="K162" s="84">
        <f>D162*Datos_Entrada!$E$84</f>
        <v>2556153.6</v>
      </c>
      <c r="L162" s="84">
        <f>Datos_Entrada!$E$85</f>
        <v>3465000</v>
      </c>
      <c r="M162" s="84">
        <f>Datos_Entrada!$E$86</f>
        <v>4312000</v>
      </c>
      <c r="N162" s="84">
        <f>Datos_Entrada!$E$87</f>
        <v>1848000</v>
      </c>
      <c r="O162" s="85">
        <f>Datos_Entrada!$E$88</f>
        <v>1232000</v>
      </c>
      <c r="P162" s="86">
        <f>Datos_Entrada!$D$90</f>
        <v>2800000</v>
      </c>
      <c r="Q162" s="84">
        <f>Datos_Entrada!$D$91</f>
        <v>650000</v>
      </c>
      <c r="R162" s="85">
        <f>E162*Datos_Entrada!$C$92</f>
        <v>8963136</v>
      </c>
      <c r="S162" s="86">
        <f>Datos_Entrada!$D$94</f>
        <v>400000</v>
      </c>
      <c r="T162" s="85">
        <f>Datos_Entrada!$D$95</f>
        <v>80000</v>
      </c>
      <c r="U162" s="80">
        <f t="shared" si="16"/>
        <v>130598432.00000001</v>
      </c>
      <c r="V162" s="66">
        <f t="shared" si="17"/>
        <v>31373289.600000001</v>
      </c>
      <c r="W162" s="66">
        <f t="shared" si="18"/>
        <v>136799478.39999998</v>
      </c>
    </row>
    <row r="163" spans="2:23" x14ac:dyDescent="0.25">
      <c r="B163" s="7">
        <v>158</v>
      </c>
      <c r="C163" s="64">
        <f>Datos_Entrada!$C$69</f>
        <v>0.95</v>
      </c>
      <c r="D163" s="65">
        <f t="shared" si="14"/>
        <v>829.92000000000007</v>
      </c>
      <c r="E163" s="66">
        <f t="shared" si="15"/>
        <v>298771200</v>
      </c>
      <c r="F163" s="183">
        <f t="shared" si="20"/>
        <v>0</v>
      </c>
      <c r="G163" s="80">
        <f t="shared" si="19"/>
        <v>112412664.00000001</v>
      </c>
      <c r="H163" s="86">
        <f>Datos_Entrada!$E$82</f>
        <v>1540000</v>
      </c>
      <c r="I163" s="84">
        <f>D163*Datos_Entrada!$E$81</f>
        <v>12780768.000000002</v>
      </c>
      <c r="J163" s="84">
        <f>Datos_Entrada!$E$83</f>
        <v>8932000</v>
      </c>
      <c r="K163" s="84">
        <f>D163*Datos_Entrada!$E$84</f>
        <v>2556153.6</v>
      </c>
      <c r="L163" s="84">
        <f>Datos_Entrada!$E$85</f>
        <v>3465000</v>
      </c>
      <c r="M163" s="84">
        <f>Datos_Entrada!$E$86</f>
        <v>4312000</v>
      </c>
      <c r="N163" s="84">
        <f>Datos_Entrada!$E$87</f>
        <v>1848000</v>
      </c>
      <c r="O163" s="85">
        <f>Datos_Entrada!$E$88</f>
        <v>1232000</v>
      </c>
      <c r="P163" s="86">
        <f>Datos_Entrada!$D$90</f>
        <v>2800000</v>
      </c>
      <c r="Q163" s="84">
        <f>Datos_Entrada!$D$91</f>
        <v>650000</v>
      </c>
      <c r="R163" s="85">
        <f>E163*Datos_Entrada!$C$92</f>
        <v>8963136</v>
      </c>
      <c r="S163" s="86">
        <f>Datos_Entrada!$D$94</f>
        <v>400000</v>
      </c>
      <c r="T163" s="85">
        <f>Datos_Entrada!$D$95</f>
        <v>80000</v>
      </c>
      <c r="U163" s="80">
        <f t="shared" si="16"/>
        <v>130598432.00000001</v>
      </c>
      <c r="V163" s="66">
        <f t="shared" si="17"/>
        <v>31373289.600000001</v>
      </c>
      <c r="W163" s="66">
        <f t="shared" si="18"/>
        <v>136799478.39999998</v>
      </c>
    </row>
    <row r="164" spans="2:23" x14ac:dyDescent="0.25">
      <c r="B164" s="7">
        <v>159</v>
      </c>
      <c r="C164" s="64">
        <f>Datos_Entrada!$C$69</f>
        <v>0.95</v>
      </c>
      <c r="D164" s="65">
        <f t="shared" si="14"/>
        <v>829.92000000000007</v>
      </c>
      <c r="E164" s="66">
        <f t="shared" si="15"/>
        <v>298771200</v>
      </c>
      <c r="F164" s="183">
        <f t="shared" si="20"/>
        <v>0</v>
      </c>
      <c r="G164" s="80">
        <f t="shared" si="19"/>
        <v>112412664.00000001</v>
      </c>
      <c r="H164" s="86">
        <f>Datos_Entrada!$E$82</f>
        <v>1540000</v>
      </c>
      <c r="I164" s="84">
        <f>D164*Datos_Entrada!$E$81</f>
        <v>12780768.000000002</v>
      </c>
      <c r="J164" s="84">
        <f>Datos_Entrada!$E$83</f>
        <v>8932000</v>
      </c>
      <c r="K164" s="84">
        <f>D164*Datos_Entrada!$E$84</f>
        <v>2556153.6</v>
      </c>
      <c r="L164" s="84">
        <f>Datos_Entrada!$E$85</f>
        <v>3465000</v>
      </c>
      <c r="M164" s="84">
        <f>Datos_Entrada!$E$86</f>
        <v>4312000</v>
      </c>
      <c r="N164" s="84">
        <f>Datos_Entrada!$E$87</f>
        <v>1848000</v>
      </c>
      <c r="O164" s="85">
        <f>Datos_Entrada!$E$88</f>
        <v>1232000</v>
      </c>
      <c r="P164" s="86">
        <f>Datos_Entrada!$D$90</f>
        <v>2800000</v>
      </c>
      <c r="Q164" s="84">
        <f>Datos_Entrada!$D$91</f>
        <v>650000</v>
      </c>
      <c r="R164" s="85">
        <f>E164*Datos_Entrada!$C$92</f>
        <v>8963136</v>
      </c>
      <c r="S164" s="86">
        <f>Datos_Entrada!$D$94</f>
        <v>400000</v>
      </c>
      <c r="T164" s="85">
        <f>Datos_Entrada!$D$95</f>
        <v>80000</v>
      </c>
      <c r="U164" s="80">
        <f t="shared" si="16"/>
        <v>130598432.00000001</v>
      </c>
      <c r="V164" s="66">
        <f t="shared" si="17"/>
        <v>31373289.600000001</v>
      </c>
      <c r="W164" s="66">
        <f t="shared" si="18"/>
        <v>136799478.39999998</v>
      </c>
    </row>
    <row r="165" spans="2:23" x14ac:dyDescent="0.25">
      <c r="B165" s="7">
        <v>160</v>
      </c>
      <c r="C165" s="64">
        <f>Datos_Entrada!$C$69</f>
        <v>0.95</v>
      </c>
      <c r="D165" s="65">
        <f t="shared" si="14"/>
        <v>829.92000000000007</v>
      </c>
      <c r="E165" s="66">
        <f t="shared" si="15"/>
        <v>298771200</v>
      </c>
      <c r="F165" s="183">
        <f t="shared" si="20"/>
        <v>0</v>
      </c>
      <c r="G165" s="80">
        <f t="shared" si="19"/>
        <v>112412664.00000001</v>
      </c>
      <c r="H165" s="86">
        <f>Datos_Entrada!$E$82</f>
        <v>1540000</v>
      </c>
      <c r="I165" s="84">
        <f>D165*Datos_Entrada!$E$81</f>
        <v>12780768.000000002</v>
      </c>
      <c r="J165" s="84">
        <f>Datos_Entrada!$E$83</f>
        <v>8932000</v>
      </c>
      <c r="K165" s="84">
        <f>D165*Datos_Entrada!$E$84</f>
        <v>2556153.6</v>
      </c>
      <c r="L165" s="84">
        <f>Datos_Entrada!$E$85</f>
        <v>3465000</v>
      </c>
      <c r="M165" s="84">
        <f>Datos_Entrada!$E$86</f>
        <v>4312000</v>
      </c>
      <c r="N165" s="84">
        <f>Datos_Entrada!$E$87</f>
        <v>1848000</v>
      </c>
      <c r="O165" s="85">
        <f>Datos_Entrada!$E$88</f>
        <v>1232000</v>
      </c>
      <c r="P165" s="86">
        <f>Datos_Entrada!$D$90</f>
        <v>2800000</v>
      </c>
      <c r="Q165" s="84">
        <f>Datos_Entrada!$D$91</f>
        <v>650000</v>
      </c>
      <c r="R165" s="85">
        <f>E165*Datos_Entrada!$C$92</f>
        <v>8963136</v>
      </c>
      <c r="S165" s="86">
        <f>Datos_Entrada!$D$94</f>
        <v>400000</v>
      </c>
      <c r="T165" s="85">
        <f>Datos_Entrada!$D$95</f>
        <v>80000</v>
      </c>
      <c r="U165" s="80">
        <f t="shared" si="16"/>
        <v>130598432.00000001</v>
      </c>
      <c r="V165" s="66">
        <f t="shared" si="17"/>
        <v>31373289.600000001</v>
      </c>
      <c r="W165" s="66">
        <f t="shared" si="18"/>
        <v>136799478.39999998</v>
      </c>
    </row>
    <row r="166" spans="2:23" x14ac:dyDescent="0.25">
      <c r="B166" s="7">
        <v>161</v>
      </c>
      <c r="C166" s="64">
        <f>Datos_Entrada!$C$69</f>
        <v>0.95</v>
      </c>
      <c r="D166" s="65">
        <f t="shared" si="14"/>
        <v>829.92000000000007</v>
      </c>
      <c r="E166" s="66">
        <f t="shared" si="15"/>
        <v>298771200</v>
      </c>
      <c r="F166" s="183">
        <f t="shared" si="20"/>
        <v>0</v>
      </c>
      <c r="G166" s="80">
        <f t="shared" si="19"/>
        <v>112412664.00000001</v>
      </c>
      <c r="H166" s="86">
        <f>Datos_Entrada!$E$82</f>
        <v>1540000</v>
      </c>
      <c r="I166" s="84">
        <f>D166*Datos_Entrada!$E$81</f>
        <v>12780768.000000002</v>
      </c>
      <c r="J166" s="84">
        <f>Datos_Entrada!$E$83</f>
        <v>8932000</v>
      </c>
      <c r="K166" s="84">
        <f>D166*Datos_Entrada!$E$84</f>
        <v>2556153.6</v>
      </c>
      <c r="L166" s="84">
        <f>Datos_Entrada!$E$85</f>
        <v>3465000</v>
      </c>
      <c r="M166" s="84">
        <f>Datos_Entrada!$E$86</f>
        <v>4312000</v>
      </c>
      <c r="N166" s="84">
        <f>Datos_Entrada!$E$87</f>
        <v>1848000</v>
      </c>
      <c r="O166" s="85">
        <f>Datos_Entrada!$E$88</f>
        <v>1232000</v>
      </c>
      <c r="P166" s="86">
        <f>Datos_Entrada!$D$90</f>
        <v>2800000</v>
      </c>
      <c r="Q166" s="84">
        <f>Datos_Entrada!$D$91</f>
        <v>650000</v>
      </c>
      <c r="R166" s="85">
        <f>E166*Datos_Entrada!$C$92</f>
        <v>8963136</v>
      </c>
      <c r="S166" s="86">
        <f>Datos_Entrada!$D$94</f>
        <v>400000</v>
      </c>
      <c r="T166" s="85">
        <f>Datos_Entrada!$D$95</f>
        <v>80000</v>
      </c>
      <c r="U166" s="80">
        <f t="shared" si="16"/>
        <v>130598432.00000001</v>
      </c>
      <c r="V166" s="66">
        <f t="shared" si="17"/>
        <v>31373289.600000001</v>
      </c>
      <c r="W166" s="66">
        <f t="shared" si="18"/>
        <v>136799478.39999998</v>
      </c>
    </row>
    <row r="167" spans="2:23" x14ac:dyDescent="0.25">
      <c r="B167" s="7">
        <v>162</v>
      </c>
      <c r="C167" s="64">
        <f>Datos_Entrada!$C$69</f>
        <v>0.95</v>
      </c>
      <c r="D167" s="65">
        <f t="shared" si="14"/>
        <v>829.92000000000007</v>
      </c>
      <c r="E167" s="66">
        <f t="shared" si="15"/>
        <v>298771200</v>
      </c>
      <c r="F167" s="183">
        <f t="shared" si="20"/>
        <v>0</v>
      </c>
      <c r="G167" s="80">
        <f t="shared" si="19"/>
        <v>112412664.00000001</v>
      </c>
      <c r="H167" s="86">
        <f>Datos_Entrada!$E$82</f>
        <v>1540000</v>
      </c>
      <c r="I167" s="84">
        <f>D167*Datos_Entrada!$E$81</f>
        <v>12780768.000000002</v>
      </c>
      <c r="J167" s="84">
        <f>Datos_Entrada!$E$83</f>
        <v>8932000</v>
      </c>
      <c r="K167" s="84">
        <f>D167*Datos_Entrada!$E$84</f>
        <v>2556153.6</v>
      </c>
      <c r="L167" s="84">
        <f>Datos_Entrada!$E$85</f>
        <v>3465000</v>
      </c>
      <c r="M167" s="84">
        <f>Datos_Entrada!$E$86</f>
        <v>4312000</v>
      </c>
      <c r="N167" s="84">
        <f>Datos_Entrada!$E$87</f>
        <v>1848000</v>
      </c>
      <c r="O167" s="85">
        <f>Datos_Entrada!$E$88</f>
        <v>1232000</v>
      </c>
      <c r="P167" s="86">
        <f>Datos_Entrada!$D$90</f>
        <v>2800000</v>
      </c>
      <c r="Q167" s="84">
        <f>Datos_Entrada!$D$91</f>
        <v>650000</v>
      </c>
      <c r="R167" s="85">
        <f>E167*Datos_Entrada!$C$92</f>
        <v>8963136</v>
      </c>
      <c r="S167" s="86">
        <f>Datos_Entrada!$D$94</f>
        <v>400000</v>
      </c>
      <c r="T167" s="85">
        <f>Datos_Entrada!$D$95</f>
        <v>80000</v>
      </c>
      <c r="U167" s="80">
        <f t="shared" si="16"/>
        <v>130598432.00000001</v>
      </c>
      <c r="V167" s="66">
        <f t="shared" si="17"/>
        <v>31373289.600000001</v>
      </c>
      <c r="W167" s="66">
        <f t="shared" si="18"/>
        <v>136799478.39999998</v>
      </c>
    </row>
    <row r="168" spans="2:23" x14ac:dyDescent="0.25">
      <c r="B168" s="7">
        <v>163</v>
      </c>
      <c r="C168" s="64">
        <f>Datos_Entrada!$C$69</f>
        <v>0.95</v>
      </c>
      <c r="D168" s="65">
        <f t="shared" si="14"/>
        <v>829.92000000000007</v>
      </c>
      <c r="E168" s="66">
        <f t="shared" si="15"/>
        <v>298771200</v>
      </c>
      <c r="F168" s="183">
        <f t="shared" si="20"/>
        <v>0</v>
      </c>
      <c r="G168" s="80">
        <f t="shared" si="19"/>
        <v>112412664.00000001</v>
      </c>
      <c r="H168" s="86">
        <f>Datos_Entrada!$E$82</f>
        <v>1540000</v>
      </c>
      <c r="I168" s="84">
        <f>D168*Datos_Entrada!$E$81</f>
        <v>12780768.000000002</v>
      </c>
      <c r="J168" s="84">
        <f>Datos_Entrada!$E$83</f>
        <v>8932000</v>
      </c>
      <c r="K168" s="84">
        <f>D168*Datos_Entrada!$E$84</f>
        <v>2556153.6</v>
      </c>
      <c r="L168" s="84">
        <f>Datos_Entrada!$E$85</f>
        <v>3465000</v>
      </c>
      <c r="M168" s="84">
        <f>Datos_Entrada!$E$86</f>
        <v>4312000</v>
      </c>
      <c r="N168" s="84">
        <f>Datos_Entrada!$E$87</f>
        <v>1848000</v>
      </c>
      <c r="O168" s="85">
        <f>Datos_Entrada!$E$88</f>
        <v>1232000</v>
      </c>
      <c r="P168" s="86">
        <f>Datos_Entrada!$D$90</f>
        <v>2800000</v>
      </c>
      <c r="Q168" s="84">
        <f>Datos_Entrada!$D$91</f>
        <v>650000</v>
      </c>
      <c r="R168" s="85">
        <f>E168*Datos_Entrada!$C$92</f>
        <v>8963136</v>
      </c>
      <c r="S168" s="86">
        <f>Datos_Entrada!$D$94</f>
        <v>400000</v>
      </c>
      <c r="T168" s="85">
        <f>Datos_Entrada!$D$95</f>
        <v>80000</v>
      </c>
      <c r="U168" s="80">
        <f t="shared" si="16"/>
        <v>130598432.00000001</v>
      </c>
      <c r="V168" s="66">
        <f t="shared" si="17"/>
        <v>31373289.600000001</v>
      </c>
      <c r="W168" s="66">
        <f t="shared" si="18"/>
        <v>136799478.39999998</v>
      </c>
    </row>
    <row r="169" spans="2:23" x14ac:dyDescent="0.25">
      <c r="B169" s="7">
        <v>164</v>
      </c>
      <c r="C169" s="64">
        <f>Datos_Entrada!$C$69</f>
        <v>0.95</v>
      </c>
      <c r="D169" s="65">
        <f t="shared" si="14"/>
        <v>829.92000000000007</v>
      </c>
      <c r="E169" s="66">
        <f t="shared" si="15"/>
        <v>298771200</v>
      </c>
      <c r="F169" s="183">
        <f t="shared" si="20"/>
        <v>0</v>
      </c>
      <c r="G169" s="80">
        <f t="shared" si="19"/>
        <v>112412664.00000001</v>
      </c>
      <c r="H169" s="86">
        <f>Datos_Entrada!$E$82</f>
        <v>1540000</v>
      </c>
      <c r="I169" s="84">
        <f>D169*Datos_Entrada!$E$81</f>
        <v>12780768.000000002</v>
      </c>
      <c r="J169" s="84">
        <f>Datos_Entrada!$E$83</f>
        <v>8932000</v>
      </c>
      <c r="K169" s="84">
        <f>D169*Datos_Entrada!$E$84</f>
        <v>2556153.6</v>
      </c>
      <c r="L169" s="84">
        <f>Datos_Entrada!$E$85</f>
        <v>3465000</v>
      </c>
      <c r="M169" s="84">
        <f>Datos_Entrada!$E$86</f>
        <v>4312000</v>
      </c>
      <c r="N169" s="84">
        <f>Datos_Entrada!$E$87</f>
        <v>1848000</v>
      </c>
      <c r="O169" s="85">
        <f>Datos_Entrada!$E$88</f>
        <v>1232000</v>
      </c>
      <c r="P169" s="86">
        <f>Datos_Entrada!$D$90</f>
        <v>2800000</v>
      </c>
      <c r="Q169" s="84">
        <f>Datos_Entrada!$D$91</f>
        <v>650000</v>
      </c>
      <c r="R169" s="85">
        <f>E169*Datos_Entrada!$C$92</f>
        <v>8963136</v>
      </c>
      <c r="S169" s="86">
        <f>Datos_Entrada!$D$94</f>
        <v>400000</v>
      </c>
      <c r="T169" s="85">
        <f>Datos_Entrada!$D$95</f>
        <v>80000</v>
      </c>
      <c r="U169" s="80">
        <f t="shared" si="16"/>
        <v>130598432.00000001</v>
      </c>
      <c r="V169" s="66">
        <f t="shared" si="17"/>
        <v>31373289.600000001</v>
      </c>
      <c r="W169" s="66">
        <f t="shared" si="18"/>
        <v>136799478.39999998</v>
      </c>
    </row>
    <row r="170" spans="2:23" x14ac:dyDescent="0.25">
      <c r="B170" s="7">
        <v>165</v>
      </c>
      <c r="C170" s="64">
        <f>Datos_Entrada!$C$69</f>
        <v>0.95</v>
      </c>
      <c r="D170" s="65">
        <f t="shared" si="14"/>
        <v>829.92000000000007</v>
      </c>
      <c r="E170" s="66">
        <f t="shared" si="15"/>
        <v>298771200</v>
      </c>
      <c r="F170" s="183">
        <f t="shared" si="20"/>
        <v>0</v>
      </c>
      <c r="G170" s="80">
        <f t="shared" si="19"/>
        <v>112412664.00000001</v>
      </c>
      <c r="H170" s="86">
        <f>Datos_Entrada!$E$82</f>
        <v>1540000</v>
      </c>
      <c r="I170" s="84">
        <f>D170*Datos_Entrada!$E$81</f>
        <v>12780768.000000002</v>
      </c>
      <c r="J170" s="84">
        <f>Datos_Entrada!$E$83</f>
        <v>8932000</v>
      </c>
      <c r="K170" s="84">
        <f>D170*Datos_Entrada!$E$84</f>
        <v>2556153.6</v>
      </c>
      <c r="L170" s="84">
        <f>Datos_Entrada!$E$85</f>
        <v>3465000</v>
      </c>
      <c r="M170" s="84">
        <f>Datos_Entrada!$E$86</f>
        <v>4312000</v>
      </c>
      <c r="N170" s="84">
        <f>Datos_Entrada!$E$87</f>
        <v>1848000</v>
      </c>
      <c r="O170" s="85">
        <f>Datos_Entrada!$E$88</f>
        <v>1232000</v>
      </c>
      <c r="P170" s="86">
        <f>Datos_Entrada!$D$90</f>
        <v>2800000</v>
      </c>
      <c r="Q170" s="84">
        <f>Datos_Entrada!$D$91</f>
        <v>650000</v>
      </c>
      <c r="R170" s="85">
        <f>E170*Datos_Entrada!$C$92</f>
        <v>8963136</v>
      </c>
      <c r="S170" s="86">
        <f>Datos_Entrada!$D$94</f>
        <v>400000</v>
      </c>
      <c r="T170" s="85">
        <f>Datos_Entrada!$D$95</f>
        <v>80000</v>
      </c>
      <c r="U170" s="80">
        <f t="shared" si="16"/>
        <v>130598432.00000001</v>
      </c>
      <c r="V170" s="66">
        <f t="shared" si="17"/>
        <v>31373289.600000001</v>
      </c>
      <c r="W170" s="66">
        <f t="shared" si="18"/>
        <v>136799478.39999998</v>
      </c>
    </row>
    <row r="171" spans="2:23" x14ac:dyDescent="0.25">
      <c r="B171" s="7">
        <v>166</v>
      </c>
      <c r="C171" s="64">
        <f>Datos_Entrada!$C$69</f>
        <v>0.95</v>
      </c>
      <c r="D171" s="65">
        <f t="shared" si="14"/>
        <v>829.92000000000007</v>
      </c>
      <c r="E171" s="66">
        <f t="shared" si="15"/>
        <v>298771200</v>
      </c>
      <c r="F171" s="183">
        <f t="shared" si="20"/>
        <v>0</v>
      </c>
      <c r="G171" s="80">
        <f t="shared" si="19"/>
        <v>112412664.00000001</v>
      </c>
      <c r="H171" s="86">
        <f>Datos_Entrada!$E$82</f>
        <v>1540000</v>
      </c>
      <c r="I171" s="84">
        <f>D171*Datos_Entrada!$E$81</f>
        <v>12780768.000000002</v>
      </c>
      <c r="J171" s="84">
        <f>Datos_Entrada!$E$83</f>
        <v>8932000</v>
      </c>
      <c r="K171" s="84">
        <f>D171*Datos_Entrada!$E$84</f>
        <v>2556153.6</v>
      </c>
      <c r="L171" s="84">
        <f>Datos_Entrada!$E$85</f>
        <v>3465000</v>
      </c>
      <c r="M171" s="84">
        <f>Datos_Entrada!$E$86</f>
        <v>4312000</v>
      </c>
      <c r="N171" s="84">
        <f>Datos_Entrada!$E$87</f>
        <v>1848000</v>
      </c>
      <c r="O171" s="85">
        <f>Datos_Entrada!$E$88</f>
        <v>1232000</v>
      </c>
      <c r="P171" s="86">
        <f>Datos_Entrada!$D$90</f>
        <v>2800000</v>
      </c>
      <c r="Q171" s="84">
        <f>Datos_Entrada!$D$91</f>
        <v>650000</v>
      </c>
      <c r="R171" s="85">
        <f>E171*Datos_Entrada!$C$92</f>
        <v>8963136</v>
      </c>
      <c r="S171" s="86">
        <f>Datos_Entrada!$D$94</f>
        <v>400000</v>
      </c>
      <c r="T171" s="85">
        <f>Datos_Entrada!$D$95</f>
        <v>80000</v>
      </c>
      <c r="U171" s="80">
        <f t="shared" si="16"/>
        <v>130598432.00000001</v>
      </c>
      <c r="V171" s="66">
        <f t="shared" si="17"/>
        <v>31373289.600000001</v>
      </c>
      <c r="W171" s="66">
        <f t="shared" si="18"/>
        <v>136799478.39999998</v>
      </c>
    </row>
    <row r="172" spans="2:23" x14ac:dyDescent="0.25">
      <c r="B172" s="7">
        <v>167</v>
      </c>
      <c r="C172" s="64">
        <f>Datos_Entrada!$C$69</f>
        <v>0.95</v>
      </c>
      <c r="D172" s="65">
        <f t="shared" si="14"/>
        <v>829.92000000000007</v>
      </c>
      <c r="E172" s="66">
        <f t="shared" si="15"/>
        <v>298771200</v>
      </c>
      <c r="F172" s="183">
        <f t="shared" si="20"/>
        <v>0</v>
      </c>
      <c r="G172" s="80">
        <f t="shared" si="19"/>
        <v>112412664.00000001</v>
      </c>
      <c r="H172" s="86">
        <f>Datos_Entrada!$E$82</f>
        <v>1540000</v>
      </c>
      <c r="I172" s="84">
        <f>D172*Datos_Entrada!$E$81</f>
        <v>12780768.000000002</v>
      </c>
      <c r="J172" s="84">
        <f>Datos_Entrada!$E$83</f>
        <v>8932000</v>
      </c>
      <c r="K172" s="84">
        <f>D172*Datos_Entrada!$E$84</f>
        <v>2556153.6</v>
      </c>
      <c r="L172" s="84">
        <f>Datos_Entrada!$E$85</f>
        <v>3465000</v>
      </c>
      <c r="M172" s="84">
        <f>Datos_Entrada!$E$86</f>
        <v>4312000</v>
      </c>
      <c r="N172" s="84">
        <f>Datos_Entrada!$E$87</f>
        <v>1848000</v>
      </c>
      <c r="O172" s="85">
        <f>Datos_Entrada!$E$88</f>
        <v>1232000</v>
      </c>
      <c r="P172" s="86">
        <f>Datos_Entrada!$D$90</f>
        <v>2800000</v>
      </c>
      <c r="Q172" s="84">
        <f>Datos_Entrada!$D$91</f>
        <v>650000</v>
      </c>
      <c r="R172" s="85">
        <f>E172*Datos_Entrada!$C$92</f>
        <v>8963136</v>
      </c>
      <c r="S172" s="86">
        <f>Datos_Entrada!$D$94</f>
        <v>400000</v>
      </c>
      <c r="T172" s="85">
        <f>Datos_Entrada!$D$95</f>
        <v>80000</v>
      </c>
      <c r="U172" s="80">
        <f t="shared" si="16"/>
        <v>130598432.00000001</v>
      </c>
      <c r="V172" s="66">
        <f t="shared" si="17"/>
        <v>31373289.600000001</v>
      </c>
      <c r="W172" s="66">
        <f t="shared" si="18"/>
        <v>136799478.39999998</v>
      </c>
    </row>
    <row r="173" spans="2:23" x14ac:dyDescent="0.25">
      <c r="B173" s="7">
        <v>168</v>
      </c>
      <c r="C173" s="64">
        <f>Datos_Entrada!$C$69</f>
        <v>0.95</v>
      </c>
      <c r="D173" s="65">
        <f t="shared" si="14"/>
        <v>829.92000000000007</v>
      </c>
      <c r="E173" s="66">
        <f t="shared" si="15"/>
        <v>298771200</v>
      </c>
      <c r="F173" s="183">
        <f t="shared" si="20"/>
        <v>0</v>
      </c>
      <c r="G173" s="80">
        <f t="shared" si="19"/>
        <v>112412664.00000001</v>
      </c>
      <c r="H173" s="86">
        <f>Datos_Entrada!$E$82</f>
        <v>1540000</v>
      </c>
      <c r="I173" s="84">
        <f>D173*Datos_Entrada!$E$81</f>
        <v>12780768.000000002</v>
      </c>
      <c r="J173" s="84">
        <f>Datos_Entrada!$E$83</f>
        <v>8932000</v>
      </c>
      <c r="K173" s="84">
        <f>D173*Datos_Entrada!$E$84</f>
        <v>2556153.6</v>
      </c>
      <c r="L173" s="84">
        <f>Datos_Entrada!$E$85</f>
        <v>3465000</v>
      </c>
      <c r="M173" s="84">
        <f>Datos_Entrada!$E$86</f>
        <v>4312000</v>
      </c>
      <c r="N173" s="84">
        <f>Datos_Entrada!$E$87</f>
        <v>1848000</v>
      </c>
      <c r="O173" s="85">
        <f>Datos_Entrada!$E$88</f>
        <v>1232000</v>
      </c>
      <c r="P173" s="86">
        <f>Datos_Entrada!$D$90</f>
        <v>2800000</v>
      </c>
      <c r="Q173" s="84">
        <f>Datos_Entrada!$D$91</f>
        <v>650000</v>
      </c>
      <c r="R173" s="85">
        <f>E173*Datos_Entrada!$C$92</f>
        <v>8963136</v>
      </c>
      <c r="S173" s="86">
        <f>Datos_Entrada!$D$94</f>
        <v>400000</v>
      </c>
      <c r="T173" s="85">
        <f>Datos_Entrada!$D$95</f>
        <v>80000</v>
      </c>
      <c r="U173" s="80">
        <f t="shared" si="16"/>
        <v>130598432.00000001</v>
      </c>
      <c r="V173" s="66">
        <f t="shared" si="17"/>
        <v>31373289.600000001</v>
      </c>
      <c r="W173" s="66">
        <f t="shared" si="18"/>
        <v>136799478.39999998</v>
      </c>
    </row>
    <row r="174" spans="2:23" x14ac:dyDescent="0.25">
      <c r="B174" s="7">
        <v>169</v>
      </c>
      <c r="C174" s="64">
        <f>Datos_Entrada!$C$72</f>
        <v>0.5</v>
      </c>
      <c r="D174" s="65">
        <f t="shared" si="14"/>
        <v>436.80000000000007</v>
      </c>
      <c r="E174" s="66">
        <f t="shared" si="15"/>
        <v>157248000.00000003</v>
      </c>
      <c r="F174" s="183">
        <f t="shared" si="20"/>
        <v>-0.47368421052631571</v>
      </c>
      <c r="G174" s="80">
        <f t="shared" si="19"/>
        <v>59164560.000000007</v>
      </c>
      <c r="H174" s="86">
        <f>Datos_Entrada!$E$82</f>
        <v>1540000</v>
      </c>
      <c r="I174" s="84">
        <f>D174*Datos_Entrada!$E$81</f>
        <v>6726720.0000000009</v>
      </c>
      <c r="J174" s="84">
        <f>Datos_Entrada!$E$83</f>
        <v>8932000</v>
      </c>
      <c r="K174" s="84">
        <f>D174*Datos_Entrada!$E$84</f>
        <v>1345344.0000000002</v>
      </c>
      <c r="L174" s="84">
        <f>Datos_Entrada!$E$85</f>
        <v>3465000</v>
      </c>
      <c r="M174" s="84">
        <f>Datos_Entrada!$E$86</f>
        <v>4312000</v>
      </c>
      <c r="N174" s="84">
        <f>Datos_Entrada!$E$87</f>
        <v>1848000</v>
      </c>
      <c r="O174" s="85">
        <f>Datos_Entrada!$E$88</f>
        <v>1232000</v>
      </c>
      <c r="P174" s="86">
        <f>Datos_Entrada!$D$90</f>
        <v>2800000</v>
      </c>
      <c r="Q174" s="84">
        <f>Datos_Entrada!$D$91</f>
        <v>650000</v>
      </c>
      <c r="R174" s="85">
        <f>E174*Datos_Entrada!$C$92</f>
        <v>4717440.0000000009</v>
      </c>
      <c r="S174" s="86">
        <f>Datos_Entrada!$D$94</f>
        <v>400000</v>
      </c>
      <c r="T174" s="85">
        <f>Datos_Entrada!$D$95</f>
        <v>80000</v>
      </c>
      <c r="U174" s="80">
        <f t="shared" si="16"/>
        <v>71296280</v>
      </c>
      <c r="V174" s="66">
        <f t="shared" si="17"/>
        <v>25916784</v>
      </c>
      <c r="W174" s="66">
        <f t="shared" si="18"/>
        <v>60034936.00000003</v>
      </c>
    </row>
    <row r="175" spans="2:23" x14ac:dyDescent="0.25">
      <c r="B175" s="7">
        <v>170</v>
      </c>
      <c r="C175" s="64">
        <f>Datos_Entrada!$C$72</f>
        <v>0.5</v>
      </c>
      <c r="D175" s="65">
        <f t="shared" si="14"/>
        <v>436.80000000000007</v>
      </c>
      <c r="E175" s="66">
        <f t="shared" si="15"/>
        <v>157248000.00000003</v>
      </c>
      <c r="F175" s="183">
        <f t="shared" si="20"/>
        <v>0</v>
      </c>
      <c r="G175" s="80">
        <f t="shared" si="19"/>
        <v>59164560.000000007</v>
      </c>
      <c r="H175" s="86">
        <f>Datos_Entrada!$E$82</f>
        <v>1540000</v>
      </c>
      <c r="I175" s="84">
        <f>D175*Datos_Entrada!$E$81</f>
        <v>6726720.0000000009</v>
      </c>
      <c r="J175" s="84">
        <f>Datos_Entrada!$E$83</f>
        <v>8932000</v>
      </c>
      <c r="K175" s="84">
        <f>D175*Datos_Entrada!$E$84</f>
        <v>1345344.0000000002</v>
      </c>
      <c r="L175" s="84">
        <f>Datos_Entrada!$E$85</f>
        <v>3465000</v>
      </c>
      <c r="M175" s="84">
        <f>Datos_Entrada!$E$86</f>
        <v>4312000</v>
      </c>
      <c r="N175" s="84">
        <f>Datos_Entrada!$E$87</f>
        <v>1848000</v>
      </c>
      <c r="O175" s="85">
        <f>Datos_Entrada!$E$88</f>
        <v>1232000</v>
      </c>
      <c r="P175" s="86">
        <f>Datos_Entrada!$D$90</f>
        <v>2800000</v>
      </c>
      <c r="Q175" s="84">
        <f>Datos_Entrada!$D$91</f>
        <v>650000</v>
      </c>
      <c r="R175" s="85">
        <f>E175*Datos_Entrada!$C$92</f>
        <v>4717440.0000000009</v>
      </c>
      <c r="S175" s="86">
        <f>Datos_Entrada!$D$94</f>
        <v>400000</v>
      </c>
      <c r="T175" s="85">
        <f>Datos_Entrada!$D$95</f>
        <v>80000</v>
      </c>
      <c r="U175" s="80">
        <f t="shared" si="16"/>
        <v>71296280</v>
      </c>
      <c r="V175" s="66">
        <f t="shared" si="17"/>
        <v>25916784</v>
      </c>
      <c r="W175" s="66">
        <f t="shared" si="18"/>
        <v>60034936.00000003</v>
      </c>
    </row>
    <row r="176" spans="2:23" x14ac:dyDescent="0.25">
      <c r="B176" s="7">
        <v>171</v>
      </c>
      <c r="C176" s="64">
        <f>Datos_Entrada!$C$72</f>
        <v>0.5</v>
      </c>
      <c r="D176" s="65">
        <f t="shared" si="14"/>
        <v>436.80000000000007</v>
      </c>
      <c r="E176" s="66">
        <f t="shared" si="15"/>
        <v>157248000.00000003</v>
      </c>
      <c r="F176" s="183">
        <f t="shared" si="20"/>
        <v>0</v>
      </c>
      <c r="G176" s="80">
        <f t="shared" si="19"/>
        <v>59164560.000000007</v>
      </c>
      <c r="H176" s="86">
        <f>Datos_Entrada!$E$82</f>
        <v>1540000</v>
      </c>
      <c r="I176" s="84">
        <f>D176*Datos_Entrada!$E$81</f>
        <v>6726720.0000000009</v>
      </c>
      <c r="J176" s="84">
        <f>Datos_Entrada!$E$83</f>
        <v>8932000</v>
      </c>
      <c r="K176" s="84">
        <f>D176*Datos_Entrada!$E$84</f>
        <v>1345344.0000000002</v>
      </c>
      <c r="L176" s="84">
        <f>Datos_Entrada!$E$85</f>
        <v>3465000</v>
      </c>
      <c r="M176" s="84">
        <f>Datos_Entrada!$E$86</f>
        <v>4312000</v>
      </c>
      <c r="N176" s="84">
        <f>Datos_Entrada!$E$87</f>
        <v>1848000</v>
      </c>
      <c r="O176" s="85">
        <f>Datos_Entrada!$E$88</f>
        <v>1232000</v>
      </c>
      <c r="P176" s="86">
        <f>Datos_Entrada!$D$90</f>
        <v>2800000</v>
      </c>
      <c r="Q176" s="84">
        <f>Datos_Entrada!$D$91</f>
        <v>650000</v>
      </c>
      <c r="R176" s="85">
        <f>E176*Datos_Entrada!$C$92</f>
        <v>4717440.0000000009</v>
      </c>
      <c r="S176" s="86">
        <f>Datos_Entrada!$D$94</f>
        <v>400000</v>
      </c>
      <c r="T176" s="85">
        <f>Datos_Entrada!$D$95</f>
        <v>80000</v>
      </c>
      <c r="U176" s="80">
        <f t="shared" si="16"/>
        <v>71296280</v>
      </c>
      <c r="V176" s="66">
        <f t="shared" si="17"/>
        <v>25916784</v>
      </c>
      <c r="W176" s="66">
        <f t="shared" si="18"/>
        <v>60034936.00000003</v>
      </c>
    </row>
    <row r="177" spans="2:23" x14ac:dyDescent="0.25">
      <c r="B177" s="7">
        <v>172</v>
      </c>
      <c r="C177" s="64">
        <f>Datos_Entrada!$C$72</f>
        <v>0.5</v>
      </c>
      <c r="D177" s="65">
        <f t="shared" si="14"/>
        <v>436.80000000000007</v>
      </c>
      <c r="E177" s="66">
        <f t="shared" si="15"/>
        <v>157248000.00000003</v>
      </c>
      <c r="F177" s="183">
        <f t="shared" si="20"/>
        <v>0</v>
      </c>
      <c r="G177" s="80">
        <f t="shared" si="19"/>
        <v>59164560.000000007</v>
      </c>
      <c r="H177" s="86">
        <f>Datos_Entrada!$E$82</f>
        <v>1540000</v>
      </c>
      <c r="I177" s="84">
        <f>D177*Datos_Entrada!$E$81</f>
        <v>6726720.0000000009</v>
      </c>
      <c r="J177" s="84">
        <f>Datos_Entrada!$E$83</f>
        <v>8932000</v>
      </c>
      <c r="K177" s="84">
        <f>D177*Datos_Entrada!$E$84</f>
        <v>1345344.0000000002</v>
      </c>
      <c r="L177" s="84">
        <f>Datos_Entrada!$E$85</f>
        <v>3465000</v>
      </c>
      <c r="M177" s="84">
        <f>Datos_Entrada!$E$86</f>
        <v>4312000</v>
      </c>
      <c r="N177" s="84">
        <f>Datos_Entrada!$E$87</f>
        <v>1848000</v>
      </c>
      <c r="O177" s="85">
        <f>Datos_Entrada!$E$88</f>
        <v>1232000</v>
      </c>
      <c r="P177" s="86">
        <f>Datos_Entrada!$D$90</f>
        <v>2800000</v>
      </c>
      <c r="Q177" s="84">
        <f>Datos_Entrada!$D$91</f>
        <v>650000</v>
      </c>
      <c r="R177" s="85">
        <f>E177*Datos_Entrada!$C$92</f>
        <v>4717440.0000000009</v>
      </c>
      <c r="S177" s="86">
        <f>Datos_Entrada!$D$94</f>
        <v>400000</v>
      </c>
      <c r="T177" s="85">
        <f>Datos_Entrada!$D$95</f>
        <v>80000</v>
      </c>
      <c r="U177" s="80">
        <f t="shared" si="16"/>
        <v>71296280</v>
      </c>
      <c r="V177" s="66">
        <f t="shared" si="17"/>
        <v>25916784</v>
      </c>
      <c r="W177" s="66">
        <f t="shared" si="18"/>
        <v>60034936.00000003</v>
      </c>
    </row>
    <row r="178" spans="2:23" x14ac:dyDescent="0.25">
      <c r="B178" s="7">
        <v>173</v>
      </c>
      <c r="C178" s="64">
        <f>Datos_Entrada!$C$72</f>
        <v>0.5</v>
      </c>
      <c r="D178" s="65">
        <f t="shared" si="14"/>
        <v>436.80000000000007</v>
      </c>
      <c r="E178" s="66">
        <f t="shared" si="15"/>
        <v>157248000.00000003</v>
      </c>
      <c r="F178" s="183">
        <f t="shared" si="20"/>
        <v>0</v>
      </c>
      <c r="G178" s="80">
        <f t="shared" si="19"/>
        <v>59164560.000000007</v>
      </c>
      <c r="H178" s="86">
        <f>Datos_Entrada!$E$82</f>
        <v>1540000</v>
      </c>
      <c r="I178" s="84">
        <f>D178*Datos_Entrada!$E$81</f>
        <v>6726720.0000000009</v>
      </c>
      <c r="J178" s="84">
        <f>Datos_Entrada!$E$83</f>
        <v>8932000</v>
      </c>
      <c r="K178" s="84">
        <f>D178*Datos_Entrada!$E$84</f>
        <v>1345344.0000000002</v>
      </c>
      <c r="L178" s="84">
        <f>Datos_Entrada!$E$85</f>
        <v>3465000</v>
      </c>
      <c r="M178" s="84">
        <f>Datos_Entrada!$E$86</f>
        <v>4312000</v>
      </c>
      <c r="N178" s="84">
        <f>Datos_Entrada!$E$87</f>
        <v>1848000</v>
      </c>
      <c r="O178" s="85">
        <f>Datos_Entrada!$E$88</f>
        <v>1232000</v>
      </c>
      <c r="P178" s="86">
        <f>Datos_Entrada!$D$90</f>
        <v>2800000</v>
      </c>
      <c r="Q178" s="84">
        <f>Datos_Entrada!$D$91</f>
        <v>650000</v>
      </c>
      <c r="R178" s="85">
        <f>E178*Datos_Entrada!$C$92</f>
        <v>4717440.0000000009</v>
      </c>
      <c r="S178" s="86">
        <f>Datos_Entrada!$D$94</f>
        <v>400000</v>
      </c>
      <c r="T178" s="85">
        <f>Datos_Entrada!$D$95</f>
        <v>80000</v>
      </c>
      <c r="U178" s="80">
        <f t="shared" si="16"/>
        <v>71296280</v>
      </c>
      <c r="V178" s="66">
        <f t="shared" si="17"/>
        <v>25916784</v>
      </c>
      <c r="W178" s="66">
        <f t="shared" si="18"/>
        <v>60034936.00000003</v>
      </c>
    </row>
    <row r="179" spans="2:23" x14ac:dyDescent="0.25">
      <c r="B179" s="7">
        <v>174</v>
      </c>
      <c r="C179" s="64">
        <f>Datos_Entrada!$C$72</f>
        <v>0.5</v>
      </c>
      <c r="D179" s="65">
        <f t="shared" si="14"/>
        <v>436.80000000000007</v>
      </c>
      <c r="E179" s="66">
        <f t="shared" si="15"/>
        <v>157248000.00000003</v>
      </c>
      <c r="F179" s="183">
        <f t="shared" si="20"/>
        <v>0</v>
      </c>
      <c r="G179" s="80">
        <f t="shared" si="19"/>
        <v>59164560.000000007</v>
      </c>
      <c r="H179" s="86">
        <f>Datos_Entrada!$E$82</f>
        <v>1540000</v>
      </c>
      <c r="I179" s="84">
        <f>D179*Datos_Entrada!$E$81</f>
        <v>6726720.0000000009</v>
      </c>
      <c r="J179" s="84">
        <f>Datos_Entrada!$E$83</f>
        <v>8932000</v>
      </c>
      <c r="K179" s="84">
        <f>D179*Datos_Entrada!$E$84</f>
        <v>1345344.0000000002</v>
      </c>
      <c r="L179" s="84">
        <f>Datos_Entrada!$E$85</f>
        <v>3465000</v>
      </c>
      <c r="M179" s="84">
        <f>Datos_Entrada!$E$86</f>
        <v>4312000</v>
      </c>
      <c r="N179" s="84">
        <f>Datos_Entrada!$E$87</f>
        <v>1848000</v>
      </c>
      <c r="O179" s="85">
        <f>Datos_Entrada!$E$88</f>
        <v>1232000</v>
      </c>
      <c r="P179" s="86">
        <f>Datos_Entrada!$D$90</f>
        <v>2800000</v>
      </c>
      <c r="Q179" s="84">
        <f>Datos_Entrada!$D$91</f>
        <v>650000</v>
      </c>
      <c r="R179" s="85">
        <f>E179*Datos_Entrada!$C$92</f>
        <v>4717440.0000000009</v>
      </c>
      <c r="S179" s="86">
        <f>Datos_Entrada!$D$94</f>
        <v>400000</v>
      </c>
      <c r="T179" s="85">
        <f>Datos_Entrada!$D$95</f>
        <v>80000</v>
      </c>
      <c r="U179" s="80">
        <f t="shared" si="16"/>
        <v>71296280</v>
      </c>
      <c r="V179" s="66">
        <f t="shared" si="17"/>
        <v>25916784</v>
      </c>
      <c r="W179" s="66">
        <f t="shared" si="18"/>
        <v>60034936.00000003</v>
      </c>
    </row>
    <row r="180" spans="2:23" x14ac:dyDescent="0.25">
      <c r="B180" s="7">
        <v>175</v>
      </c>
      <c r="C180" s="64">
        <f>Datos_Entrada!$C$72</f>
        <v>0.5</v>
      </c>
      <c r="D180" s="65">
        <f t="shared" si="14"/>
        <v>436.80000000000007</v>
      </c>
      <c r="E180" s="66">
        <f t="shared" si="15"/>
        <v>157248000.00000003</v>
      </c>
      <c r="F180" s="183">
        <f t="shared" si="20"/>
        <v>0</v>
      </c>
      <c r="G180" s="80">
        <f t="shared" si="19"/>
        <v>59164560.000000007</v>
      </c>
      <c r="H180" s="86">
        <f>Datos_Entrada!$E$82</f>
        <v>1540000</v>
      </c>
      <c r="I180" s="84">
        <f>D180*Datos_Entrada!$E$81</f>
        <v>6726720.0000000009</v>
      </c>
      <c r="J180" s="84">
        <f>Datos_Entrada!$E$83</f>
        <v>8932000</v>
      </c>
      <c r="K180" s="84">
        <f>D180*Datos_Entrada!$E$84</f>
        <v>1345344.0000000002</v>
      </c>
      <c r="L180" s="84">
        <f>Datos_Entrada!$E$85</f>
        <v>3465000</v>
      </c>
      <c r="M180" s="84">
        <f>Datos_Entrada!$E$86</f>
        <v>4312000</v>
      </c>
      <c r="N180" s="84">
        <f>Datos_Entrada!$E$87</f>
        <v>1848000</v>
      </c>
      <c r="O180" s="85">
        <f>Datos_Entrada!$E$88</f>
        <v>1232000</v>
      </c>
      <c r="P180" s="86">
        <f>Datos_Entrada!$D$90</f>
        <v>2800000</v>
      </c>
      <c r="Q180" s="84">
        <f>Datos_Entrada!$D$91</f>
        <v>650000</v>
      </c>
      <c r="R180" s="85">
        <f>E180*Datos_Entrada!$C$92</f>
        <v>4717440.0000000009</v>
      </c>
      <c r="S180" s="86">
        <f>Datos_Entrada!$D$94</f>
        <v>400000</v>
      </c>
      <c r="T180" s="85">
        <f>Datos_Entrada!$D$95</f>
        <v>80000</v>
      </c>
      <c r="U180" s="80">
        <f t="shared" si="16"/>
        <v>71296280</v>
      </c>
      <c r="V180" s="66">
        <f t="shared" si="17"/>
        <v>25916784</v>
      </c>
      <c r="W180" s="66">
        <f t="shared" si="18"/>
        <v>60034936.00000003</v>
      </c>
    </row>
    <row r="181" spans="2:23" x14ac:dyDescent="0.25">
      <c r="B181" s="7">
        <v>176</v>
      </c>
      <c r="C181" s="64">
        <f>Datos_Entrada!$C$72</f>
        <v>0.5</v>
      </c>
      <c r="D181" s="65">
        <f t="shared" si="14"/>
        <v>436.80000000000007</v>
      </c>
      <c r="E181" s="66">
        <f t="shared" si="15"/>
        <v>157248000.00000003</v>
      </c>
      <c r="F181" s="183">
        <f t="shared" si="20"/>
        <v>0</v>
      </c>
      <c r="G181" s="80">
        <f t="shared" si="19"/>
        <v>59164560.000000007</v>
      </c>
      <c r="H181" s="86">
        <f>Datos_Entrada!$E$82</f>
        <v>1540000</v>
      </c>
      <c r="I181" s="84">
        <f>D181*Datos_Entrada!$E$81</f>
        <v>6726720.0000000009</v>
      </c>
      <c r="J181" s="84">
        <f>Datos_Entrada!$E$83</f>
        <v>8932000</v>
      </c>
      <c r="K181" s="84">
        <f>D181*Datos_Entrada!$E$84</f>
        <v>1345344.0000000002</v>
      </c>
      <c r="L181" s="84">
        <f>Datos_Entrada!$E$85</f>
        <v>3465000</v>
      </c>
      <c r="M181" s="84">
        <f>Datos_Entrada!$E$86</f>
        <v>4312000</v>
      </c>
      <c r="N181" s="84">
        <f>Datos_Entrada!$E$87</f>
        <v>1848000</v>
      </c>
      <c r="O181" s="85">
        <f>Datos_Entrada!$E$88</f>
        <v>1232000</v>
      </c>
      <c r="P181" s="86">
        <f>Datos_Entrada!$D$90</f>
        <v>2800000</v>
      </c>
      <c r="Q181" s="84">
        <f>Datos_Entrada!$D$91</f>
        <v>650000</v>
      </c>
      <c r="R181" s="85">
        <f>E181*Datos_Entrada!$C$92</f>
        <v>4717440.0000000009</v>
      </c>
      <c r="S181" s="86">
        <f>Datos_Entrada!$D$94</f>
        <v>400000</v>
      </c>
      <c r="T181" s="85">
        <f>Datos_Entrada!$D$95</f>
        <v>80000</v>
      </c>
      <c r="U181" s="80">
        <f t="shared" si="16"/>
        <v>71296280</v>
      </c>
      <c r="V181" s="66">
        <f t="shared" si="17"/>
        <v>25916784</v>
      </c>
      <c r="W181" s="66">
        <f t="shared" si="18"/>
        <v>60034936.00000003</v>
      </c>
    </row>
    <row r="182" spans="2:23" x14ac:dyDescent="0.25">
      <c r="B182" s="7">
        <v>177</v>
      </c>
      <c r="C182" s="64">
        <f>Datos_Entrada!$C$72</f>
        <v>0.5</v>
      </c>
      <c r="D182" s="65">
        <f t="shared" si="14"/>
        <v>436.80000000000007</v>
      </c>
      <c r="E182" s="66">
        <f t="shared" si="15"/>
        <v>157248000.00000003</v>
      </c>
      <c r="F182" s="183">
        <f t="shared" si="20"/>
        <v>0</v>
      </c>
      <c r="G182" s="80">
        <f t="shared" si="19"/>
        <v>59164560.000000007</v>
      </c>
      <c r="H182" s="86">
        <f>Datos_Entrada!$E$82</f>
        <v>1540000</v>
      </c>
      <c r="I182" s="84">
        <f>D182*Datos_Entrada!$E$81</f>
        <v>6726720.0000000009</v>
      </c>
      <c r="J182" s="84">
        <f>Datos_Entrada!$E$83</f>
        <v>8932000</v>
      </c>
      <c r="K182" s="84">
        <f>D182*Datos_Entrada!$E$84</f>
        <v>1345344.0000000002</v>
      </c>
      <c r="L182" s="84">
        <f>Datos_Entrada!$E$85</f>
        <v>3465000</v>
      </c>
      <c r="M182" s="84">
        <f>Datos_Entrada!$E$86</f>
        <v>4312000</v>
      </c>
      <c r="N182" s="84">
        <f>Datos_Entrada!$E$87</f>
        <v>1848000</v>
      </c>
      <c r="O182" s="85">
        <f>Datos_Entrada!$E$88</f>
        <v>1232000</v>
      </c>
      <c r="P182" s="86">
        <f>Datos_Entrada!$D$90</f>
        <v>2800000</v>
      </c>
      <c r="Q182" s="84">
        <f>Datos_Entrada!$D$91</f>
        <v>650000</v>
      </c>
      <c r="R182" s="85">
        <f>E182*Datos_Entrada!$C$92</f>
        <v>4717440.0000000009</v>
      </c>
      <c r="S182" s="86">
        <f>Datos_Entrada!$D$94</f>
        <v>400000</v>
      </c>
      <c r="T182" s="85">
        <f>Datos_Entrada!$D$95</f>
        <v>80000</v>
      </c>
      <c r="U182" s="80">
        <f t="shared" si="16"/>
        <v>71296280</v>
      </c>
      <c r="V182" s="66">
        <f t="shared" si="17"/>
        <v>25916784</v>
      </c>
      <c r="W182" s="66">
        <f t="shared" si="18"/>
        <v>60034936.00000003</v>
      </c>
    </row>
    <row r="183" spans="2:23" x14ac:dyDescent="0.25">
      <c r="B183" s="7">
        <v>178</v>
      </c>
      <c r="C183" s="64">
        <f>Datos_Entrada!$C$72</f>
        <v>0.5</v>
      </c>
      <c r="D183" s="65">
        <f t="shared" si="14"/>
        <v>436.80000000000007</v>
      </c>
      <c r="E183" s="66">
        <f t="shared" si="15"/>
        <v>157248000.00000003</v>
      </c>
      <c r="F183" s="183">
        <f t="shared" si="20"/>
        <v>0</v>
      </c>
      <c r="G183" s="80">
        <f t="shared" si="19"/>
        <v>59164560.000000007</v>
      </c>
      <c r="H183" s="86">
        <f>Datos_Entrada!$E$82</f>
        <v>1540000</v>
      </c>
      <c r="I183" s="84">
        <f>D183*Datos_Entrada!$E$81</f>
        <v>6726720.0000000009</v>
      </c>
      <c r="J183" s="84">
        <f>Datos_Entrada!$E$83</f>
        <v>8932000</v>
      </c>
      <c r="K183" s="84">
        <f>D183*Datos_Entrada!$E$84</f>
        <v>1345344.0000000002</v>
      </c>
      <c r="L183" s="84">
        <f>Datos_Entrada!$E$85</f>
        <v>3465000</v>
      </c>
      <c r="M183" s="84">
        <f>Datos_Entrada!$E$86</f>
        <v>4312000</v>
      </c>
      <c r="N183" s="84">
        <f>Datos_Entrada!$E$87</f>
        <v>1848000</v>
      </c>
      <c r="O183" s="85">
        <f>Datos_Entrada!$E$88</f>
        <v>1232000</v>
      </c>
      <c r="P183" s="86">
        <f>Datos_Entrada!$D$90</f>
        <v>2800000</v>
      </c>
      <c r="Q183" s="84">
        <f>Datos_Entrada!$D$91</f>
        <v>650000</v>
      </c>
      <c r="R183" s="85">
        <f>E183*Datos_Entrada!$C$92</f>
        <v>4717440.0000000009</v>
      </c>
      <c r="S183" s="86">
        <f>Datos_Entrada!$D$94</f>
        <v>400000</v>
      </c>
      <c r="T183" s="85">
        <f>Datos_Entrada!$D$95</f>
        <v>80000</v>
      </c>
      <c r="U183" s="80">
        <f t="shared" si="16"/>
        <v>71296280</v>
      </c>
      <c r="V183" s="66">
        <f t="shared" si="17"/>
        <v>25916784</v>
      </c>
      <c r="W183" s="66">
        <f t="shared" si="18"/>
        <v>60034936.00000003</v>
      </c>
    </row>
    <row r="184" spans="2:23" x14ac:dyDescent="0.25">
      <c r="B184" s="7">
        <v>179</v>
      </c>
      <c r="C184" s="64">
        <f>Datos_Entrada!$C$72</f>
        <v>0.5</v>
      </c>
      <c r="D184" s="65">
        <f t="shared" si="14"/>
        <v>436.80000000000007</v>
      </c>
      <c r="E184" s="66">
        <f t="shared" si="15"/>
        <v>157248000.00000003</v>
      </c>
      <c r="F184" s="183">
        <f t="shared" si="20"/>
        <v>0</v>
      </c>
      <c r="G184" s="80">
        <f t="shared" si="19"/>
        <v>59164560.000000007</v>
      </c>
      <c r="H184" s="86">
        <f>Datos_Entrada!$E$82</f>
        <v>1540000</v>
      </c>
      <c r="I184" s="84">
        <f>D184*Datos_Entrada!$E$81</f>
        <v>6726720.0000000009</v>
      </c>
      <c r="J184" s="84">
        <f>Datos_Entrada!$E$83</f>
        <v>8932000</v>
      </c>
      <c r="K184" s="84">
        <f>D184*Datos_Entrada!$E$84</f>
        <v>1345344.0000000002</v>
      </c>
      <c r="L184" s="84">
        <f>Datos_Entrada!$E$85</f>
        <v>3465000</v>
      </c>
      <c r="M184" s="84">
        <f>Datos_Entrada!$E$86</f>
        <v>4312000</v>
      </c>
      <c r="N184" s="84">
        <f>Datos_Entrada!$E$87</f>
        <v>1848000</v>
      </c>
      <c r="O184" s="85">
        <f>Datos_Entrada!$E$88</f>
        <v>1232000</v>
      </c>
      <c r="P184" s="86">
        <f>Datos_Entrada!$D$90</f>
        <v>2800000</v>
      </c>
      <c r="Q184" s="84">
        <f>Datos_Entrada!$D$91</f>
        <v>650000</v>
      </c>
      <c r="R184" s="85">
        <f>E184*Datos_Entrada!$C$92</f>
        <v>4717440.0000000009</v>
      </c>
      <c r="S184" s="86">
        <f>Datos_Entrada!$D$94</f>
        <v>400000</v>
      </c>
      <c r="T184" s="85">
        <f>Datos_Entrada!$D$95</f>
        <v>80000</v>
      </c>
      <c r="U184" s="80">
        <f t="shared" si="16"/>
        <v>71296280</v>
      </c>
      <c r="V184" s="66">
        <f t="shared" si="17"/>
        <v>25916784</v>
      </c>
      <c r="W184" s="66">
        <f t="shared" si="18"/>
        <v>60034936.00000003</v>
      </c>
    </row>
    <row r="185" spans="2:23" x14ac:dyDescent="0.25">
      <c r="B185" s="7">
        <v>180</v>
      </c>
      <c r="C185" s="64">
        <f>Datos_Entrada!$C$72</f>
        <v>0.5</v>
      </c>
      <c r="D185" s="65">
        <f t="shared" si="14"/>
        <v>436.80000000000007</v>
      </c>
      <c r="E185" s="66">
        <f t="shared" si="15"/>
        <v>157248000.00000003</v>
      </c>
      <c r="F185" s="183">
        <f t="shared" si="20"/>
        <v>0</v>
      </c>
      <c r="G185" s="80">
        <f t="shared" si="19"/>
        <v>59164560.000000007</v>
      </c>
      <c r="H185" s="86">
        <f>Datos_Entrada!$E$82</f>
        <v>1540000</v>
      </c>
      <c r="I185" s="84">
        <f>D185*Datos_Entrada!$E$81</f>
        <v>6726720.0000000009</v>
      </c>
      <c r="J185" s="84">
        <f>Datos_Entrada!$E$83</f>
        <v>8932000</v>
      </c>
      <c r="K185" s="84">
        <f>D185*Datos_Entrada!$E$84</f>
        <v>1345344.0000000002</v>
      </c>
      <c r="L185" s="84">
        <f>Datos_Entrada!$E$85</f>
        <v>3465000</v>
      </c>
      <c r="M185" s="84">
        <f>Datos_Entrada!$E$86</f>
        <v>4312000</v>
      </c>
      <c r="N185" s="84">
        <f>Datos_Entrada!$E$87</f>
        <v>1848000</v>
      </c>
      <c r="O185" s="85">
        <f>Datos_Entrada!$E$88</f>
        <v>1232000</v>
      </c>
      <c r="P185" s="86">
        <f>Datos_Entrada!$D$90</f>
        <v>2800000</v>
      </c>
      <c r="Q185" s="84">
        <f>Datos_Entrada!$D$91</f>
        <v>650000</v>
      </c>
      <c r="R185" s="85">
        <f>E185*Datos_Entrada!$C$92</f>
        <v>4717440.0000000009</v>
      </c>
      <c r="S185" s="86">
        <f>Datos_Entrada!$D$94</f>
        <v>400000</v>
      </c>
      <c r="T185" s="85">
        <f>Datos_Entrada!$D$95</f>
        <v>80000</v>
      </c>
      <c r="U185" s="80">
        <f t="shared" si="16"/>
        <v>71296280</v>
      </c>
      <c r="V185" s="66">
        <f t="shared" si="17"/>
        <v>25916784</v>
      </c>
      <c r="W185" s="66">
        <f t="shared" si="18"/>
        <v>60034936.00000003</v>
      </c>
    </row>
    <row r="186" spans="2:23" x14ac:dyDescent="0.25">
      <c r="B186" s="7">
        <v>181</v>
      </c>
      <c r="C186" s="64">
        <f>Datos_Entrada!$C$69</f>
        <v>0.95</v>
      </c>
      <c r="D186" s="65">
        <f t="shared" si="14"/>
        <v>829.92000000000007</v>
      </c>
      <c r="E186" s="66">
        <f t="shared" si="15"/>
        <v>298771200</v>
      </c>
      <c r="F186" s="183">
        <f t="shared" si="20"/>
        <v>0.89999999999999969</v>
      </c>
      <c r="G186" s="80">
        <f t="shared" si="19"/>
        <v>112412664.00000001</v>
      </c>
      <c r="H186" s="86">
        <f>Datos_Entrada!$E$82</f>
        <v>1540000</v>
      </c>
      <c r="I186" s="84">
        <f>D186*Datos_Entrada!$E$81</f>
        <v>12780768.000000002</v>
      </c>
      <c r="J186" s="84">
        <f>Datos_Entrada!$E$83</f>
        <v>8932000</v>
      </c>
      <c r="K186" s="84">
        <f>D186*Datos_Entrada!$E$84</f>
        <v>2556153.6</v>
      </c>
      <c r="L186" s="84">
        <f>Datos_Entrada!$E$85</f>
        <v>3465000</v>
      </c>
      <c r="M186" s="84">
        <f>Datos_Entrada!$E$86</f>
        <v>4312000</v>
      </c>
      <c r="N186" s="84">
        <f>Datos_Entrada!$E$87</f>
        <v>1848000</v>
      </c>
      <c r="O186" s="85">
        <f>Datos_Entrada!$E$88</f>
        <v>1232000</v>
      </c>
      <c r="P186" s="86">
        <f>Datos_Entrada!$D$90</f>
        <v>2800000</v>
      </c>
      <c r="Q186" s="84">
        <f>Datos_Entrada!$D$91</f>
        <v>650000</v>
      </c>
      <c r="R186" s="85">
        <f>E186*Datos_Entrada!$C$92</f>
        <v>8963136</v>
      </c>
      <c r="S186" s="86">
        <f>Datos_Entrada!$D$94</f>
        <v>400000</v>
      </c>
      <c r="T186" s="85">
        <f>Datos_Entrada!$D$95</f>
        <v>80000</v>
      </c>
      <c r="U186" s="80">
        <f t="shared" si="16"/>
        <v>130598432.00000001</v>
      </c>
      <c r="V186" s="66">
        <f t="shared" si="17"/>
        <v>31373289.600000001</v>
      </c>
      <c r="W186" s="66">
        <f t="shared" si="18"/>
        <v>136799478.39999998</v>
      </c>
    </row>
    <row r="187" spans="2:23" x14ac:dyDescent="0.25">
      <c r="B187" s="7">
        <v>182</v>
      </c>
      <c r="C187" s="64">
        <f>Datos_Entrada!$C$69</f>
        <v>0.95</v>
      </c>
      <c r="D187" s="65">
        <f t="shared" si="14"/>
        <v>829.92000000000007</v>
      </c>
      <c r="E187" s="66">
        <f t="shared" si="15"/>
        <v>298771200</v>
      </c>
      <c r="F187" s="183">
        <f t="shared" si="20"/>
        <v>0</v>
      </c>
      <c r="G187" s="80">
        <f t="shared" si="19"/>
        <v>112412664.00000001</v>
      </c>
      <c r="H187" s="86">
        <f>Datos_Entrada!$E$82</f>
        <v>1540000</v>
      </c>
      <c r="I187" s="84">
        <f>D187*Datos_Entrada!$E$81</f>
        <v>12780768.000000002</v>
      </c>
      <c r="J187" s="84">
        <f>Datos_Entrada!$E$83</f>
        <v>8932000</v>
      </c>
      <c r="K187" s="84">
        <f>D187*Datos_Entrada!$E$84</f>
        <v>2556153.6</v>
      </c>
      <c r="L187" s="84">
        <f>Datos_Entrada!$E$85</f>
        <v>3465000</v>
      </c>
      <c r="M187" s="84">
        <f>Datos_Entrada!$E$86</f>
        <v>4312000</v>
      </c>
      <c r="N187" s="84">
        <f>Datos_Entrada!$E$87</f>
        <v>1848000</v>
      </c>
      <c r="O187" s="85">
        <f>Datos_Entrada!$E$88</f>
        <v>1232000</v>
      </c>
      <c r="P187" s="86">
        <f>Datos_Entrada!$D$90</f>
        <v>2800000</v>
      </c>
      <c r="Q187" s="84">
        <f>Datos_Entrada!$D$91</f>
        <v>650000</v>
      </c>
      <c r="R187" s="85">
        <f>E187*Datos_Entrada!$C$92</f>
        <v>8963136</v>
      </c>
      <c r="S187" s="86">
        <f>Datos_Entrada!$D$94</f>
        <v>400000</v>
      </c>
      <c r="T187" s="85">
        <f>Datos_Entrada!$D$95</f>
        <v>80000</v>
      </c>
      <c r="U187" s="80">
        <f t="shared" si="16"/>
        <v>130598432.00000001</v>
      </c>
      <c r="V187" s="66">
        <f t="shared" si="17"/>
        <v>31373289.600000001</v>
      </c>
      <c r="W187" s="66">
        <f t="shared" si="18"/>
        <v>136799478.39999998</v>
      </c>
    </row>
    <row r="188" spans="2:23" x14ac:dyDescent="0.25">
      <c r="B188" s="7">
        <v>183</v>
      </c>
      <c r="C188" s="64">
        <f>Datos_Entrada!$C$69</f>
        <v>0.95</v>
      </c>
      <c r="D188" s="65">
        <f t="shared" si="14"/>
        <v>829.92000000000007</v>
      </c>
      <c r="E188" s="66">
        <f t="shared" si="15"/>
        <v>298771200</v>
      </c>
      <c r="F188" s="183">
        <f t="shared" si="20"/>
        <v>0</v>
      </c>
      <c r="G188" s="80">
        <f t="shared" si="19"/>
        <v>112412664.00000001</v>
      </c>
      <c r="H188" s="86">
        <f>Datos_Entrada!$E$82</f>
        <v>1540000</v>
      </c>
      <c r="I188" s="84">
        <f>D188*Datos_Entrada!$E$81</f>
        <v>12780768.000000002</v>
      </c>
      <c r="J188" s="84">
        <f>Datos_Entrada!$E$83</f>
        <v>8932000</v>
      </c>
      <c r="K188" s="84">
        <f>D188*Datos_Entrada!$E$84</f>
        <v>2556153.6</v>
      </c>
      <c r="L188" s="84">
        <f>Datos_Entrada!$E$85</f>
        <v>3465000</v>
      </c>
      <c r="M188" s="84">
        <f>Datos_Entrada!$E$86</f>
        <v>4312000</v>
      </c>
      <c r="N188" s="84">
        <f>Datos_Entrada!$E$87</f>
        <v>1848000</v>
      </c>
      <c r="O188" s="85">
        <f>Datos_Entrada!$E$88</f>
        <v>1232000</v>
      </c>
      <c r="P188" s="86">
        <f>Datos_Entrada!$D$90</f>
        <v>2800000</v>
      </c>
      <c r="Q188" s="84">
        <f>Datos_Entrada!$D$91</f>
        <v>650000</v>
      </c>
      <c r="R188" s="85">
        <f>E188*Datos_Entrada!$C$92</f>
        <v>8963136</v>
      </c>
      <c r="S188" s="86">
        <f>Datos_Entrada!$D$94</f>
        <v>400000</v>
      </c>
      <c r="T188" s="85">
        <f>Datos_Entrada!$D$95</f>
        <v>80000</v>
      </c>
      <c r="U188" s="80">
        <f t="shared" si="16"/>
        <v>130598432.00000001</v>
      </c>
      <c r="V188" s="66">
        <f t="shared" si="17"/>
        <v>31373289.600000001</v>
      </c>
      <c r="W188" s="66">
        <f t="shared" si="18"/>
        <v>136799478.39999998</v>
      </c>
    </row>
    <row r="189" spans="2:23" x14ac:dyDescent="0.25">
      <c r="B189" s="7">
        <v>184</v>
      </c>
      <c r="C189" s="64">
        <f>Datos_Entrada!$C$69</f>
        <v>0.95</v>
      </c>
      <c r="D189" s="65">
        <f t="shared" si="14"/>
        <v>829.92000000000007</v>
      </c>
      <c r="E189" s="66">
        <f t="shared" si="15"/>
        <v>298771200</v>
      </c>
      <c r="F189" s="183">
        <f t="shared" si="20"/>
        <v>0</v>
      </c>
      <c r="G189" s="80">
        <f t="shared" si="19"/>
        <v>112412664.00000001</v>
      </c>
      <c r="H189" s="86">
        <f>Datos_Entrada!$E$82</f>
        <v>1540000</v>
      </c>
      <c r="I189" s="84">
        <f>D189*Datos_Entrada!$E$81</f>
        <v>12780768.000000002</v>
      </c>
      <c r="J189" s="84">
        <f>Datos_Entrada!$E$83</f>
        <v>8932000</v>
      </c>
      <c r="K189" s="84">
        <f>D189*Datos_Entrada!$E$84</f>
        <v>2556153.6</v>
      </c>
      <c r="L189" s="84">
        <f>Datos_Entrada!$E$85</f>
        <v>3465000</v>
      </c>
      <c r="M189" s="84">
        <f>Datos_Entrada!$E$86</f>
        <v>4312000</v>
      </c>
      <c r="N189" s="84">
        <f>Datos_Entrada!$E$87</f>
        <v>1848000</v>
      </c>
      <c r="O189" s="85">
        <f>Datos_Entrada!$E$88</f>
        <v>1232000</v>
      </c>
      <c r="P189" s="86">
        <f>Datos_Entrada!$D$90</f>
        <v>2800000</v>
      </c>
      <c r="Q189" s="84">
        <f>Datos_Entrada!$D$91</f>
        <v>650000</v>
      </c>
      <c r="R189" s="85">
        <f>E189*Datos_Entrada!$C$92</f>
        <v>8963136</v>
      </c>
      <c r="S189" s="86">
        <f>Datos_Entrada!$D$94</f>
        <v>400000</v>
      </c>
      <c r="T189" s="85">
        <f>Datos_Entrada!$D$95</f>
        <v>80000</v>
      </c>
      <c r="U189" s="80">
        <f t="shared" si="16"/>
        <v>130598432.00000001</v>
      </c>
      <c r="V189" s="66">
        <f t="shared" si="17"/>
        <v>31373289.600000001</v>
      </c>
      <c r="W189" s="66">
        <f t="shared" si="18"/>
        <v>136799478.39999998</v>
      </c>
    </row>
    <row r="190" spans="2:23" x14ac:dyDescent="0.25">
      <c r="B190" s="7">
        <v>185</v>
      </c>
      <c r="C190" s="64">
        <f>Datos_Entrada!$C$69</f>
        <v>0.95</v>
      </c>
      <c r="D190" s="65">
        <f t="shared" si="14"/>
        <v>829.92000000000007</v>
      </c>
      <c r="E190" s="66">
        <f t="shared" si="15"/>
        <v>298771200</v>
      </c>
      <c r="F190" s="183">
        <f t="shared" si="20"/>
        <v>0</v>
      </c>
      <c r="G190" s="80">
        <f t="shared" si="19"/>
        <v>112412664.00000001</v>
      </c>
      <c r="H190" s="86">
        <f>Datos_Entrada!$E$82</f>
        <v>1540000</v>
      </c>
      <c r="I190" s="84">
        <f>D190*Datos_Entrada!$E$81</f>
        <v>12780768.000000002</v>
      </c>
      <c r="J190" s="84">
        <f>Datos_Entrada!$E$83</f>
        <v>8932000</v>
      </c>
      <c r="K190" s="84">
        <f>D190*Datos_Entrada!$E$84</f>
        <v>2556153.6</v>
      </c>
      <c r="L190" s="84">
        <f>Datos_Entrada!$E$85</f>
        <v>3465000</v>
      </c>
      <c r="M190" s="84">
        <f>Datos_Entrada!$E$86</f>
        <v>4312000</v>
      </c>
      <c r="N190" s="84">
        <f>Datos_Entrada!$E$87</f>
        <v>1848000</v>
      </c>
      <c r="O190" s="85">
        <f>Datos_Entrada!$E$88</f>
        <v>1232000</v>
      </c>
      <c r="P190" s="86">
        <f>Datos_Entrada!$D$90</f>
        <v>2800000</v>
      </c>
      <c r="Q190" s="84">
        <f>Datos_Entrada!$D$91</f>
        <v>650000</v>
      </c>
      <c r="R190" s="85">
        <f>E190*Datos_Entrada!$C$92</f>
        <v>8963136</v>
      </c>
      <c r="S190" s="86">
        <f>Datos_Entrada!$D$94</f>
        <v>400000</v>
      </c>
      <c r="T190" s="85">
        <f>Datos_Entrada!$D$95</f>
        <v>80000</v>
      </c>
      <c r="U190" s="80">
        <f t="shared" si="16"/>
        <v>130598432.00000001</v>
      </c>
      <c r="V190" s="66">
        <f t="shared" si="17"/>
        <v>31373289.600000001</v>
      </c>
      <c r="W190" s="66">
        <f t="shared" si="18"/>
        <v>136799478.39999998</v>
      </c>
    </row>
    <row r="191" spans="2:23" x14ac:dyDescent="0.25">
      <c r="B191" s="7">
        <v>186</v>
      </c>
      <c r="C191" s="64">
        <f>Datos_Entrada!$C$69</f>
        <v>0.95</v>
      </c>
      <c r="D191" s="65">
        <f t="shared" si="14"/>
        <v>829.92000000000007</v>
      </c>
      <c r="E191" s="66">
        <f t="shared" si="15"/>
        <v>298771200</v>
      </c>
      <c r="F191" s="183">
        <f t="shared" si="20"/>
        <v>0</v>
      </c>
      <c r="G191" s="80">
        <f t="shared" si="19"/>
        <v>112412664.00000001</v>
      </c>
      <c r="H191" s="86">
        <f>Datos_Entrada!$E$82</f>
        <v>1540000</v>
      </c>
      <c r="I191" s="84">
        <f>D191*Datos_Entrada!$E$81</f>
        <v>12780768.000000002</v>
      </c>
      <c r="J191" s="84">
        <f>Datos_Entrada!$E$83</f>
        <v>8932000</v>
      </c>
      <c r="K191" s="84">
        <f>D191*Datos_Entrada!$E$84</f>
        <v>2556153.6</v>
      </c>
      <c r="L191" s="84">
        <f>Datos_Entrada!$E$85</f>
        <v>3465000</v>
      </c>
      <c r="M191" s="84">
        <f>Datos_Entrada!$E$86</f>
        <v>4312000</v>
      </c>
      <c r="N191" s="84">
        <f>Datos_Entrada!$E$87</f>
        <v>1848000</v>
      </c>
      <c r="O191" s="85">
        <f>Datos_Entrada!$E$88</f>
        <v>1232000</v>
      </c>
      <c r="P191" s="86">
        <f>Datos_Entrada!$D$90</f>
        <v>2800000</v>
      </c>
      <c r="Q191" s="84">
        <f>Datos_Entrada!$D$91</f>
        <v>650000</v>
      </c>
      <c r="R191" s="85">
        <f>E191*Datos_Entrada!$C$92</f>
        <v>8963136</v>
      </c>
      <c r="S191" s="86">
        <f>Datos_Entrada!$D$94</f>
        <v>400000</v>
      </c>
      <c r="T191" s="85">
        <f>Datos_Entrada!$D$95</f>
        <v>80000</v>
      </c>
      <c r="U191" s="80">
        <f t="shared" si="16"/>
        <v>130598432.00000001</v>
      </c>
      <c r="V191" s="66">
        <f t="shared" si="17"/>
        <v>31373289.600000001</v>
      </c>
      <c r="W191" s="66">
        <f t="shared" si="18"/>
        <v>136799478.39999998</v>
      </c>
    </row>
    <row r="192" spans="2:23" x14ac:dyDescent="0.25">
      <c r="B192" s="7">
        <v>187</v>
      </c>
      <c r="C192" s="64">
        <f>Datos_Entrada!$C$69</f>
        <v>0.95</v>
      </c>
      <c r="D192" s="65">
        <f t="shared" si="14"/>
        <v>829.92000000000007</v>
      </c>
      <c r="E192" s="66">
        <f t="shared" si="15"/>
        <v>298771200</v>
      </c>
      <c r="F192" s="183">
        <f t="shared" si="20"/>
        <v>0</v>
      </c>
      <c r="G192" s="80">
        <f t="shared" si="19"/>
        <v>112412664.00000001</v>
      </c>
      <c r="H192" s="86">
        <f>Datos_Entrada!$E$82</f>
        <v>1540000</v>
      </c>
      <c r="I192" s="84">
        <f>D192*Datos_Entrada!$E$81</f>
        <v>12780768.000000002</v>
      </c>
      <c r="J192" s="84">
        <f>Datos_Entrada!$E$83</f>
        <v>8932000</v>
      </c>
      <c r="K192" s="84">
        <f>D192*Datos_Entrada!$E$84</f>
        <v>2556153.6</v>
      </c>
      <c r="L192" s="84">
        <f>Datos_Entrada!$E$85</f>
        <v>3465000</v>
      </c>
      <c r="M192" s="84">
        <f>Datos_Entrada!$E$86</f>
        <v>4312000</v>
      </c>
      <c r="N192" s="84">
        <f>Datos_Entrada!$E$87</f>
        <v>1848000</v>
      </c>
      <c r="O192" s="85">
        <f>Datos_Entrada!$E$88</f>
        <v>1232000</v>
      </c>
      <c r="P192" s="86">
        <f>Datos_Entrada!$D$90</f>
        <v>2800000</v>
      </c>
      <c r="Q192" s="84">
        <f>Datos_Entrada!$D$91</f>
        <v>650000</v>
      </c>
      <c r="R192" s="85">
        <f>E192*Datos_Entrada!$C$92</f>
        <v>8963136</v>
      </c>
      <c r="S192" s="86">
        <f>Datos_Entrada!$D$94</f>
        <v>400000</v>
      </c>
      <c r="T192" s="85">
        <f>Datos_Entrada!$D$95</f>
        <v>80000</v>
      </c>
      <c r="U192" s="80">
        <f t="shared" si="16"/>
        <v>130598432.00000001</v>
      </c>
      <c r="V192" s="66">
        <f t="shared" si="17"/>
        <v>31373289.600000001</v>
      </c>
      <c r="W192" s="66">
        <f t="shared" si="18"/>
        <v>136799478.39999998</v>
      </c>
    </row>
    <row r="193" spans="2:23" x14ac:dyDescent="0.25">
      <c r="B193" s="7">
        <v>188</v>
      </c>
      <c r="C193" s="64">
        <f>Datos_Entrada!$C$69</f>
        <v>0.95</v>
      </c>
      <c r="D193" s="65">
        <f t="shared" si="14"/>
        <v>829.92000000000007</v>
      </c>
      <c r="E193" s="66">
        <f t="shared" si="15"/>
        <v>298771200</v>
      </c>
      <c r="F193" s="183">
        <f t="shared" si="20"/>
        <v>0</v>
      </c>
      <c r="G193" s="80">
        <f t="shared" si="19"/>
        <v>112412664.00000001</v>
      </c>
      <c r="H193" s="86">
        <f>Datos_Entrada!$E$82</f>
        <v>1540000</v>
      </c>
      <c r="I193" s="84">
        <f>D193*Datos_Entrada!$E$81</f>
        <v>12780768.000000002</v>
      </c>
      <c r="J193" s="84">
        <f>Datos_Entrada!$E$83</f>
        <v>8932000</v>
      </c>
      <c r="K193" s="84">
        <f>D193*Datos_Entrada!$E$84</f>
        <v>2556153.6</v>
      </c>
      <c r="L193" s="84">
        <f>Datos_Entrada!$E$85</f>
        <v>3465000</v>
      </c>
      <c r="M193" s="84">
        <f>Datos_Entrada!$E$86</f>
        <v>4312000</v>
      </c>
      <c r="N193" s="84">
        <f>Datos_Entrada!$E$87</f>
        <v>1848000</v>
      </c>
      <c r="O193" s="85">
        <f>Datos_Entrada!$E$88</f>
        <v>1232000</v>
      </c>
      <c r="P193" s="86">
        <f>Datos_Entrada!$D$90</f>
        <v>2800000</v>
      </c>
      <c r="Q193" s="84">
        <f>Datos_Entrada!$D$91</f>
        <v>650000</v>
      </c>
      <c r="R193" s="85">
        <f>E193*Datos_Entrada!$C$92</f>
        <v>8963136</v>
      </c>
      <c r="S193" s="86">
        <f>Datos_Entrada!$D$94</f>
        <v>400000</v>
      </c>
      <c r="T193" s="85">
        <f>Datos_Entrada!$D$95</f>
        <v>80000</v>
      </c>
      <c r="U193" s="80">
        <f t="shared" si="16"/>
        <v>130598432.00000001</v>
      </c>
      <c r="V193" s="66">
        <f t="shared" si="17"/>
        <v>31373289.600000001</v>
      </c>
      <c r="W193" s="66">
        <f t="shared" si="18"/>
        <v>136799478.39999998</v>
      </c>
    </row>
    <row r="194" spans="2:23" x14ac:dyDescent="0.25">
      <c r="B194" s="7">
        <v>189</v>
      </c>
      <c r="C194" s="64">
        <f>Datos_Entrada!$C$69</f>
        <v>0.95</v>
      </c>
      <c r="D194" s="65">
        <f t="shared" si="14"/>
        <v>829.92000000000007</v>
      </c>
      <c r="E194" s="66">
        <f t="shared" si="15"/>
        <v>298771200</v>
      </c>
      <c r="F194" s="183">
        <f t="shared" si="20"/>
        <v>0</v>
      </c>
      <c r="G194" s="80">
        <f t="shared" si="19"/>
        <v>112412664.00000001</v>
      </c>
      <c r="H194" s="86">
        <f>Datos_Entrada!$E$82</f>
        <v>1540000</v>
      </c>
      <c r="I194" s="84">
        <f>D194*Datos_Entrada!$E$81</f>
        <v>12780768.000000002</v>
      </c>
      <c r="J194" s="84">
        <f>Datos_Entrada!$E$83</f>
        <v>8932000</v>
      </c>
      <c r="K194" s="84">
        <f>D194*Datos_Entrada!$E$84</f>
        <v>2556153.6</v>
      </c>
      <c r="L194" s="84">
        <f>Datos_Entrada!$E$85</f>
        <v>3465000</v>
      </c>
      <c r="M194" s="84">
        <f>Datos_Entrada!$E$86</f>
        <v>4312000</v>
      </c>
      <c r="N194" s="84">
        <f>Datos_Entrada!$E$87</f>
        <v>1848000</v>
      </c>
      <c r="O194" s="85">
        <f>Datos_Entrada!$E$88</f>
        <v>1232000</v>
      </c>
      <c r="P194" s="86">
        <f>Datos_Entrada!$D$90</f>
        <v>2800000</v>
      </c>
      <c r="Q194" s="84">
        <f>Datos_Entrada!$D$91</f>
        <v>650000</v>
      </c>
      <c r="R194" s="85">
        <f>E194*Datos_Entrada!$C$92</f>
        <v>8963136</v>
      </c>
      <c r="S194" s="86">
        <f>Datos_Entrada!$D$94</f>
        <v>400000</v>
      </c>
      <c r="T194" s="85">
        <f>Datos_Entrada!$D$95</f>
        <v>80000</v>
      </c>
      <c r="U194" s="80">
        <f t="shared" si="16"/>
        <v>130598432.00000001</v>
      </c>
      <c r="V194" s="66">
        <f t="shared" si="17"/>
        <v>31373289.600000001</v>
      </c>
      <c r="W194" s="66">
        <f t="shared" si="18"/>
        <v>136799478.39999998</v>
      </c>
    </row>
    <row r="195" spans="2:23" x14ac:dyDescent="0.25">
      <c r="B195" s="7">
        <v>190</v>
      </c>
      <c r="C195" s="64">
        <f>Datos_Entrada!$C$69</f>
        <v>0.95</v>
      </c>
      <c r="D195" s="65">
        <f t="shared" si="14"/>
        <v>829.92000000000007</v>
      </c>
      <c r="E195" s="66">
        <f t="shared" si="15"/>
        <v>298771200</v>
      </c>
      <c r="F195" s="183">
        <f t="shared" si="20"/>
        <v>0</v>
      </c>
      <c r="G195" s="80">
        <f t="shared" si="19"/>
        <v>112412664.00000001</v>
      </c>
      <c r="H195" s="86">
        <f>Datos_Entrada!$E$82</f>
        <v>1540000</v>
      </c>
      <c r="I195" s="84">
        <f>D195*Datos_Entrada!$E$81</f>
        <v>12780768.000000002</v>
      </c>
      <c r="J195" s="84">
        <f>Datos_Entrada!$E$83</f>
        <v>8932000</v>
      </c>
      <c r="K195" s="84">
        <f>D195*Datos_Entrada!$E$84</f>
        <v>2556153.6</v>
      </c>
      <c r="L195" s="84">
        <f>Datos_Entrada!$E$85</f>
        <v>3465000</v>
      </c>
      <c r="M195" s="84">
        <f>Datos_Entrada!$E$86</f>
        <v>4312000</v>
      </c>
      <c r="N195" s="84">
        <f>Datos_Entrada!$E$87</f>
        <v>1848000</v>
      </c>
      <c r="O195" s="85">
        <f>Datos_Entrada!$E$88</f>
        <v>1232000</v>
      </c>
      <c r="P195" s="86">
        <f>Datos_Entrada!$D$90</f>
        <v>2800000</v>
      </c>
      <c r="Q195" s="84">
        <f>Datos_Entrada!$D$91</f>
        <v>650000</v>
      </c>
      <c r="R195" s="85">
        <f>E195*Datos_Entrada!$C$92</f>
        <v>8963136</v>
      </c>
      <c r="S195" s="86">
        <f>Datos_Entrada!$D$94</f>
        <v>400000</v>
      </c>
      <c r="T195" s="85">
        <f>Datos_Entrada!$D$95</f>
        <v>80000</v>
      </c>
      <c r="U195" s="80">
        <f t="shared" si="16"/>
        <v>130598432.00000001</v>
      </c>
      <c r="V195" s="66">
        <f t="shared" si="17"/>
        <v>31373289.600000001</v>
      </c>
      <c r="W195" s="66">
        <f t="shared" si="18"/>
        <v>136799478.39999998</v>
      </c>
    </row>
    <row r="196" spans="2:23" x14ac:dyDescent="0.25">
      <c r="B196" s="7">
        <v>191</v>
      </c>
      <c r="C196" s="64">
        <f>Datos_Entrada!$C$69</f>
        <v>0.95</v>
      </c>
      <c r="D196" s="65">
        <f t="shared" si="14"/>
        <v>829.92000000000007</v>
      </c>
      <c r="E196" s="66">
        <f t="shared" si="15"/>
        <v>298771200</v>
      </c>
      <c r="F196" s="183">
        <f t="shared" si="20"/>
        <v>0</v>
      </c>
      <c r="G196" s="80">
        <f t="shared" si="19"/>
        <v>112412664.00000001</v>
      </c>
      <c r="H196" s="86">
        <f>Datos_Entrada!$E$82</f>
        <v>1540000</v>
      </c>
      <c r="I196" s="84">
        <f>D196*Datos_Entrada!$E$81</f>
        <v>12780768.000000002</v>
      </c>
      <c r="J196" s="84">
        <f>Datos_Entrada!$E$83</f>
        <v>8932000</v>
      </c>
      <c r="K196" s="84">
        <f>D196*Datos_Entrada!$E$84</f>
        <v>2556153.6</v>
      </c>
      <c r="L196" s="84">
        <f>Datos_Entrada!$E$85</f>
        <v>3465000</v>
      </c>
      <c r="M196" s="84">
        <f>Datos_Entrada!$E$86</f>
        <v>4312000</v>
      </c>
      <c r="N196" s="84">
        <f>Datos_Entrada!$E$87</f>
        <v>1848000</v>
      </c>
      <c r="O196" s="85">
        <f>Datos_Entrada!$E$88</f>
        <v>1232000</v>
      </c>
      <c r="P196" s="86">
        <f>Datos_Entrada!$D$90</f>
        <v>2800000</v>
      </c>
      <c r="Q196" s="84">
        <f>Datos_Entrada!$D$91</f>
        <v>650000</v>
      </c>
      <c r="R196" s="85">
        <f>E196*Datos_Entrada!$C$92</f>
        <v>8963136</v>
      </c>
      <c r="S196" s="86">
        <f>Datos_Entrada!$D$94</f>
        <v>400000</v>
      </c>
      <c r="T196" s="85">
        <f>Datos_Entrada!$D$95</f>
        <v>80000</v>
      </c>
      <c r="U196" s="80">
        <f t="shared" si="16"/>
        <v>130598432.00000001</v>
      </c>
      <c r="V196" s="66">
        <f t="shared" si="17"/>
        <v>31373289.600000001</v>
      </c>
      <c r="W196" s="66">
        <f t="shared" si="18"/>
        <v>136799478.39999998</v>
      </c>
    </row>
    <row r="197" spans="2:23" x14ac:dyDescent="0.25">
      <c r="B197" s="7">
        <v>192</v>
      </c>
      <c r="C197" s="64">
        <f>Datos_Entrada!$C$69</f>
        <v>0.95</v>
      </c>
      <c r="D197" s="65">
        <f t="shared" ref="D197:D245" si="21">C197*Cap_Disponible</f>
        <v>829.92000000000007</v>
      </c>
      <c r="E197" s="66">
        <f t="shared" ref="E197:E245" si="22">D197*Precio_Venta</f>
        <v>298771200</v>
      </c>
      <c r="F197" s="183">
        <f t="shared" si="20"/>
        <v>0</v>
      </c>
      <c r="G197" s="80">
        <f t="shared" si="19"/>
        <v>112412664.00000001</v>
      </c>
      <c r="H197" s="86">
        <f>Datos_Entrada!$E$82</f>
        <v>1540000</v>
      </c>
      <c r="I197" s="84">
        <f>D197*Datos_Entrada!$E$81</f>
        <v>12780768.000000002</v>
      </c>
      <c r="J197" s="84">
        <f>Datos_Entrada!$E$83</f>
        <v>8932000</v>
      </c>
      <c r="K197" s="84">
        <f>D197*Datos_Entrada!$E$84</f>
        <v>2556153.6</v>
      </c>
      <c r="L197" s="84">
        <f>Datos_Entrada!$E$85</f>
        <v>3465000</v>
      </c>
      <c r="M197" s="84">
        <f>Datos_Entrada!$E$86</f>
        <v>4312000</v>
      </c>
      <c r="N197" s="84">
        <f>Datos_Entrada!$E$87</f>
        <v>1848000</v>
      </c>
      <c r="O197" s="85">
        <f>Datos_Entrada!$E$88</f>
        <v>1232000</v>
      </c>
      <c r="P197" s="86">
        <f>Datos_Entrada!$D$90</f>
        <v>2800000</v>
      </c>
      <c r="Q197" s="84">
        <f>Datos_Entrada!$D$91</f>
        <v>650000</v>
      </c>
      <c r="R197" s="85">
        <f>E197*Datos_Entrada!$C$92</f>
        <v>8963136</v>
      </c>
      <c r="S197" s="86">
        <f>Datos_Entrada!$D$94</f>
        <v>400000</v>
      </c>
      <c r="T197" s="85">
        <f>Datos_Entrada!$D$95</f>
        <v>80000</v>
      </c>
      <c r="U197" s="80">
        <f t="shared" si="16"/>
        <v>130598432.00000001</v>
      </c>
      <c r="V197" s="66">
        <f t="shared" si="17"/>
        <v>31373289.600000001</v>
      </c>
      <c r="W197" s="66">
        <f t="shared" si="18"/>
        <v>136799478.39999998</v>
      </c>
    </row>
    <row r="198" spans="2:23" x14ac:dyDescent="0.25">
      <c r="B198" s="7">
        <v>193</v>
      </c>
      <c r="C198" s="64">
        <f>$C$197*(1-10%)</f>
        <v>0.85499999999999998</v>
      </c>
      <c r="D198" s="65">
        <f t="shared" si="21"/>
        <v>746.92800000000011</v>
      </c>
      <c r="E198" s="66">
        <f t="shared" si="22"/>
        <v>268894080.00000006</v>
      </c>
      <c r="F198" s="183">
        <f t="shared" si="20"/>
        <v>-9.9999999999999797E-2</v>
      </c>
      <c r="G198" s="80">
        <f t="shared" si="19"/>
        <v>101171397.60000001</v>
      </c>
      <c r="H198" s="86">
        <f>Datos_Entrada!$E$82</f>
        <v>1540000</v>
      </c>
      <c r="I198" s="84">
        <f>D198*Datos_Entrada!$E$81</f>
        <v>11502691.200000001</v>
      </c>
      <c r="J198" s="84">
        <f>Datos_Entrada!$E$83</f>
        <v>8932000</v>
      </c>
      <c r="K198" s="84">
        <f>D198*Datos_Entrada!$E$84</f>
        <v>2300538.2400000002</v>
      </c>
      <c r="L198" s="84">
        <f>Datos_Entrada!$E$85</f>
        <v>3465000</v>
      </c>
      <c r="M198" s="84">
        <f>Datos_Entrada!$E$86</f>
        <v>4312000</v>
      </c>
      <c r="N198" s="84">
        <f>Datos_Entrada!$E$87</f>
        <v>1848000</v>
      </c>
      <c r="O198" s="85">
        <f>Datos_Entrada!$E$88</f>
        <v>1232000</v>
      </c>
      <c r="P198" s="86">
        <f>Datos_Entrada!$D$90</f>
        <v>2800000</v>
      </c>
      <c r="Q198" s="84">
        <f>Datos_Entrada!$D$91</f>
        <v>650000</v>
      </c>
      <c r="R198" s="85">
        <f>E198*Datos_Entrada!$C$92</f>
        <v>8066822.4000000013</v>
      </c>
      <c r="S198" s="86">
        <f>Datos_Entrada!$D$94</f>
        <v>400000</v>
      </c>
      <c r="T198" s="85">
        <f>Datos_Entrada!$D$95</f>
        <v>80000</v>
      </c>
      <c r="U198" s="80">
        <f t="shared" si="16"/>
        <v>118079088.80000001</v>
      </c>
      <c r="V198" s="66">
        <f t="shared" si="17"/>
        <v>30221360.640000004</v>
      </c>
      <c r="W198" s="66">
        <f t="shared" si="18"/>
        <v>120593630.56000003</v>
      </c>
    </row>
    <row r="199" spans="2:23" x14ac:dyDescent="0.25">
      <c r="B199" s="7">
        <v>194</v>
      </c>
      <c r="C199" s="64">
        <f t="shared" ref="C199:C209" si="23">$C$197*(1-10%)</f>
        <v>0.85499999999999998</v>
      </c>
      <c r="D199" s="65">
        <f t="shared" si="21"/>
        <v>746.92800000000011</v>
      </c>
      <c r="E199" s="66">
        <f t="shared" si="22"/>
        <v>268894080.00000006</v>
      </c>
      <c r="F199" s="183">
        <f t="shared" si="20"/>
        <v>0</v>
      </c>
      <c r="G199" s="80">
        <f t="shared" si="19"/>
        <v>101171397.60000001</v>
      </c>
      <c r="H199" s="86">
        <f>Datos_Entrada!$E$82</f>
        <v>1540000</v>
      </c>
      <c r="I199" s="84">
        <f>D199*Datos_Entrada!$E$81</f>
        <v>11502691.200000001</v>
      </c>
      <c r="J199" s="84">
        <f>Datos_Entrada!$E$83</f>
        <v>8932000</v>
      </c>
      <c r="K199" s="84">
        <f>D199*Datos_Entrada!$E$84</f>
        <v>2300538.2400000002</v>
      </c>
      <c r="L199" s="84">
        <f>Datos_Entrada!$E$85</f>
        <v>3465000</v>
      </c>
      <c r="M199" s="84">
        <f>Datos_Entrada!$E$86</f>
        <v>4312000</v>
      </c>
      <c r="N199" s="84">
        <f>Datos_Entrada!$E$87</f>
        <v>1848000</v>
      </c>
      <c r="O199" s="85">
        <f>Datos_Entrada!$E$88</f>
        <v>1232000</v>
      </c>
      <c r="P199" s="86">
        <f>Datos_Entrada!$D$90</f>
        <v>2800000</v>
      </c>
      <c r="Q199" s="84">
        <f>Datos_Entrada!$D$91</f>
        <v>650000</v>
      </c>
      <c r="R199" s="85">
        <f>E199*Datos_Entrada!$C$92</f>
        <v>8066822.4000000013</v>
      </c>
      <c r="S199" s="86">
        <f>Datos_Entrada!$D$94</f>
        <v>400000</v>
      </c>
      <c r="T199" s="85">
        <f>Datos_Entrada!$D$95</f>
        <v>80000</v>
      </c>
      <c r="U199" s="80">
        <f t="shared" ref="U199:U245" si="24">SUM(H199,I199,L199,S199,G199)</f>
        <v>118079088.80000001</v>
      </c>
      <c r="V199" s="66">
        <f t="shared" ref="V199:V245" si="25">SUM(J199,K199,M199,N199,O199,P199,Q199,R199,T199)</f>
        <v>30221360.640000004</v>
      </c>
      <c r="W199" s="66">
        <f t="shared" ref="W199:W245" si="26">E199-(U199+V199)</f>
        <v>120593630.56000003</v>
      </c>
    </row>
    <row r="200" spans="2:23" x14ac:dyDescent="0.25">
      <c r="B200" s="7">
        <v>195</v>
      </c>
      <c r="C200" s="64">
        <f t="shared" si="23"/>
        <v>0.85499999999999998</v>
      </c>
      <c r="D200" s="65">
        <f t="shared" si="21"/>
        <v>746.92800000000011</v>
      </c>
      <c r="E200" s="66">
        <f t="shared" si="22"/>
        <v>268894080.00000006</v>
      </c>
      <c r="F200" s="183">
        <f t="shared" si="20"/>
        <v>0</v>
      </c>
      <c r="G200" s="80">
        <f t="shared" si="19"/>
        <v>101171397.60000001</v>
      </c>
      <c r="H200" s="86">
        <f>Datos_Entrada!$E$82</f>
        <v>1540000</v>
      </c>
      <c r="I200" s="84">
        <f>D200*Datos_Entrada!$E$81</f>
        <v>11502691.200000001</v>
      </c>
      <c r="J200" s="84">
        <f>Datos_Entrada!$E$83</f>
        <v>8932000</v>
      </c>
      <c r="K200" s="84">
        <f>D200*Datos_Entrada!$E$84</f>
        <v>2300538.2400000002</v>
      </c>
      <c r="L200" s="84">
        <f>Datos_Entrada!$E$85</f>
        <v>3465000</v>
      </c>
      <c r="M200" s="84">
        <f>Datos_Entrada!$E$86</f>
        <v>4312000</v>
      </c>
      <c r="N200" s="84">
        <f>Datos_Entrada!$E$87</f>
        <v>1848000</v>
      </c>
      <c r="O200" s="85">
        <f>Datos_Entrada!$E$88</f>
        <v>1232000</v>
      </c>
      <c r="P200" s="86">
        <f>Datos_Entrada!$D$90</f>
        <v>2800000</v>
      </c>
      <c r="Q200" s="84">
        <f>Datos_Entrada!$D$91</f>
        <v>650000</v>
      </c>
      <c r="R200" s="85">
        <f>E200*Datos_Entrada!$C$92</f>
        <v>8066822.4000000013</v>
      </c>
      <c r="S200" s="86">
        <f>Datos_Entrada!$D$94</f>
        <v>400000</v>
      </c>
      <c r="T200" s="85">
        <f>Datos_Entrada!$D$95</f>
        <v>80000</v>
      </c>
      <c r="U200" s="80">
        <f t="shared" si="24"/>
        <v>118079088.80000001</v>
      </c>
      <c r="V200" s="66">
        <f t="shared" si="25"/>
        <v>30221360.640000004</v>
      </c>
      <c r="W200" s="66">
        <f t="shared" si="26"/>
        <v>120593630.56000003</v>
      </c>
    </row>
    <row r="201" spans="2:23" x14ac:dyDescent="0.25">
      <c r="B201" s="7">
        <v>196</v>
      </c>
      <c r="C201" s="64">
        <f t="shared" si="23"/>
        <v>0.85499999999999998</v>
      </c>
      <c r="D201" s="65">
        <f t="shared" si="21"/>
        <v>746.92800000000011</v>
      </c>
      <c r="E201" s="66">
        <f t="shared" si="22"/>
        <v>268894080.00000006</v>
      </c>
      <c r="F201" s="183">
        <f t="shared" si="20"/>
        <v>0</v>
      </c>
      <c r="G201" s="80">
        <f t="shared" si="19"/>
        <v>101171397.60000001</v>
      </c>
      <c r="H201" s="86">
        <f>Datos_Entrada!$E$82</f>
        <v>1540000</v>
      </c>
      <c r="I201" s="84">
        <f>D201*Datos_Entrada!$E$81</f>
        <v>11502691.200000001</v>
      </c>
      <c r="J201" s="84">
        <f>Datos_Entrada!$E$83</f>
        <v>8932000</v>
      </c>
      <c r="K201" s="84">
        <f>D201*Datos_Entrada!$E$84</f>
        <v>2300538.2400000002</v>
      </c>
      <c r="L201" s="84">
        <f>Datos_Entrada!$E$85</f>
        <v>3465000</v>
      </c>
      <c r="M201" s="84">
        <f>Datos_Entrada!$E$86</f>
        <v>4312000</v>
      </c>
      <c r="N201" s="84">
        <f>Datos_Entrada!$E$87</f>
        <v>1848000</v>
      </c>
      <c r="O201" s="85">
        <f>Datos_Entrada!$E$88</f>
        <v>1232000</v>
      </c>
      <c r="P201" s="86">
        <f>Datos_Entrada!$D$90</f>
        <v>2800000</v>
      </c>
      <c r="Q201" s="84">
        <f>Datos_Entrada!$D$91</f>
        <v>650000</v>
      </c>
      <c r="R201" s="85">
        <f>E201*Datos_Entrada!$C$92</f>
        <v>8066822.4000000013</v>
      </c>
      <c r="S201" s="86">
        <f>Datos_Entrada!$D$94</f>
        <v>400000</v>
      </c>
      <c r="T201" s="85">
        <f>Datos_Entrada!$D$95</f>
        <v>80000</v>
      </c>
      <c r="U201" s="80">
        <f t="shared" si="24"/>
        <v>118079088.80000001</v>
      </c>
      <c r="V201" s="66">
        <f t="shared" si="25"/>
        <v>30221360.640000004</v>
      </c>
      <c r="W201" s="66">
        <f t="shared" si="26"/>
        <v>120593630.56000003</v>
      </c>
    </row>
    <row r="202" spans="2:23" x14ac:dyDescent="0.25">
      <c r="B202" s="7">
        <v>197</v>
      </c>
      <c r="C202" s="64">
        <f t="shared" si="23"/>
        <v>0.85499999999999998</v>
      </c>
      <c r="D202" s="65">
        <f t="shared" si="21"/>
        <v>746.92800000000011</v>
      </c>
      <c r="E202" s="66">
        <f t="shared" si="22"/>
        <v>268894080.00000006</v>
      </c>
      <c r="F202" s="183">
        <f t="shared" si="20"/>
        <v>0</v>
      </c>
      <c r="G202" s="80">
        <f t="shared" si="19"/>
        <v>101171397.60000001</v>
      </c>
      <c r="H202" s="86">
        <f>Datos_Entrada!$E$82</f>
        <v>1540000</v>
      </c>
      <c r="I202" s="84">
        <f>D202*Datos_Entrada!$E$81</f>
        <v>11502691.200000001</v>
      </c>
      <c r="J202" s="84">
        <f>Datos_Entrada!$E$83</f>
        <v>8932000</v>
      </c>
      <c r="K202" s="84">
        <f>D202*Datos_Entrada!$E$84</f>
        <v>2300538.2400000002</v>
      </c>
      <c r="L202" s="84">
        <f>Datos_Entrada!$E$85</f>
        <v>3465000</v>
      </c>
      <c r="M202" s="84">
        <f>Datos_Entrada!$E$86</f>
        <v>4312000</v>
      </c>
      <c r="N202" s="84">
        <f>Datos_Entrada!$E$87</f>
        <v>1848000</v>
      </c>
      <c r="O202" s="85">
        <f>Datos_Entrada!$E$88</f>
        <v>1232000</v>
      </c>
      <c r="P202" s="86">
        <f>Datos_Entrada!$D$90</f>
        <v>2800000</v>
      </c>
      <c r="Q202" s="84">
        <f>Datos_Entrada!$D$91</f>
        <v>650000</v>
      </c>
      <c r="R202" s="85">
        <f>E202*Datos_Entrada!$C$92</f>
        <v>8066822.4000000013</v>
      </c>
      <c r="S202" s="86">
        <f>Datos_Entrada!$D$94</f>
        <v>400000</v>
      </c>
      <c r="T202" s="85">
        <f>Datos_Entrada!$D$95</f>
        <v>80000</v>
      </c>
      <c r="U202" s="80">
        <f t="shared" si="24"/>
        <v>118079088.80000001</v>
      </c>
      <c r="V202" s="66">
        <f t="shared" si="25"/>
        <v>30221360.640000004</v>
      </c>
      <c r="W202" s="66">
        <f t="shared" si="26"/>
        <v>120593630.56000003</v>
      </c>
    </row>
    <row r="203" spans="2:23" x14ac:dyDescent="0.25">
      <c r="B203" s="7">
        <v>198</v>
      </c>
      <c r="C203" s="64">
        <f t="shared" si="23"/>
        <v>0.85499999999999998</v>
      </c>
      <c r="D203" s="65">
        <f t="shared" si="21"/>
        <v>746.92800000000011</v>
      </c>
      <c r="E203" s="66">
        <f t="shared" si="22"/>
        <v>268894080.00000006</v>
      </c>
      <c r="F203" s="183">
        <f t="shared" si="20"/>
        <v>0</v>
      </c>
      <c r="G203" s="80">
        <f t="shared" ref="G203:G245" si="27">D203*Costo_MP</f>
        <v>101171397.60000001</v>
      </c>
      <c r="H203" s="86">
        <f>Datos_Entrada!$E$82</f>
        <v>1540000</v>
      </c>
      <c r="I203" s="84">
        <f>D203*Datos_Entrada!$E$81</f>
        <v>11502691.200000001</v>
      </c>
      <c r="J203" s="84">
        <f>Datos_Entrada!$E$83</f>
        <v>8932000</v>
      </c>
      <c r="K203" s="84">
        <f>D203*Datos_Entrada!$E$84</f>
        <v>2300538.2400000002</v>
      </c>
      <c r="L203" s="84">
        <f>Datos_Entrada!$E$85</f>
        <v>3465000</v>
      </c>
      <c r="M203" s="84">
        <f>Datos_Entrada!$E$86</f>
        <v>4312000</v>
      </c>
      <c r="N203" s="84">
        <f>Datos_Entrada!$E$87</f>
        <v>1848000</v>
      </c>
      <c r="O203" s="85">
        <f>Datos_Entrada!$E$88</f>
        <v>1232000</v>
      </c>
      <c r="P203" s="86">
        <f>Datos_Entrada!$D$90</f>
        <v>2800000</v>
      </c>
      <c r="Q203" s="84">
        <f>Datos_Entrada!$D$91</f>
        <v>650000</v>
      </c>
      <c r="R203" s="85">
        <f>E203*Datos_Entrada!$C$92</f>
        <v>8066822.4000000013</v>
      </c>
      <c r="S203" s="86">
        <f>Datos_Entrada!$D$94</f>
        <v>400000</v>
      </c>
      <c r="T203" s="85">
        <f>Datos_Entrada!$D$95</f>
        <v>80000</v>
      </c>
      <c r="U203" s="80">
        <f t="shared" si="24"/>
        <v>118079088.80000001</v>
      </c>
      <c r="V203" s="66">
        <f t="shared" si="25"/>
        <v>30221360.640000004</v>
      </c>
      <c r="W203" s="66">
        <f t="shared" si="26"/>
        <v>120593630.56000003</v>
      </c>
    </row>
    <row r="204" spans="2:23" x14ac:dyDescent="0.25">
      <c r="B204" s="7">
        <v>199</v>
      </c>
      <c r="C204" s="64">
        <f t="shared" si="23"/>
        <v>0.85499999999999998</v>
      </c>
      <c r="D204" s="65">
        <f t="shared" si="21"/>
        <v>746.92800000000011</v>
      </c>
      <c r="E204" s="66">
        <f t="shared" si="22"/>
        <v>268894080.00000006</v>
      </c>
      <c r="F204" s="183">
        <f t="shared" si="20"/>
        <v>0</v>
      </c>
      <c r="G204" s="80">
        <f t="shared" si="27"/>
        <v>101171397.60000001</v>
      </c>
      <c r="H204" s="86">
        <f>Datos_Entrada!$E$82</f>
        <v>1540000</v>
      </c>
      <c r="I204" s="84">
        <f>D204*Datos_Entrada!$E$81</f>
        <v>11502691.200000001</v>
      </c>
      <c r="J204" s="84">
        <f>Datos_Entrada!$E$83</f>
        <v>8932000</v>
      </c>
      <c r="K204" s="84">
        <f>D204*Datos_Entrada!$E$84</f>
        <v>2300538.2400000002</v>
      </c>
      <c r="L204" s="84">
        <f>Datos_Entrada!$E$85</f>
        <v>3465000</v>
      </c>
      <c r="M204" s="84">
        <f>Datos_Entrada!$E$86</f>
        <v>4312000</v>
      </c>
      <c r="N204" s="84">
        <f>Datos_Entrada!$E$87</f>
        <v>1848000</v>
      </c>
      <c r="O204" s="85">
        <f>Datos_Entrada!$E$88</f>
        <v>1232000</v>
      </c>
      <c r="P204" s="86">
        <f>Datos_Entrada!$D$90</f>
        <v>2800000</v>
      </c>
      <c r="Q204" s="84">
        <f>Datos_Entrada!$D$91</f>
        <v>650000</v>
      </c>
      <c r="R204" s="85">
        <f>E204*Datos_Entrada!$C$92</f>
        <v>8066822.4000000013</v>
      </c>
      <c r="S204" s="86">
        <f>Datos_Entrada!$D$94</f>
        <v>400000</v>
      </c>
      <c r="T204" s="85">
        <f>Datos_Entrada!$D$95</f>
        <v>80000</v>
      </c>
      <c r="U204" s="80">
        <f t="shared" si="24"/>
        <v>118079088.80000001</v>
      </c>
      <c r="V204" s="66">
        <f t="shared" si="25"/>
        <v>30221360.640000004</v>
      </c>
      <c r="W204" s="66">
        <f t="shared" si="26"/>
        <v>120593630.56000003</v>
      </c>
    </row>
    <row r="205" spans="2:23" x14ac:dyDescent="0.25">
      <c r="B205" s="7">
        <v>200</v>
      </c>
      <c r="C205" s="64">
        <f t="shared" si="23"/>
        <v>0.85499999999999998</v>
      </c>
      <c r="D205" s="65">
        <f t="shared" si="21"/>
        <v>746.92800000000011</v>
      </c>
      <c r="E205" s="66">
        <f t="shared" si="22"/>
        <v>268894080.00000006</v>
      </c>
      <c r="F205" s="183">
        <f t="shared" ref="F205:F245" si="28">(E205-E204)/E204</f>
        <v>0</v>
      </c>
      <c r="G205" s="80">
        <f t="shared" si="27"/>
        <v>101171397.60000001</v>
      </c>
      <c r="H205" s="86">
        <f>Datos_Entrada!$E$82</f>
        <v>1540000</v>
      </c>
      <c r="I205" s="84">
        <f>D205*Datos_Entrada!$E$81</f>
        <v>11502691.200000001</v>
      </c>
      <c r="J205" s="84">
        <f>Datos_Entrada!$E$83</f>
        <v>8932000</v>
      </c>
      <c r="K205" s="84">
        <f>D205*Datos_Entrada!$E$84</f>
        <v>2300538.2400000002</v>
      </c>
      <c r="L205" s="84">
        <f>Datos_Entrada!$E$85</f>
        <v>3465000</v>
      </c>
      <c r="M205" s="84">
        <f>Datos_Entrada!$E$86</f>
        <v>4312000</v>
      </c>
      <c r="N205" s="84">
        <f>Datos_Entrada!$E$87</f>
        <v>1848000</v>
      </c>
      <c r="O205" s="85">
        <f>Datos_Entrada!$E$88</f>
        <v>1232000</v>
      </c>
      <c r="P205" s="86">
        <f>Datos_Entrada!$D$90</f>
        <v>2800000</v>
      </c>
      <c r="Q205" s="84">
        <f>Datos_Entrada!$D$91</f>
        <v>650000</v>
      </c>
      <c r="R205" s="85">
        <f>E205*Datos_Entrada!$C$92</f>
        <v>8066822.4000000013</v>
      </c>
      <c r="S205" s="86">
        <f>Datos_Entrada!$D$94</f>
        <v>400000</v>
      </c>
      <c r="T205" s="85">
        <f>Datos_Entrada!$D$95</f>
        <v>80000</v>
      </c>
      <c r="U205" s="80">
        <f t="shared" si="24"/>
        <v>118079088.80000001</v>
      </c>
      <c r="V205" s="66">
        <f t="shared" si="25"/>
        <v>30221360.640000004</v>
      </c>
      <c r="W205" s="66">
        <f t="shared" si="26"/>
        <v>120593630.56000003</v>
      </c>
    </row>
    <row r="206" spans="2:23" x14ac:dyDescent="0.25">
      <c r="B206" s="7">
        <v>201</v>
      </c>
      <c r="C206" s="64">
        <f t="shared" si="23"/>
        <v>0.85499999999999998</v>
      </c>
      <c r="D206" s="65">
        <f t="shared" si="21"/>
        <v>746.92800000000011</v>
      </c>
      <c r="E206" s="66">
        <f t="shared" si="22"/>
        <v>268894080.00000006</v>
      </c>
      <c r="F206" s="183">
        <f t="shared" si="28"/>
        <v>0</v>
      </c>
      <c r="G206" s="80">
        <f t="shared" si="27"/>
        <v>101171397.60000001</v>
      </c>
      <c r="H206" s="86">
        <f>Datos_Entrada!$E$82</f>
        <v>1540000</v>
      </c>
      <c r="I206" s="84">
        <f>D206*Datos_Entrada!$E$81</f>
        <v>11502691.200000001</v>
      </c>
      <c r="J206" s="84">
        <f>Datos_Entrada!$E$83</f>
        <v>8932000</v>
      </c>
      <c r="K206" s="84">
        <f>D206*Datos_Entrada!$E$84</f>
        <v>2300538.2400000002</v>
      </c>
      <c r="L206" s="84">
        <f>Datos_Entrada!$E$85</f>
        <v>3465000</v>
      </c>
      <c r="M206" s="84">
        <f>Datos_Entrada!$E$86</f>
        <v>4312000</v>
      </c>
      <c r="N206" s="84">
        <f>Datos_Entrada!$E$87</f>
        <v>1848000</v>
      </c>
      <c r="O206" s="85">
        <f>Datos_Entrada!$E$88</f>
        <v>1232000</v>
      </c>
      <c r="P206" s="86">
        <f>Datos_Entrada!$D$90</f>
        <v>2800000</v>
      </c>
      <c r="Q206" s="84">
        <f>Datos_Entrada!$D$91</f>
        <v>650000</v>
      </c>
      <c r="R206" s="85">
        <f>E206*Datos_Entrada!$C$92</f>
        <v>8066822.4000000013</v>
      </c>
      <c r="S206" s="86">
        <f>Datos_Entrada!$D$94</f>
        <v>400000</v>
      </c>
      <c r="T206" s="85">
        <f>Datos_Entrada!$D$95</f>
        <v>80000</v>
      </c>
      <c r="U206" s="80">
        <f t="shared" si="24"/>
        <v>118079088.80000001</v>
      </c>
      <c r="V206" s="66">
        <f t="shared" si="25"/>
        <v>30221360.640000004</v>
      </c>
      <c r="W206" s="66">
        <f t="shared" si="26"/>
        <v>120593630.56000003</v>
      </c>
    </row>
    <row r="207" spans="2:23" x14ac:dyDescent="0.25">
      <c r="B207" s="7">
        <v>202</v>
      </c>
      <c r="C207" s="64">
        <f t="shared" si="23"/>
        <v>0.85499999999999998</v>
      </c>
      <c r="D207" s="65">
        <f t="shared" si="21"/>
        <v>746.92800000000011</v>
      </c>
      <c r="E207" s="66">
        <f t="shared" si="22"/>
        <v>268894080.00000006</v>
      </c>
      <c r="F207" s="183">
        <f t="shared" si="28"/>
        <v>0</v>
      </c>
      <c r="G207" s="80">
        <f t="shared" si="27"/>
        <v>101171397.60000001</v>
      </c>
      <c r="H207" s="86">
        <f>Datos_Entrada!$E$82</f>
        <v>1540000</v>
      </c>
      <c r="I207" s="84">
        <f>D207*Datos_Entrada!$E$81</f>
        <v>11502691.200000001</v>
      </c>
      <c r="J207" s="84">
        <f>Datos_Entrada!$E$83</f>
        <v>8932000</v>
      </c>
      <c r="K207" s="84">
        <f>D207*Datos_Entrada!$E$84</f>
        <v>2300538.2400000002</v>
      </c>
      <c r="L207" s="84">
        <f>Datos_Entrada!$E$85</f>
        <v>3465000</v>
      </c>
      <c r="M207" s="84">
        <f>Datos_Entrada!$E$86</f>
        <v>4312000</v>
      </c>
      <c r="N207" s="84">
        <f>Datos_Entrada!$E$87</f>
        <v>1848000</v>
      </c>
      <c r="O207" s="85">
        <f>Datos_Entrada!$E$88</f>
        <v>1232000</v>
      </c>
      <c r="P207" s="86">
        <f>Datos_Entrada!$D$90</f>
        <v>2800000</v>
      </c>
      <c r="Q207" s="84">
        <f>Datos_Entrada!$D$91</f>
        <v>650000</v>
      </c>
      <c r="R207" s="85">
        <f>E207*Datos_Entrada!$C$92</f>
        <v>8066822.4000000013</v>
      </c>
      <c r="S207" s="86">
        <f>Datos_Entrada!$D$94</f>
        <v>400000</v>
      </c>
      <c r="T207" s="85">
        <f>Datos_Entrada!$D$95</f>
        <v>80000</v>
      </c>
      <c r="U207" s="80">
        <f t="shared" si="24"/>
        <v>118079088.80000001</v>
      </c>
      <c r="V207" s="66">
        <f t="shared" si="25"/>
        <v>30221360.640000004</v>
      </c>
      <c r="W207" s="66">
        <f t="shared" si="26"/>
        <v>120593630.56000003</v>
      </c>
    </row>
    <row r="208" spans="2:23" x14ac:dyDescent="0.25">
      <c r="B208" s="7">
        <v>203</v>
      </c>
      <c r="C208" s="64">
        <f t="shared" si="23"/>
        <v>0.85499999999999998</v>
      </c>
      <c r="D208" s="65">
        <f t="shared" si="21"/>
        <v>746.92800000000011</v>
      </c>
      <c r="E208" s="66">
        <f t="shared" si="22"/>
        <v>268894080.00000006</v>
      </c>
      <c r="F208" s="183">
        <f t="shared" si="28"/>
        <v>0</v>
      </c>
      <c r="G208" s="80">
        <f t="shared" si="27"/>
        <v>101171397.60000001</v>
      </c>
      <c r="H208" s="86">
        <f>Datos_Entrada!$E$82</f>
        <v>1540000</v>
      </c>
      <c r="I208" s="84">
        <f>D208*Datos_Entrada!$E$81</f>
        <v>11502691.200000001</v>
      </c>
      <c r="J208" s="84">
        <f>Datos_Entrada!$E$83</f>
        <v>8932000</v>
      </c>
      <c r="K208" s="84">
        <f>D208*Datos_Entrada!$E$84</f>
        <v>2300538.2400000002</v>
      </c>
      <c r="L208" s="84">
        <f>Datos_Entrada!$E$85</f>
        <v>3465000</v>
      </c>
      <c r="M208" s="84">
        <f>Datos_Entrada!$E$86</f>
        <v>4312000</v>
      </c>
      <c r="N208" s="84">
        <f>Datos_Entrada!$E$87</f>
        <v>1848000</v>
      </c>
      <c r="O208" s="85">
        <f>Datos_Entrada!$E$88</f>
        <v>1232000</v>
      </c>
      <c r="P208" s="86">
        <f>Datos_Entrada!$D$90</f>
        <v>2800000</v>
      </c>
      <c r="Q208" s="84">
        <f>Datos_Entrada!$D$91</f>
        <v>650000</v>
      </c>
      <c r="R208" s="85">
        <f>E208*Datos_Entrada!$C$92</f>
        <v>8066822.4000000013</v>
      </c>
      <c r="S208" s="86">
        <f>Datos_Entrada!$D$94</f>
        <v>400000</v>
      </c>
      <c r="T208" s="85">
        <f>Datos_Entrada!$D$95</f>
        <v>80000</v>
      </c>
      <c r="U208" s="80">
        <f t="shared" si="24"/>
        <v>118079088.80000001</v>
      </c>
      <c r="V208" s="66">
        <f t="shared" si="25"/>
        <v>30221360.640000004</v>
      </c>
      <c r="W208" s="66">
        <f t="shared" si="26"/>
        <v>120593630.56000003</v>
      </c>
    </row>
    <row r="209" spans="2:23" x14ac:dyDescent="0.25">
      <c r="B209" s="7">
        <v>204</v>
      </c>
      <c r="C209" s="64">
        <f t="shared" si="23"/>
        <v>0.85499999999999998</v>
      </c>
      <c r="D209" s="65">
        <f t="shared" si="21"/>
        <v>746.92800000000011</v>
      </c>
      <c r="E209" s="66">
        <f t="shared" si="22"/>
        <v>268894080.00000006</v>
      </c>
      <c r="F209" s="183">
        <f t="shared" si="28"/>
        <v>0</v>
      </c>
      <c r="G209" s="80">
        <f t="shared" si="27"/>
        <v>101171397.60000001</v>
      </c>
      <c r="H209" s="86">
        <f>Datos_Entrada!$E$82</f>
        <v>1540000</v>
      </c>
      <c r="I209" s="84">
        <f>D209*Datos_Entrada!$E$81</f>
        <v>11502691.200000001</v>
      </c>
      <c r="J209" s="84">
        <f>Datos_Entrada!$E$83</f>
        <v>8932000</v>
      </c>
      <c r="K209" s="84">
        <f>D209*Datos_Entrada!$E$84</f>
        <v>2300538.2400000002</v>
      </c>
      <c r="L209" s="84">
        <f>Datos_Entrada!$E$85</f>
        <v>3465000</v>
      </c>
      <c r="M209" s="84">
        <f>Datos_Entrada!$E$86</f>
        <v>4312000</v>
      </c>
      <c r="N209" s="84">
        <f>Datos_Entrada!$E$87</f>
        <v>1848000</v>
      </c>
      <c r="O209" s="85">
        <f>Datos_Entrada!$E$88</f>
        <v>1232000</v>
      </c>
      <c r="P209" s="86">
        <f>Datos_Entrada!$D$90</f>
        <v>2800000</v>
      </c>
      <c r="Q209" s="84">
        <f>Datos_Entrada!$D$91</f>
        <v>650000</v>
      </c>
      <c r="R209" s="85">
        <f>E209*Datos_Entrada!$C$92</f>
        <v>8066822.4000000013</v>
      </c>
      <c r="S209" s="86">
        <f>Datos_Entrada!$D$94</f>
        <v>400000</v>
      </c>
      <c r="T209" s="85">
        <f>Datos_Entrada!$D$95</f>
        <v>80000</v>
      </c>
      <c r="U209" s="80">
        <f t="shared" si="24"/>
        <v>118079088.80000001</v>
      </c>
      <c r="V209" s="66">
        <f t="shared" si="25"/>
        <v>30221360.640000004</v>
      </c>
      <c r="W209" s="66">
        <f t="shared" si="26"/>
        <v>120593630.56000003</v>
      </c>
    </row>
    <row r="210" spans="2:23" x14ac:dyDescent="0.25">
      <c r="B210" s="7">
        <v>205</v>
      </c>
      <c r="C210" s="64">
        <f>$C$209*(1-10%)</f>
        <v>0.76949999999999996</v>
      </c>
      <c r="D210" s="65">
        <f t="shared" si="21"/>
        <v>672.23520000000008</v>
      </c>
      <c r="E210" s="66">
        <f t="shared" si="22"/>
        <v>242004672.00000003</v>
      </c>
      <c r="F210" s="183">
        <f t="shared" si="28"/>
        <v>-0.10000000000000009</v>
      </c>
      <c r="G210" s="80">
        <f t="shared" si="27"/>
        <v>91054257.840000004</v>
      </c>
      <c r="H210" s="86">
        <f>Datos_Entrada!$E$82</f>
        <v>1540000</v>
      </c>
      <c r="I210" s="84">
        <f>D210*Datos_Entrada!$E$81</f>
        <v>10352422.080000002</v>
      </c>
      <c r="J210" s="84">
        <f>Datos_Entrada!$E$83</f>
        <v>8932000</v>
      </c>
      <c r="K210" s="84">
        <f>D210*Datos_Entrada!$E$84</f>
        <v>2070484.4160000002</v>
      </c>
      <c r="L210" s="84">
        <f>Datos_Entrada!$E$85</f>
        <v>3465000</v>
      </c>
      <c r="M210" s="84">
        <f>Datos_Entrada!$E$86</f>
        <v>4312000</v>
      </c>
      <c r="N210" s="84">
        <f>Datos_Entrada!$E$87</f>
        <v>1848000</v>
      </c>
      <c r="O210" s="85">
        <f>Datos_Entrada!$E$88</f>
        <v>1232000</v>
      </c>
      <c r="P210" s="86">
        <f>Datos_Entrada!$D$90</f>
        <v>2800000</v>
      </c>
      <c r="Q210" s="84">
        <f>Datos_Entrada!$D$91</f>
        <v>650000</v>
      </c>
      <c r="R210" s="85">
        <f>E210*Datos_Entrada!$C$92</f>
        <v>7260140.1600000011</v>
      </c>
      <c r="S210" s="86">
        <f>Datos_Entrada!$D$94</f>
        <v>400000</v>
      </c>
      <c r="T210" s="85">
        <f>Datos_Entrada!$D$95</f>
        <v>80000</v>
      </c>
      <c r="U210" s="80">
        <f t="shared" si="24"/>
        <v>106811679.92</v>
      </c>
      <c r="V210" s="66">
        <f t="shared" si="25"/>
        <v>29184624.576000001</v>
      </c>
      <c r="W210" s="66">
        <f t="shared" si="26"/>
        <v>106008367.50400004</v>
      </c>
    </row>
    <row r="211" spans="2:23" x14ac:dyDescent="0.25">
      <c r="B211" s="7">
        <v>206</v>
      </c>
      <c r="C211" s="64">
        <f t="shared" ref="C211:C221" si="29">$C$209*(1-10%)</f>
        <v>0.76949999999999996</v>
      </c>
      <c r="D211" s="65">
        <f t="shared" si="21"/>
        <v>672.23520000000008</v>
      </c>
      <c r="E211" s="66">
        <f t="shared" si="22"/>
        <v>242004672.00000003</v>
      </c>
      <c r="F211" s="183">
        <f t="shared" si="28"/>
        <v>0</v>
      </c>
      <c r="G211" s="80">
        <f t="shared" si="27"/>
        <v>91054257.840000004</v>
      </c>
      <c r="H211" s="86">
        <f>Datos_Entrada!$E$82</f>
        <v>1540000</v>
      </c>
      <c r="I211" s="84">
        <f>D211*Datos_Entrada!$E$81</f>
        <v>10352422.080000002</v>
      </c>
      <c r="J211" s="84">
        <f>Datos_Entrada!$E$83</f>
        <v>8932000</v>
      </c>
      <c r="K211" s="84">
        <f>D211*Datos_Entrada!$E$84</f>
        <v>2070484.4160000002</v>
      </c>
      <c r="L211" s="84">
        <f>Datos_Entrada!$E$85</f>
        <v>3465000</v>
      </c>
      <c r="M211" s="84">
        <f>Datos_Entrada!$E$86</f>
        <v>4312000</v>
      </c>
      <c r="N211" s="84">
        <f>Datos_Entrada!$E$87</f>
        <v>1848000</v>
      </c>
      <c r="O211" s="85">
        <f>Datos_Entrada!$E$88</f>
        <v>1232000</v>
      </c>
      <c r="P211" s="86">
        <f>Datos_Entrada!$D$90</f>
        <v>2800000</v>
      </c>
      <c r="Q211" s="84">
        <f>Datos_Entrada!$D$91</f>
        <v>650000</v>
      </c>
      <c r="R211" s="85">
        <f>E211*Datos_Entrada!$C$92</f>
        <v>7260140.1600000011</v>
      </c>
      <c r="S211" s="86">
        <f>Datos_Entrada!$D$94</f>
        <v>400000</v>
      </c>
      <c r="T211" s="85">
        <f>Datos_Entrada!$D$95</f>
        <v>80000</v>
      </c>
      <c r="U211" s="80">
        <f t="shared" si="24"/>
        <v>106811679.92</v>
      </c>
      <c r="V211" s="66">
        <f t="shared" si="25"/>
        <v>29184624.576000001</v>
      </c>
      <c r="W211" s="66">
        <f t="shared" si="26"/>
        <v>106008367.50400004</v>
      </c>
    </row>
    <row r="212" spans="2:23" x14ac:dyDescent="0.25">
      <c r="B212" s="7">
        <v>207</v>
      </c>
      <c r="C212" s="64">
        <f t="shared" si="29"/>
        <v>0.76949999999999996</v>
      </c>
      <c r="D212" s="65">
        <f t="shared" si="21"/>
        <v>672.23520000000008</v>
      </c>
      <c r="E212" s="66">
        <f t="shared" si="22"/>
        <v>242004672.00000003</v>
      </c>
      <c r="F212" s="183">
        <f t="shared" si="28"/>
        <v>0</v>
      </c>
      <c r="G212" s="80">
        <f t="shared" si="27"/>
        <v>91054257.840000004</v>
      </c>
      <c r="H212" s="86">
        <f>Datos_Entrada!$E$82</f>
        <v>1540000</v>
      </c>
      <c r="I212" s="84">
        <f>D212*Datos_Entrada!$E$81</f>
        <v>10352422.080000002</v>
      </c>
      <c r="J212" s="84">
        <f>Datos_Entrada!$E$83</f>
        <v>8932000</v>
      </c>
      <c r="K212" s="84">
        <f>D212*Datos_Entrada!$E$84</f>
        <v>2070484.4160000002</v>
      </c>
      <c r="L212" s="84">
        <f>Datos_Entrada!$E$85</f>
        <v>3465000</v>
      </c>
      <c r="M212" s="84">
        <f>Datos_Entrada!$E$86</f>
        <v>4312000</v>
      </c>
      <c r="N212" s="84">
        <f>Datos_Entrada!$E$87</f>
        <v>1848000</v>
      </c>
      <c r="O212" s="85">
        <f>Datos_Entrada!$E$88</f>
        <v>1232000</v>
      </c>
      <c r="P212" s="86">
        <f>Datos_Entrada!$D$90</f>
        <v>2800000</v>
      </c>
      <c r="Q212" s="84">
        <f>Datos_Entrada!$D$91</f>
        <v>650000</v>
      </c>
      <c r="R212" s="85">
        <f>E212*Datos_Entrada!$C$92</f>
        <v>7260140.1600000011</v>
      </c>
      <c r="S212" s="86">
        <f>Datos_Entrada!$D$94</f>
        <v>400000</v>
      </c>
      <c r="T212" s="85">
        <f>Datos_Entrada!$D$95</f>
        <v>80000</v>
      </c>
      <c r="U212" s="80">
        <f t="shared" si="24"/>
        <v>106811679.92</v>
      </c>
      <c r="V212" s="66">
        <f t="shared" si="25"/>
        <v>29184624.576000001</v>
      </c>
      <c r="W212" s="66">
        <f t="shared" si="26"/>
        <v>106008367.50400004</v>
      </c>
    </row>
    <row r="213" spans="2:23" x14ac:dyDescent="0.25">
      <c r="B213" s="7">
        <v>208</v>
      </c>
      <c r="C213" s="64">
        <f t="shared" si="29"/>
        <v>0.76949999999999996</v>
      </c>
      <c r="D213" s="65">
        <f t="shared" si="21"/>
        <v>672.23520000000008</v>
      </c>
      <c r="E213" s="66">
        <f t="shared" si="22"/>
        <v>242004672.00000003</v>
      </c>
      <c r="F213" s="183">
        <f t="shared" si="28"/>
        <v>0</v>
      </c>
      <c r="G213" s="80">
        <f t="shared" si="27"/>
        <v>91054257.840000004</v>
      </c>
      <c r="H213" s="86">
        <f>Datos_Entrada!$E$82</f>
        <v>1540000</v>
      </c>
      <c r="I213" s="84">
        <f>D213*Datos_Entrada!$E$81</f>
        <v>10352422.080000002</v>
      </c>
      <c r="J213" s="84">
        <f>Datos_Entrada!$E$83</f>
        <v>8932000</v>
      </c>
      <c r="K213" s="84">
        <f>D213*Datos_Entrada!$E$84</f>
        <v>2070484.4160000002</v>
      </c>
      <c r="L213" s="84">
        <f>Datos_Entrada!$E$85</f>
        <v>3465000</v>
      </c>
      <c r="M213" s="84">
        <f>Datos_Entrada!$E$86</f>
        <v>4312000</v>
      </c>
      <c r="N213" s="84">
        <f>Datos_Entrada!$E$87</f>
        <v>1848000</v>
      </c>
      <c r="O213" s="85">
        <f>Datos_Entrada!$E$88</f>
        <v>1232000</v>
      </c>
      <c r="P213" s="86">
        <f>Datos_Entrada!$D$90</f>
        <v>2800000</v>
      </c>
      <c r="Q213" s="84">
        <f>Datos_Entrada!$D$91</f>
        <v>650000</v>
      </c>
      <c r="R213" s="85">
        <f>E213*Datos_Entrada!$C$92</f>
        <v>7260140.1600000011</v>
      </c>
      <c r="S213" s="86">
        <f>Datos_Entrada!$D$94</f>
        <v>400000</v>
      </c>
      <c r="T213" s="85">
        <f>Datos_Entrada!$D$95</f>
        <v>80000</v>
      </c>
      <c r="U213" s="80">
        <f t="shared" si="24"/>
        <v>106811679.92</v>
      </c>
      <c r="V213" s="66">
        <f t="shared" si="25"/>
        <v>29184624.576000001</v>
      </c>
      <c r="W213" s="66">
        <f t="shared" si="26"/>
        <v>106008367.50400004</v>
      </c>
    </row>
    <row r="214" spans="2:23" x14ac:dyDescent="0.25">
      <c r="B214" s="7">
        <v>209</v>
      </c>
      <c r="C214" s="64">
        <f t="shared" si="29"/>
        <v>0.76949999999999996</v>
      </c>
      <c r="D214" s="65">
        <f t="shared" si="21"/>
        <v>672.23520000000008</v>
      </c>
      <c r="E214" s="66">
        <f t="shared" si="22"/>
        <v>242004672.00000003</v>
      </c>
      <c r="F214" s="183">
        <f t="shared" si="28"/>
        <v>0</v>
      </c>
      <c r="G214" s="80">
        <f t="shared" si="27"/>
        <v>91054257.840000004</v>
      </c>
      <c r="H214" s="86">
        <f>Datos_Entrada!$E$82</f>
        <v>1540000</v>
      </c>
      <c r="I214" s="84">
        <f>D214*Datos_Entrada!$E$81</f>
        <v>10352422.080000002</v>
      </c>
      <c r="J214" s="84">
        <f>Datos_Entrada!$E$83</f>
        <v>8932000</v>
      </c>
      <c r="K214" s="84">
        <f>D214*Datos_Entrada!$E$84</f>
        <v>2070484.4160000002</v>
      </c>
      <c r="L214" s="84">
        <f>Datos_Entrada!$E$85</f>
        <v>3465000</v>
      </c>
      <c r="M214" s="84">
        <f>Datos_Entrada!$E$86</f>
        <v>4312000</v>
      </c>
      <c r="N214" s="84">
        <f>Datos_Entrada!$E$87</f>
        <v>1848000</v>
      </c>
      <c r="O214" s="85">
        <f>Datos_Entrada!$E$88</f>
        <v>1232000</v>
      </c>
      <c r="P214" s="86">
        <f>Datos_Entrada!$D$90</f>
        <v>2800000</v>
      </c>
      <c r="Q214" s="84">
        <f>Datos_Entrada!$D$91</f>
        <v>650000</v>
      </c>
      <c r="R214" s="85">
        <f>E214*Datos_Entrada!$C$92</f>
        <v>7260140.1600000011</v>
      </c>
      <c r="S214" s="86">
        <f>Datos_Entrada!$D$94</f>
        <v>400000</v>
      </c>
      <c r="T214" s="85">
        <f>Datos_Entrada!$D$95</f>
        <v>80000</v>
      </c>
      <c r="U214" s="80">
        <f t="shared" si="24"/>
        <v>106811679.92</v>
      </c>
      <c r="V214" s="66">
        <f t="shared" si="25"/>
        <v>29184624.576000001</v>
      </c>
      <c r="W214" s="66">
        <f t="shared" si="26"/>
        <v>106008367.50400004</v>
      </c>
    </row>
    <row r="215" spans="2:23" x14ac:dyDescent="0.25">
      <c r="B215" s="7">
        <v>210</v>
      </c>
      <c r="C215" s="64">
        <f t="shared" si="29"/>
        <v>0.76949999999999996</v>
      </c>
      <c r="D215" s="65">
        <f t="shared" si="21"/>
        <v>672.23520000000008</v>
      </c>
      <c r="E215" s="66">
        <f t="shared" si="22"/>
        <v>242004672.00000003</v>
      </c>
      <c r="F215" s="183">
        <f t="shared" si="28"/>
        <v>0</v>
      </c>
      <c r="G215" s="80">
        <f t="shared" si="27"/>
        <v>91054257.840000004</v>
      </c>
      <c r="H215" s="86">
        <f>Datos_Entrada!$E$82</f>
        <v>1540000</v>
      </c>
      <c r="I215" s="84">
        <f>D215*Datos_Entrada!$E$81</f>
        <v>10352422.080000002</v>
      </c>
      <c r="J215" s="84">
        <f>Datos_Entrada!$E$83</f>
        <v>8932000</v>
      </c>
      <c r="K215" s="84">
        <f>D215*Datos_Entrada!$E$84</f>
        <v>2070484.4160000002</v>
      </c>
      <c r="L215" s="84">
        <f>Datos_Entrada!$E$85</f>
        <v>3465000</v>
      </c>
      <c r="M215" s="84">
        <f>Datos_Entrada!$E$86</f>
        <v>4312000</v>
      </c>
      <c r="N215" s="84">
        <f>Datos_Entrada!$E$87</f>
        <v>1848000</v>
      </c>
      <c r="O215" s="85">
        <f>Datos_Entrada!$E$88</f>
        <v>1232000</v>
      </c>
      <c r="P215" s="86">
        <f>Datos_Entrada!$D$90</f>
        <v>2800000</v>
      </c>
      <c r="Q215" s="84">
        <f>Datos_Entrada!$D$91</f>
        <v>650000</v>
      </c>
      <c r="R215" s="85">
        <f>E215*Datos_Entrada!$C$92</f>
        <v>7260140.1600000011</v>
      </c>
      <c r="S215" s="86">
        <f>Datos_Entrada!$D$94</f>
        <v>400000</v>
      </c>
      <c r="T215" s="85">
        <f>Datos_Entrada!$D$95</f>
        <v>80000</v>
      </c>
      <c r="U215" s="80">
        <f t="shared" si="24"/>
        <v>106811679.92</v>
      </c>
      <c r="V215" s="66">
        <f t="shared" si="25"/>
        <v>29184624.576000001</v>
      </c>
      <c r="W215" s="66">
        <f t="shared" si="26"/>
        <v>106008367.50400004</v>
      </c>
    </row>
    <row r="216" spans="2:23" x14ac:dyDescent="0.25">
      <c r="B216" s="7">
        <v>211</v>
      </c>
      <c r="C216" s="64">
        <f t="shared" si="29"/>
        <v>0.76949999999999996</v>
      </c>
      <c r="D216" s="65">
        <f t="shared" si="21"/>
        <v>672.23520000000008</v>
      </c>
      <c r="E216" s="66">
        <f t="shared" si="22"/>
        <v>242004672.00000003</v>
      </c>
      <c r="F216" s="183">
        <f t="shared" si="28"/>
        <v>0</v>
      </c>
      <c r="G216" s="80">
        <f t="shared" si="27"/>
        <v>91054257.840000004</v>
      </c>
      <c r="H216" s="86">
        <f>Datos_Entrada!$E$82</f>
        <v>1540000</v>
      </c>
      <c r="I216" s="84">
        <f>D216*Datos_Entrada!$E$81</f>
        <v>10352422.080000002</v>
      </c>
      <c r="J216" s="84">
        <f>Datos_Entrada!$E$83</f>
        <v>8932000</v>
      </c>
      <c r="K216" s="84">
        <f>D216*Datos_Entrada!$E$84</f>
        <v>2070484.4160000002</v>
      </c>
      <c r="L216" s="84">
        <f>Datos_Entrada!$E$85</f>
        <v>3465000</v>
      </c>
      <c r="M216" s="84">
        <f>Datos_Entrada!$E$86</f>
        <v>4312000</v>
      </c>
      <c r="N216" s="84">
        <f>Datos_Entrada!$E$87</f>
        <v>1848000</v>
      </c>
      <c r="O216" s="85">
        <f>Datos_Entrada!$E$88</f>
        <v>1232000</v>
      </c>
      <c r="P216" s="86">
        <f>Datos_Entrada!$D$90</f>
        <v>2800000</v>
      </c>
      <c r="Q216" s="84">
        <f>Datos_Entrada!$D$91</f>
        <v>650000</v>
      </c>
      <c r="R216" s="85">
        <f>E216*Datos_Entrada!$C$92</f>
        <v>7260140.1600000011</v>
      </c>
      <c r="S216" s="86">
        <f>Datos_Entrada!$D$94</f>
        <v>400000</v>
      </c>
      <c r="T216" s="85">
        <f>Datos_Entrada!$D$95</f>
        <v>80000</v>
      </c>
      <c r="U216" s="80">
        <f t="shared" si="24"/>
        <v>106811679.92</v>
      </c>
      <c r="V216" s="66">
        <f t="shared" si="25"/>
        <v>29184624.576000001</v>
      </c>
      <c r="W216" s="66">
        <f t="shared" si="26"/>
        <v>106008367.50400004</v>
      </c>
    </row>
    <row r="217" spans="2:23" x14ac:dyDescent="0.25">
      <c r="B217" s="7">
        <v>212</v>
      </c>
      <c r="C217" s="64">
        <f t="shared" si="29"/>
        <v>0.76949999999999996</v>
      </c>
      <c r="D217" s="65">
        <f t="shared" si="21"/>
        <v>672.23520000000008</v>
      </c>
      <c r="E217" s="66">
        <f t="shared" si="22"/>
        <v>242004672.00000003</v>
      </c>
      <c r="F217" s="183">
        <f t="shared" si="28"/>
        <v>0</v>
      </c>
      <c r="G217" s="80">
        <f t="shared" si="27"/>
        <v>91054257.840000004</v>
      </c>
      <c r="H217" s="86">
        <f>Datos_Entrada!$E$82</f>
        <v>1540000</v>
      </c>
      <c r="I217" s="84">
        <f>D217*Datos_Entrada!$E$81</f>
        <v>10352422.080000002</v>
      </c>
      <c r="J217" s="84">
        <f>Datos_Entrada!$E$83</f>
        <v>8932000</v>
      </c>
      <c r="K217" s="84">
        <f>D217*Datos_Entrada!$E$84</f>
        <v>2070484.4160000002</v>
      </c>
      <c r="L217" s="84">
        <f>Datos_Entrada!$E$85</f>
        <v>3465000</v>
      </c>
      <c r="M217" s="84">
        <f>Datos_Entrada!$E$86</f>
        <v>4312000</v>
      </c>
      <c r="N217" s="84">
        <f>Datos_Entrada!$E$87</f>
        <v>1848000</v>
      </c>
      <c r="O217" s="85">
        <f>Datos_Entrada!$E$88</f>
        <v>1232000</v>
      </c>
      <c r="P217" s="86">
        <f>Datos_Entrada!$D$90</f>
        <v>2800000</v>
      </c>
      <c r="Q217" s="84">
        <f>Datos_Entrada!$D$91</f>
        <v>650000</v>
      </c>
      <c r="R217" s="85">
        <f>E217*Datos_Entrada!$C$92</f>
        <v>7260140.1600000011</v>
      </c>
      <c r="S217" s="86">
        <f>Datos_Entrada!$D$94</f>
        <v>400000</v>
      </c>
      <c r="T217" s="85">
        <f>Datos_Entrada!$D$95</f>
        <v>80000</v>
      </c>
      <c r="U217" s="80">
        <f t="shared" si="24"/>
        <v>106811679.92</v>
      </c>
      <c r="V217" s="66">
        <f t="shared" si="25"/>
        <v>29184624.576000001</v>
      </c>
      <c r="W217" s="66">
        <f t="shared" si="26"/>
        <v>106008367.50400004</v>
      </c>
    </row>
    <row r="218" spans="2:23" x14ac:dyDescent="0.25">
      <c r="B218" s="7">
        <v>213</v>
      </c>
      <c r="C218" s="64">
        <f t="shared" si="29"/>
        <v>0.76949999999999996</v>
      </c>
      <c r="D218" s="65">
        <f t="shared" si="21"/>
        <v>672.23520000000008</v>
      </c>
      <c r="E218" s="66">
        <f t="shared" si="22"/>
        <v>242004672.00000003</v>
      </c>
      <c r="F218" s="183">
        <f t="shared" si="28"/>
        <v>0</v>
      </c>
      <c r="G218" s="80">
        <f t="shared" si="27"/>
        <v>91054257.840000004</v>
      </c>
      <c r="H218" s="86">
        <f>Datos_Entrada!$E$82</f>
        <v>1540000</v>
      </c>
      <c r="I218" s="84">
        <f>D218*Datos_Entrada!$E$81</f>
        <v>10352422.080000002</v>
      </c>
      <c r="J218" s="84">
        <f>Datos_Entrada!$E$83</f>
        <v>8932000</v>
      </c>
      <c r="K218" s="84">
        <f>D218*Datos_Entrada!$E$84</f>
        <v>2070484.4160000002</v>
      </c>
      <c r="L218" s="84">
        <f>Datos_Entrada!$E$85</f>
        <v>3465000</v>
      </c>
      <c r="M218" s="84">
        <f>Datos_Entrada!$E$86</f>
        <v>4312000</v>
      </c>
      <c r="N218" s="84">
        <f>Datos_Entrada!$E$87</f>
        <v>1848000</v>
      </c>
      <c r="O218" s="85">
        <f>Datos_Entrada!$E$88</f>
        <v>1232000</v>
      </c>
      <c r="P218" s="86">
        <f>Datos_Entrada!$D$90</f>
        <v>2800000</v>
      </c>
      <c r="Q218" s="84">
        <f>Datos_Entrada!$D$91</f>
        <v>650000</v>
      </c>
      <c r="R218" s="85">
        <f>E218*Datos_Entrada!$C$92</f>
        <v>7260140.1600000011</v>
      </c>
      <c r="S218" s="86">
        <f>Datos_Entrada!$D$94</f>
        <v>400000</v>
      </c>
      <c r="T218" s="85">
        <f>Datos_Entrada!$D$95</f>
        <v>80000</v>
      </c>
      <c r="U218" s="80">
        <f t="shared" si="24"/>
        <v>106811679.92</v>
      </c>
      <c r="V218" s="66">
        <f t="shared" si="25"/>
        <v>29184624.576000001</v>
      </c>
      <c r="W218" s="66">
        <f t="shared" si="26"/>
        <v>106008367.50400004</v>
      </c>
    </row>
    <row r="219" spans="2:23" x14ac:dyDescent="0.25">
      <c r="B219" s="7">
        <v>214</v>
      </c>
      <c r="C219" s="64">
        <f t="shared" si="29"/>
        <v>0.76949999999999996</v>
      </c>
      <c r="D219" s="65">
        <f t="shared" si="21"/>
        <v>672.23520000000008</v>
      </c>
      <c r="E219" s="66">
        <f t="shared" si="22"/>
        <v>242004672.00000003</v>
      </c>
      <c r="F219" s="183">
        <f t="shared" si="28"/>
        <v>0</v>
      </c>
      <c r="G219" s="80">
        <f t="shared" si="27"/>
        <v>91054257.840000004</v>
      </c>
      <c r="H219" s="86">
        <f>Datos_Entrada!$E$82</f>
        <v>1540000</v>
      </c>
      <c r="I219" s="84">
        <f>D219*Datos_Entrada!$E$81</f>
        <v>10352422.080000002</v>
      </c>
      <c r="J219" s="84">
        <f>Datos_Entrada!$E$83</f>
        <v>8932000</v>
      </c>
      <c r="K219" s="84">
        <f>D219*Datos_Entrada!$E$84</f>
        <v>2070484.4160000002</v>
      </c>
      <c r="L219" s="84">
        <f>Datos_Entrada!$E$85</f>
        <v>3465000</v>
      </c>
      <c r="M219" s="84">
        <f>Datos_Entrada!$E$86</f>
        <v>4312000</v>
      </c>
      <c r="N219" s="84">
        <f>Datos_Entrada!$E$87</f>
        <v>1848000</v>
      </c>
      <c r="O219" s="85">
        <f>Datos_Entrada!$E$88</f>
        <v>1232000</v>
      </c>
      <c r="P219" s="86">
        <f>Datos_Entrada!$D$90</f>
        <v>2800000</v>
      </c>
      <c r="Q219" s="84">
        <f>Datos_Entrada!$D$91</f>
        <v>650000</v>
      </c>
      <c r="R219" s="85">
        <f>E219*Datos_Entrada!$C$92</f>
        <v>7260140.1600000011</v>
      </c>
      <c r="S219" s="86">
        <f>Datos_Entrada!$D$94</f>
        <v>400000</v>
      </c>
      <c r="T219" s="85">
        <f>Datos_Entrada!$D$95</f>
        <v>80000</v>
      </c>
      <c r="U219" s="80">
        <f t="shared" si="24"/>
        <v>106811679.92</v>
      </c>
      <c r="V219" s="66">
        <f t="shared" si="25"/>
        <v>29184624.576000001</v>
      </c>
      <c r="W219" s="66">
        <f t="shared" si="26"/>
        <v>106008367.50400004</v>
      </c>
    </row>
    <row r="220" spans="2:23" x14ac:dyDescent="0.25">
      <c r="B220" s="7">
        <v>215</v>
      </c>
      <c r="C220" s="64">
        <f t="shared" si="29"/>
        <v>0.76949999999999996</v>
      </c>
      <c r="D220" s="65">
        <f t="shared" si="21"/>
        <v>672.23520000000008</v>
      </c>
      <c r="E220" s="66">
        <f t="shared" si="22"/>
        <v>242004672.00000003</v>
      </c>
      <c r="F220" s="183">
        <f t="shared" si="28"/>
        <v>0</v>
      </c>
      <c r="G220" s="80">
        <f t="shared" si="27"/>
        <v>91054257.840000004</v>
      </c>
      <c r="H220" s="86">
        <f>Datos_Entrada!$E$82</f>
        <v>1540000</v>
      </c>
      <c r="I220" s="84">
        <f>D220*Datos_Entrada!$E$81</f>
        <v>10352422.080000002</v>
      </c>
      <c r="J220" s="84">
        <f>Datos_Entrada!$E$83</f>
        <v>8932000</v>
      </c>
      <c r="K220" s="84">
        <f>D220*Datos_Entrada!$E$84</f>
        <v>2070484.4160000002</v>
      </c>
      <c r="L220" s="84">
        <f>Datos_Entrada!$E$85</f>
        <v>3465000</v>
      </c>
      <c r="M220" s="84">
        <f>Datos_Entrada!$E$86</f>
        <v>4312000</v>
      </c>
      <c r="N220" s="84">
        <f>Datos_Entrada!$E$87</f>
        <v>1848000</v>
      </c>
      <c r="O220" s="85">
        <f>Datos_Entrada!$E$88</f>
        <v>1232000</v>
      </c>
      <c r="P220" s="86">
        <f>Datos_Entrada!$D$90</f>
        <v>2800000</v>
      </c>
      <c r="Q220" s="84">
        <f>Datos_Entrada!$D$91</f>
        <v>650000</v>
      </c>
      <c r="R220" s="85">
        <f>E220*Datos_Entrada!$C$92</f>
        <v>7260140.1600000011</v>
      </c>
      <c r="S220" s="86">
        <f>Datos_Entrada!$D$94</f>
        <v>400000</v>
      </c>
      <c r="T220" s="85">
        <f>Datos_Entrada!$D$95</f>
        <v>80000</v>
      </c>
      <c r="U220" s="80">
        <f t="shared" si="24"/>
        <v>106811679.92</v>
      </c>
      <c r="V220" s="66">
        <f t="shared" si="25"/>
        <v>29184624.576000001</v>
      </c>
      <c r="W220" s="66">
        <f t="shared" si="26"/>
        <v>106008367.50400004</v>
      </c>
    </row>
    <row r="221" spans="2:23" x14ac:dyDescent="0.25">
      <c r="B221" s="7">
        <v>216</v>
      </c>
      <c r="C221" s="64">
        <f t="shared" si="29"/>
        <v>0.76949999999999996</v>
      </c>
      <c r="D221" s="65">
        <f t="shared" si="21"/>
        <v>672.23520000000008</v>
      </c>
      <c r="E221" s="66">
        <f t="shared" si="22"/>
        <v>242004672.00000003</v>
      </c>
      <c r="F221" s="183">
        <f t="shared" si="28"/>
        <v>0</v>
      </c>
      <c r="G221" s="80">
        <f t="shared" si="27"/>
        <v>91054257.840000004</v>
      </c>
      <c r="H221" s="86">
        <f>Datos_Entrada!$E$82</f>
        <v>1540000</v>
      </c>
      <c r="I221" s="84">
        <f>D221*Datos_Entrada!$E$81</f>
        <v>10352422.080000002</v>
      </c>
      <c r="J221" s="84">
        <f>Datos_Entrada!$E$83</f>
        <v>8932000</v>
      </c>
      <c r="K221" s="84">
        <f>D221*Datos_Entrada!$E$84</f>
        <v>2070484.4160000002</v>
      </c>
      <c r="L221" s="84">
        <f>Datos_Entrada!$E$85</f>
        <v>3465000</v>
      </c>
      <c r="M221" s="84">
        <f>Datos_Entrada!$E$86</f>
        <v>4312000</v>
      </c>
      <c r="N221" s="84">
        <f>Datos_Entrada!$E$87</f>
        <v>1848000</v>
      </c>
      <c r="O221" s="85">
        <f>Datos_Entrada!$E$88</f>
        <v>1232000</v>
      </c>
      <c r="P221" s="86">
        <f>Datos_Entrada!$D$90</f>
        <v>2800000</v>
      </c>
      <c r="Q221" s="84">
        <f>Datos_Entrada!$D$91</f>
        <v>650000</v>
      </c>
      <c r="R221" s="85">
        <f>E221*Datos_Entrada!$C$92</f>
        <v>7260140.1600000011</v>
      </c>
      <c r="S221" s="86">
        <f>Datos_Entrada!$D$94</f>
        <v>400000</v>
      </c>
      <c r="T221" s="85">
        <f>Datos_Entrada!$D$95</f>
        <v>80000</v>
      </c>
      <c r="U221" s="80">
        <f t="shared" si="24"/>
        <v>106811679.92</v>
      </c>
      <c r="V221" s="66">
        <f t="shared" si="25"/>
        <v>29184624.576000001</v>
      </c>
      <c r="W221" s="66">
        <f t="shared" si="26"/>
        <v>106008367.50400004</v>
      </c>
    </row>
    <row r="222" spans="2:23" x14ac:dyDescent="0.25">
      <c r="B222" s="7">
        <v>217</v>
      </c>
      <c r="C222" s="64">
        <f>$C$221*(1-10%)</f>
        <v>0.69255</v>
      </c>
      <c r="D222" s="65">
        <f t="shared" si="21"/>
        <v>605.01168000000007</v>
      </c>
      <c r="E222" s="66">
        <f t="shared" si="22"/>
        <v>217804204.80000001</v>
      </c>
      <c r="F222" s="183">
        <f t="shared" si="28"/>
        <v>-0.10000000000000006</v>
      </c>
      <c r="G222" s="80">
        <f t="shared" si="27"/>
        <v>81948832.056000009</v>
      </c>
      <c r="H222" s="86">
        <f>Datos_Entrada!$E$82</f>
        <v>1540000</v>
      </c>
      <c r="I222" s="84">
        <f>D222*Datos_Entrada!$E$81</f>
        <v>9317179.8720000014</v>
      </c>
      <c r="J222" s="84">
        <f>Datos_Entrada!$E$83</f>
        <v>8932000</v>
      </c>
      <c r="K222" s="84">
        <f>D222*Datos_Entrada!$E$84</f>
        <v>1863435.9744000002</v>
      </c>
      <c r="L222" s="84">
        <f>Datos_Entrada!$E$85</f>
        <v>3465000</v>
      </c>
      <c r="M222" s="84">
        <f>Datos_Entrada!$E$86</f>
        <v>4312000</v>
      </c>
      <c r="N222" s="84">
        <f>Datos_Entrada!$E$87</f>
        <v>1848000</v>
      </c>
      <c r="O222" s="85">
        <f>Datos_Entrada!$E$88</f>
        <v>1232000</v>
      </c>
      <c r="P222" s="86">
        <f>Datos_Entrada!$D$90</f>
        <v>2800000</v>
      </c>
      <c r="Q222" s="84">
        <f>Datos_Entrada!$D$91</f>
        <v>650000</v>
      </c>
      <c r="R222" s="85">
        <f>E222*Datos_Entrada!$C$92</f>
        <v>6534126.1440000003</v>
      </c>
      <c r="S222" s="86">
        <f>Datos_Entrada!$D$94</f>
        <v>400000</v>
      </c>
      <c r="T222" s="85">
        <f>Datos_Entrada!$D$95</f>
        <v>80000</v>
      </c>
      <c r="U222" s="80">
        <f t="shared" si="24"/>
        <v>96671011.928000003</v>
      </c>
      <c r="V222" s="66">
        <f t="shared" si="25"/>
        <v>28251562.1184</v>
      </c>
      <c r="W222" s="66">
        <f t="shared" si="26"/>
        <v>92881630.753600001</v>
      </c>
    </row>
    <row r="223" spans="2:23" x14ac:dyDescent="0.25">
      <c r="B223" s="7">
        <v>218</v>
      </c>
      <c r="C223" s="64">
        <f t="shared" ref="C223:C233" si="30">$C$221*(1-10%)</f>
        <v>0.69255</v>
      </c>
      <c r="D223" s="65">
        <f t="shared" si="21"/>
        <v>605.01168000000007</v>
      </c>
      <c r="E223" s="66">
        <f t="shared" si="22"/>
        <v>217804204.80000001</v>
      </c>
      <c r="F223" s="183">
        <f t="shared" si="28"/>
        <v>0</v>
      </c>
      <c r="G223" s="80">
        <f t="shared" si="27"/>
        <v>81948832.056000009</v>
      </c>
      <c r="H223" s="86">
        <f>Datos_Entrada!$E$82</f>
        <v>1540000</v>
      </c>
      <c r="I223" s="84">
        <f>D223*Datos_Entrada!$E$81</f>
        <v>9317179.8720000014</v>
      </c>
      <c r="J223" s="84">
        <f>Datos_Entrada!$E$83</f>
        <v>8932000</v>
      </c>
      <c r="K223" s="84">
        <f>D223*Datos_Entrada!$E$84</f>
        <v>1863435.9744000002</v>
      </c>
      <c r="L223" s="84">
        <f>Datos_Entrada!$E$85</f>
        <v>3465000</v>
      </c>
      <c r="M223" s="84">
        <f>Datos_Entrada!$E$86</f>
        <v>4312000</v>
      </c>
      <c r="N223" s="84">
        <f>Datos_Entrada!$E$87</f>
        <v>1848000</v>
      </c>
      <c r="O223" s="85">
        <f>Datos_Entrada!$E$88</f>
        <v>1232000</v>
      </c>
      <c r="P223" s="86">
        <f>Datos_Entrada!$D$90</f>
        <v>2800000</v>
      </c>
      <c r="Q223" s="84">
        <f>Datos_Entrada!$D$91</f>
        <v>650000</v>
      </c>
      <c r="R223" s="85">
        <f>E223*Datos_Entrada!$C$92</f>
        <v>6534126.1440000003</v>
      </c>
      <c r="S223" s="86">
        <f>Datos_Entrada!$D$94</f>
        <v>400000</v>
      </c>
      <c r="T223" s="85">
        <f>Datos_Entrada!$D$95</f>
        <v>80000</v>
      </c>
      <c r="U223" s="80">
        <f t="shared" si="24"/>
        <v>96671011.928000003</v>
      </c>
      <c r="V223" s="66">
        <f t="shared" si="25"/>
        <v>28251562.1184</v>
      </c>
      <c r="W223" s="66">
        <f t="shared" si="26"/>
        <v>92881630.753600001</v>
      </c>
    </row>
    <row r="224" spans="2:23" x14ac:dyDescent="0.25">
      <c r="B224" s="7">
        <v>219</v>
      </c>
      <c r="C224" s="64">
        <f t="shared" si="30"/>
        <v>0.69255</v>
      </c>
      <c r="D224" s="65">
        <f t="shared" si="21"/>
        <v>605.01168000000007</v>
      </c>
      <c r="E224" s="66">
        <f t="shared" si="22"/>
        <v>217804204.80000001</v>
      </c>
      <c r="F224" s="183">
        <f t="shared" si="28"/>
        <v>0</v>
      </c>
      <c r="G224" s="80">
        <f t="shared" si="27"/>
        <v>81948832.056000009</v>
      </c>
      <c r="H224" s="86">
        <f>Datos_Entrada!$E$82</f>
        <v>1540000</v>
      </c>
      <c r="I224" s="84">
        <f>D224*Datos_Entrada!$E$81</f>
        <v>9317179.8720000014</v>
      </c>
      <c r="J224" s="84">
        <f>Datos_Entrada!$E$83</f>
        <v>8932000</v>
      </c>
      <c r="K224" s="84">
        <f>D224*Datos_Entrada!$E$84</f>
        <v>1863435.9744000002</v>
      </c>
      <c r="L224" s="84">
        <f>Datos_Entrada!$E$85</f>
        <v>3465000</v>
      </c>
      <c r="M224" s="84">
        <f>Datos_Entrada!$E$86</f>
        <v>4312000</v>
      </c>
      <c r="N224" s="84">
        <f>Datos_Entrada!$E$87</f>
        <v>1848000</v>
      </c>
      <c r="O224" s="85">
        <f>Datos_Entrada!$E$88</f>
        <v>1232000</v>
      </c>
      <c r="P224" s="86">
        <f>Datos_Entrada!$D$90</f>
        <v>2800000</v>
      </c>
      <c r="Q224" s="84">
        <f>Datos_Entrada!$D$91</f>
        <v>650000</v>
      </c>
      <c r="R224" s="85">
        <f>E224*Datos_Entrada!$C$92</f>
        <v>6534126.1440000003</v>
      </c>
      <c r="S224" s="86">
        <f>Datos_Entrada!$D$94</f>
        <v>400000</v>
      </c>
      <c r="T224" s="85">
        <f>Datos_Entrada!$D$95</f>
        <v>80000</v>
      </c>
      <c r="U224" s="80">
        <f t="shared" si="24"/>
        <v>96671011.928000003</v>
      </c>
      <c r="V224" s="66">
        <f t="shared" si="25"/>
        <v>28251562.1184</v>
      </c>
      <c r="W224" s="66">
        <f t="shared" si="26"/>
        <v>92881630.753600001</v>
      </c>
    </row>
    <row r="225" spans="2:23" x14ac:dyDescent="0.25">
      <c r="B225" s="7">
        <v>220</v>
      </c>
      <c r="C225" s="64">
        <f t="shared" si="30"/>
        <v>0.69255</v>
      </c>
      <c r="D225" s="65">
        <f t="shared" si="21"/>
        <v>605.01168000000007</v>
      </c>
      <c r="E225" s="66">
        <f t="shared" si="22"/>
        <v>217804204.80000001</v>
      </c>
      <c r="F225" s="183">
        <f t="shared" si="28"/>
        <v>0</v>
      </c>
      <c r="G225" s="80">
        <f t="shared" si="27"/>
        <v>81948832.056000009</v>
      </c>
      <c r="H225" s="86">
        <f>Datos_Entrada!$E$82</f>
        <v>1540000</v>
      </c>
      <c r="I225" s="84">
        <f>D225*Datos_Entrada!$E$81</f>
        <v>9317179.8720000014</v>
      </c>
      <c r="J225" s="84">
        <f>Datos_Entrada!$E$83</f>
        <v>8932000</v>
      </c>
      <c r="K225" s="84">
        <f>D225*Datos_Entrada!$E$84</f>
        <v>1863435.9744000002</v>
      </c>
      <c r="L225" s="84">
        <f>Datos_Entrada!$E$85</f>
        <v>3465000</v>
      </c>
      <c r="M225" s="84">
        <f>Datos_Entrada!$E$86</f>
        <v>4312000</v>
      </c>
      <c r="N225" s="84">
        <f>Datos_Entrada!$E$87</f>
        <v>1848000</v>
      </c>
      <c r="O225" s="85">
        <f>Datos_Entrada!$E$88</f>
        <v>1232000</v>
      </c>
      <c r="P225" s="86">
        <f>Datos_Entrada!$D$90</f>
        <v>2800000</v>
      </c>
      <c r="Q225" s="84">
        <f>Datos_Entrada!$D$91</f>
        <v>650000</v>
      </c>
      <c r="R225" s="85">
        <f>E225*Datos_Entrada!$C$92</f>
        <v>6534126.1440000003</v>
      </c>
      <c r="S225" s="86">
        <f>Datos_Entrada!$D$94</f>
        <v>400000</v>
      </c>
      <c r="T225" s="85">
        <f>Datos_Entrada!$D$95</f>
        <v>80000</v>
      </c>
      <c r="U225" s="80">
        <f t="shared" si="24"/>
        <v>96671011.928000003</v>
      </c>
      <c r="V225" s="66">
        <f t="shared" si="25"/>
        <v>28251562.1184</v>
      </c>
      <c r="W225" s="66">
        <f t="shared" si="26"/>
        <v>92881630.753600001</v>
      </c>
    </row>
    <row r="226" spans="2:23" x14ac:dyDescent="0.25">
      <c r="B226" s="7">
        <v>221</v>
      </c>
      <c r="C226" s="64">
        <f t="shared" si="30"/>
        <v>0.69255</v>
      </c>
      <c r="D226" s="65">
        <f t="shared" si="21"/>
        <v>605.01168000000007</v>
      </c>
      <c r="E226" s="66">
        <f t="shared" si="22"/>
        <v>217804204.80000001</v>
      </c>
      <c r="F226" s="183">
        <f t="shared" si="28"/>
        <v>0</v>
      </c>
      <c r="G226" s="80">
        <f t="shared" si="27"/>
        <v>81948832.056000009</v>
      </c>
      <c r="H226" s="86">
        <f>Datos_Entrada!$E$82</f>
        <v>1540000</v>
      </c>
      <c r="I226" s="84">
        <f>D226*Datos_Entrada!$E$81</f>
        <v>9317179.8720000014</v>
      </c>
      <c r="J226" s="84">
        <f>Datos_Entrada!$E$83</f>
        <v>8932000</v>
      </c>
      <c r="K226" s="84">
        <f>D226*Datos_Entrada!$E$84</f>
        <v>1863435.9744000002</v>
      </c>
      <c r="L226" s="84">
        <f>Datos_Entrada!$E$85</f>
        <v>3465000</v>
      </c>
      <c r="M226" s="84">
        <f>Datos_Entrada!$E$86</f>
        <v>4312000</v>
      </c>
      <c r="N226" s="84">
        <f>Datos_Entrada!$E$87</f>
        <v>1848000</v>
      </c>
      <c r="O226" s="85">
        <f>Datos_Entrada!$E$88</f>
        <v>1232000</v>
      </c>
      <c r="P226" s="86">
        <f>Datos_Entrada!$D$90</f>
        <v>2800000</v>
      </c>
      <c r="Q226" s="84">
        <f>Datos_Entrada!$D$91</f>
        <v>650000</v>
      </c>
      <c r="R226" s="85">
        <f>E226*Datos_Entrada!$C$92</f>
        <v>6534126.1440000003</v>
      </c>
      <c r="S226" s="86">
        <f>Datos_Entrada!$D$94</f>
        <v>400000</v>
      </c>
      <c r="T226" s="85">
        <f>Datos_Entrada!$D$95</f>
        <v>80000</v>
      </c>
      <c r="U226" s="80">
        <f t="shared" si="24"/>
        <v>96671011.928000003</v>
      </c>
      <c r="V226" s="66">
        <f t="shared" si="25"/>
        <v>28251562.1184</v>
      </c>
      <c r="W226" s="66">
        <f t="shared" si="26"/>
        <v>92881630.753600001</v>
      </c>
    </row>
    <row r="227" spans="2:23" x14ac:dyDescent="0.25">
      <c r="B227" s="7">
        <v>222</v>
      </c>
      <c r="C227" s="64">
        <f t="shared" si="30"/>
        <v>0.69255</v>
      </c>
      <c r="D227" s="65">
        <f t="shared" si="21"/>
        <v>605.01168000000007</v>
      </c>
      <c r="E227" s="66">
        <f t="shared" si="22"/>
        <v>217804204.80000001</v>
      </c>
      <c r="F227" s="183">
        <f t="shared" si="28"/>
        <v>0</v>
      </c>
      <c r="G227" s="80">
        <f t="shared" si="27"/>
        <v>81948832.056000009</v>
      </c>
      <c r="H227" s="86">
        <f>Datos_Entrada!$E$82</f>
        <v>1540000</v>
      </c>
      <c r="I227" s="84">
        <f>D227*Datos_Entrada!$E$81</f>
        <v>9317179.8720000014</v>
      </c>
      <c r="J227" s="84">
        <f>Datos_Entrada!$E$83</f>
        <v>8932000</v>
      </c>
      <c r="K227" s="84">
        <f>D227*Datos_Entrada!$E$84</f>
        <v>1863435.9744000002</v>
      </c>
      <c r="L227" s="84">
        <f>Datos_Entrada!$E$85</f>
        <v>3465000</v>
      </c>
      <c r="M227" s="84">
        <f>Datos_Entrada!$E$86</f>
        <v>4312000</v>
      </c>
      <c r="N227" s="84">
        <f>Datos_Entrada!$E$87</f>
        <v>1848000</v>
      </c>
      <c r="O227" s="85">
        <f>Datos_Entrada!$E$88</f>
        <v>1232000</v>
      </c>
      <c r="P227" s="86">
        <f>Datos_Entrada!$D$90</f>
        <v>2800000</v>
      </c>
      <c r="Q227" s="84">
        <f>Datos_Entrada!$D$91</f>
        <v>650000</v>
      </c>
      <c r="R227" s="85">
        <f>E227*Datos_Entrada!$C$92</f>
        <v>6534126.1440000003</v>
      </c>
      <c r="S227" s="86">
        <f>Datos_Entrada!$D$94</f>
        <v>400000</v>
      </c>
      <c r="T227" s="85">
        <f>Datos_Entrada!$D$95</f>
        <v>80000</v>
      </c>
      <c r="U227" s="80">
        <f t="shared" si="24"/>
        <v>96671011.928000003</v>
      </c>
      <c r="V227" s="66">
        <f t="shared" si="25"/>
        <v>28251562.1184</v>
      </c>
      <c r="W227" s="66">
        <f t="shared" si="26"/>
        <v>92881630.753600001</v>
      </c>
    </row>
    <row r="228" spans="2:23" x14ac:dyDescent="0.25">
      <c r="B228" s="7">
        <v>223</v>
      </c>
      <c r="C228" s="64">
        <f t="shared" si="30"/>
        <v>0.69255</v>
      </c>
      <c r="D228" s="65">
        <f t="shared" si="21"/>
        <v>605.01168000000007</v>
      </c>
      <c r="E228" s="66">
        <f t="shared" si="22"/>
        <v>217804204.80000001</v>
      </c>
      <c r="F228" s="183">
        <f t="shared" si="28"/>
        <v>0</v>
      </c>
      <c r="G228" s="80">
        <f t="shared" si="27"/>
        <v>81948832.056000009</v>
      </c>
      <c r="H228" s="86">
        <f>Datos_Entrada!$E$82</f>
        <v>1540000</v>
      </c>
      <c r="I228" s="84">
        <f>D228*Datos_Entrada!$E$81</f>
        <v>9317179.8720000014</v>
      </c>
      <c r="J228" s="84">
        <f>Datos_Entrada!$E$83</f>
        <v>8932000</v>
      </c>
      <c r="K228" s="84">
        <f>D228*Datos_Entrada!$E$84</f>
        <v>1863435.9744000002</v>
      </c>
      <c r="L228" s="84">
        <f>Datos_Entrada!$E$85</f>
        <v>3465000</v>
      </c>
      <c r="M228" s="84">
        <f>Datos_Entrada!$E$86</f>
        <v>4312000</v>
      </c>
      <c r="N228" s="84">
        <f>Datos_Entrada!$E$87</f>
        <v>1848000</v>
      </c>
      <c r="O228" s="85">
        <f>Datos_Entrada!$E$88</f>
        <v>1232000</v>
      </c>
      <c r="P228" s="86">
        <f>Datos_Entrada!$D$90</f>
        <v>2800000</v>
      </c>
      <c r="Q228" s="84">
        <f>Datos_Entrada!$D$91</f>
        <v>650000</v>
      </c>
      <c r="R228" s="85">
        <f>E228*Datos_Entrada!$C$92</f>
        <v>6534126.1440000003</v>
      </c>
      <c r="S228" s="86">
        <f>Datos_Entrada!$D$94</f>
        <v>400000</v>
      </c>
      <c r="T228" s="85">
        <f>Datos_Entrada!$D$95</f>
        <v>80000</v>
      </c>
      <c r="U228" s="80">
        <f t="shared" si="24"/>
        <v>96671011.928000003</v>
      </c>
      <c r="V228" s="66">
        <f t="shared" si="25"/>
        <v>28251562.1184</v>
      </c>
      <c r="W228" s="66">
        <f t="shared" si="26"/>
        <v>92881630.753600001</v>
      </c>
    </row>
    <row r="229" spans="2:23" x14ac:dyDescent="0.25">
      <c r="B229" s="7">
        <v>224</v>
      </c>
      <c r="C229" s="64">
        <f t="shared" si="30"/>
        <v>0.69255</v>
      </c>
      <c r="D229" s="65">
        <f t="shared" si="21"/>
        <v>605.01168000000007</v>
      </c>
      <c r="E229" s="66">
        <f t="shared" si="22"/>
        <v>217804204.80000001</v>
      </c>
      <c r="F229" s="183">
        <f t="shared" si="28"/>
        <v>0</v>
      </c>
      <c r="G229" s="80">
        <f t="shared" si="27"/>
        <v>81948832.056000009</v>
      </c>
      <c r="H229" s="86">
        <f>Datos_Entrada!$E$82</f>
        <v>1540000</v>
      </c>
      <c r="I229" s="84">
        <f>D229*Datos_Entrada!$E$81</f>
        <v>9317179.8720000014</v>
      </c>
      <c r="J229" s="84">
        <f>Datos_Entrada!$E$83</f>
        <v>8932000</v>
      </c>
      <c r="K229" s="84">
        <f>D229*Datos_Entrada!$E$84</f>
        <v>1863435.9744000002</v>
      </c>
      <c r="L229" s="84">
        <f>Datos_Entrada!$E$85</f>
        <v>3465000</v>
      </c>
      <c r="M229" s="84">
        <f>Datos_Entrada!$E$86</f>
        <v>4312000</v>
      </c>
      <c r="N229" s="84">
        <f>Datos_Entrada!$E$87</f>
        <v>1848000</v>
      </c>
      <c r="O229" s="85">
        <f>Datos_Entrada!$E$88</f>
        <v>1232000</v>
      </c>
      <c r="P229" s="86">
        <f>Datos_Entrada!$D$90</f>
        <v>2800000</v>
      </c>
      <c r="Q229" s="84">
        <f>Datos_Entrada!$D$91</f>
        <v>650000</v>
      </c>
      <c r="R229" s="85">
        <f>E229*Datos_Entrada!$C$92</f>
        <v>6534126.1440000003</v>
      </c>
      <c r="S229" s="86">
        <f>Datos_Entrada!$D$94</f>
        <v>400000</v>
      </c>
      <c r="T229" s="85">
        <f>Datos_Entrada!$D$95</f>
        <v>80000</v>
      </c>
      <c r="U229" s="80">
        <f t="shared" si="24"/>
        <v>96671011.928000003</v>
      </c>
      <c r="V229" s="66">
        <f t="shared" si="25"/>
        <v>28251562.1184</v>
      </c>
      <c r="W229" s="66">
        <f t="shared" si="26"/>
        <v>92881630.753600001</v>
      </c>
    </row>
    <row r="230" spans="2:23" x14ac:dyDescent="0.25">
      <c r="B230" s="7">
        <v>225</v>
      </c>
      <c r="C230" s="64">
        <f t="shared" si="30"/>
        <v>0.69255</v>
      </c>
      <c r="D230" s="65">
        <f t="shared" si="21"/>
        <v>605.01168000000007</v>
      </c>
      <c r="E230" s="66">
        <f t="shared" si="22"/>
        <v>217804204.80000001</v>
      </c>
      <c r="F230" s="183">
        <f t="shared" si="28"/>
        <v>0</v>
      </c>
      <c r="G230" s="80">
        <f t="shared" si="27"/>
        <v>81948832.056000009</v>
      </c>
      <c r="H230" s="86">
        <f>Datos_Entrada!$E$82</f>
        <v>1540000</v>
      </c>
      <c r="I230" s="84">
        <f>D230*Datos_Entrada!$E$81</f>
        <v>9317179.8720000014</v>
      </c>
      <c r="J230" s="84">
        <f>Datos_Entrada!$E$83</f>
        <v>8932000</v>
      </c>
      <c r="K230" s="84">
        <f>D230*Datos_Entrada!$E$84</f>
        <v>1863435.9744000002</v>
      </c>
      <c r="L230" s="84">
        <f>Datos_Entrada!$E$85</f>
        <v>3465000</v>
      </c>
      <c r="M230" s="84">
        <f>Datos_Entrada!$E$86</f>
        <v>4312000</v>
      </c>
      <c r="N230" s="84">
        <f>Datos_Entrada!$E$87</f>
        <v>1848000</v>
      </c>
      <c r="O230" s="85">
        <f>Datos_Entrada!$E$88</f>
        <v>1232000</v>
      </c>
      <c r="P230" s="86">
        <f>Datos_Entrada!$D$90</f>
        <v>2800000</v>
      </c>
      <c r="Q230" s="84">
        <f>Datos_Entrada!$D$91</f>
        <v>650000</v>
      </c>
      <c r="R230" s="85">
        <f>E230*Datos_Entrada!$C$92</f>
        <v>6534126.1440000003</v>
      </c>
      <c r="S230" s="86">
        <f>Datos_Entrada!$D$94</f>
        <v>400000</v>
      </c>
      <c r="T230" s="85">
        <f>Datos_Entrada!$D$95</f>
        <v>80000</v>
      </c>
      <c r="U230" s="80">
        <f t="shared" si="24"/>
        <v>96671011.928000003</v>
      </c>
      <c r="V230" s="66">
        <f t="shared" si="25"/>
        <v>28251562.1184</v>
      </c>
      <c r="W230" s="66">
        <f t="shared" si="26"/>
        <v>92881630.753600001</v>
      </c>
    </row>
    <row r="231" spans="2:23" x14ac:dyDescent="0.25">
      <c r="B231" s="7">
        <v>226</v>
      </c>
      <c r="C231" s="64">
        <f t="shared" si="30"/>
        <v>0.69255</v>
      </c>
      <c r="D231" s="65">
        <f t="shared" si="21"/>
        <v>605.01168000000007</v>
      </c>
      <c r="E231" s="66">
        <f t="shared" si="22"/>
        <v>217804204.80000001</v>
      </c>
      <c r="F231" s="183">
        <f t="shared" si="28"/>
        <v>0</v>
      </c>
      <c r="G231" s="80">
        <f t="shared" si="27"/>
        <v>81948832.056000009</v>
      </c>
      <c r="H231" s="86">
        <f>Datos_Entrada!$E$82</f>
        <v>1540000</v>
      </c>
      <c r="I231" s="84">
        <f>D231*Datos_Entrada!$E$81</f>
        <v>9317179.8720000014</v>
      </c>
      <c r="J231" s="84">
        <f>Datos_Entrada!$E$83</f>
        <v>8932000</v>
      </c>
      <c r="K231" s="84">
        <f>D231*Datos_Entrada!$E$84</f>
        <v>1863435.9744000002</v>
      </c>
      <c r="L231" s="84">
        <f>Datos_Entrada!$E$85</f>
        <v>3465000</v>
      </c>
      <c r="M231" s="84">
        <f>Datos_Entrada!$E$86</f>
        <v>4312000</v>
      </c>
      <c r="N231" s="84">
        <f>Datos_Entrada!$E$87</f>
        <v>1848000</v>
      </c>
      <c r="O231" s="85">
        <f>Datos_Entrada!$E$88</f>
        <v>1232000</v>
      </c>
      <c r="P231" s="86">
        <f>Datos_Entrada!$D$90</f>
        <v>2800000</v>
      </c>
      <c r="Q231" s="84">
        <f>Datos_Entrada!$D$91</f>
        <v>650000</v>
      </c>
      <c r="R231" s="85">
        <f>E231*Datos_Entrada!$C$92</f>
        <v>6534126.1440000003</v>
      </c>
      <c r="S231" s="86">
        <f>Datos_Entrada!$D$94</f>
        <v>400000</v>
      </c>
      <c r="T231" s="85">
        <f>Datos_Entrada!$D$95</f>
        <v>80000</v>
      </c>
      <c r="U231" s="80">
        <f t="shared" si="24"/>
        <v>96671011.928000003</v>
      </c>
      <c r="V231" s="66">
        <f t="shared" si="25"/>
        <v>28251562.1184</v>
      </c>
      <c r="W231" s="66">
        <f t="shared" si="26"/>
        <v>92881630.753600001</v>
      </c>
    </row>
    <row r="232" spans="2:23" x14ac:dyDescent="0.25">
      <c r="B232" s="7">
        <v>227</v>
      </c>
      <c r="C232" s="64">
        <f t="shared" si="30"/>
        <v>0.69255</v>
      </c>
      <c r="D232" s="65">
        <f t="shared" si="21"/>
        <v>605.01168000000007</v>
      </c>
      <c r="E232" s="66">
        <f t="shared" si="22"/>
        <v>217804204.80000001</v>
      </c>
      <c r="F232" s="183">
        <f t="shared" si="28"/>
        <v>0</v>
      </c>
      <c r="G232" s="80">
        <f t="shared" si="27"/>
        <v>81948832.056000009</v>
      </c>
      <c r="H232" s="86">
        <f>Datos_Entrada!$E$82</f>
        <v>1540000</v>
      </c>
      <c r="I232" s="84">
        <f>D232*Datos_Entrada!$E$81</f>
        <v>9317179.8720000014</v>
      </c>
      <c r="J232" s="84">
        <f>Datos_Entrada!$E$83</f>
        <v>8932000</v>
      </c>
      <c r="K232" s="84">
        <f>D232*Datos_Entrada!$E$84</f>
        <v>1863435.9744000002</v>
      </c>
      <c r="L232" s="84">
        <f>Datos_Entrada!$E$85</f>
        <v>3465000</v>
      </c>
      <c r="M232" s="84">
        <f>Datos_Entrada!$E$86</f>
        <v>4312000</v>
      </c>
      <c r="N232" s="84">
        <f>Datos_Entrada!$E$87</f>
        <v>1848000</v>
      </c>
      <c r="O232" s="85">
        <f>Datos_Entrada!$E$88</f>
        <v>1232000</v>
      </c>
      <c r="P232" s="86">
        <f>Datos_Entrada!$D$90</f>
        <v>2800000</v>
      </c>
      <c r="Q232" s="84">
        <f>Datos_Entrada!$D$91</f>
        <v>650000</v>
      </c>
      <c r="R232" s="85">
        <f>E232*Datos_Entrada!$C$92</f>
        <v>6534126.1440000003</v>
      </c>
      <c r="S232" s="86">
        <f>Datos_Entrada!$D$94</f>
        <v>400000</v>
      </c>
      <c r="T232" s="85">
        <f>Datos_Entrada!$D$95</f>
        <v>80000</v>
      </c>
      <c r="U232" s="80">
        <f t="shared" si="24"/>
        <v>96671011.928000003</v>
      </c>
      <c r="V232" s="66">
        <f t="shared" si="25"/>
        <v>28251562.1184</v>
      </c>
      <c r="W232" s="66">
        <f t="shared" si="26"/>
        <v>92881630.753600001</v>
      </c>
    </row>
    <row r="233" spans="2:23" x14ac:dyDescent="0.25">
      <c r="B233" s="7">
        <v>228</v>
      </c>
      <c r="C233" s="64">
        <f t="shared" si="30"/>
        <v>0.69255</v>
      </c>
      <c r="D233" s="65">
        <f t="shared" si="21"/>
        <v>605.01168000000007</v>
      </c>
      <c r="E233" s="66">
        <f t="shared" si="22"/>
        <v>217804204.80000001</v>
      </c>
      <c r="F233" s="183">
        <f t="shared" si="28"/>
        <v>0</v>
      </c>
      <c r="G233" s="80">
        <f t="shared" si="27"/>
        <v>81948832.056000009</v>
      </c>
      <c r="H233" s="86">
        <f>Datos_Entrada!$E$82</f>
        <v>1540000</v>
      </c>
      <c r="I233" s="84">
        <f>D233*Datos_Entrada!$E$81</f>
        <v>9317179.8720000014</v>
      </c>
      <c r="J233" s="84">
        <f>Datos_Entrada!$E$83</f>
        <v>8932000</v>
      </c>
      <c r="K233" s="84">
        <f>D233*Datos_Entrada!$E$84</f>
        <v>1863435.9744000002</v>
      </c>
      <c r="L233" s="84">
        <f>Datos_Entrada!$E$85</f>
        <v>3465000</v>
      </c>
      <c r="M233" s="84">
        <f>Datos_Entrada!$E$86</f>
        <v>4312000</v>
      </c>
      <c r="N233" s="84">
        <f>Datos_Entrada!$E$87</f>
        <v>1848000</v>
      </c>
      <c r="O233" s="85">
        <f>Datos_Entrada!$E$88</f>
        <v>1232000</v>
      </c>
      <c r="P233" s="86">
        <f>Datos_Entrada!$D$90</f>
        <v>2800000</v>
      </c>
      <c r="Q233" s="84">
        <f>Datos_Entrada!$D$91</f>
        <v>650000</v>
      </c>
      <c r="R233" s="85">
        <f>E233*Datos_Entrada!$C$92</f>
        <v>6534126.1440000003</v>
      </c>
      <c r="S233" s="86">
        <f>Datos_Entrada!$D$94</f>
        <v>400000</v>
      </c>
      <c r="T233" s="85">
        <f>Datos_Entrada!$D$95</f>
        <v>80000</v>
      </c>
      <c r="U233" s="80">
        <f t="shared" si="24"/>
        <v>96671011.928000003</v>
      </c>
      <c r="V233" s="66">
        <f t="shared" si="25"/>
        <v>28251562.1184</v>
      </c>
      <c r="W233" s="66">
        <f t="shared" si="26"/>
        <v>92881630.753600001</v>
      </c>
    </row>
    <row r="234" spans="2:23" x14ac:dyDescent="0.25">
      <c r="B234" s="7">
        <v>229</v>
      </c>
      <c r="C234" s="64">
        <f>$C$233*(1-10%)</f>
        <v>0.62329500000000004</v>
      </c>
      <c r="D234" s="65">
        <f t="shared" si="21"/>
        <v>544.51051200000018</v>
      </c>
      <c r="E234" s="66">
        <f t="shared" si="22"/>
        <v>196023784.32000005</v>
      </c>
      <c r="F234" s="183">
        <f t="shared" si="28"/>
        <v>-9.9999999999999811E-2</v>
      </c>
      <c r="G234" s="80">
        <f t="shared" si="27"/>
        <v>73753948.850400031</v>
      </c>
      <c r="H234" s="86">
        <f>Datos_Entrada!$E$82</f>
        <v>1540000</v>
      </c>
      <c r="I234" s="84">
        <f>D234*Datos_Entrada!$E$81</f>
        <v>8385461.8848000029</v>
      </c>
      <c r="J234" s="84">
        <f>Datos_Entrada!$E$83</f>
        <v>8932000</v>
      </c>
      <c r="K234" s="84">
        <f>D234*Datos_Entrada!$E$84</f>
        <v>1677092.3769600005</v>
      </c>
      <c r="L234" s="84">
        <f>Datos_Entrada!$E$85</f>
        <v>3465000</v>
      </c>
      <c r="M234" s="84">
        <f>Datos_Entrada!$E$86</f>
        <v>4312000</v>
      </c>
      <c r="N234" s="84">
        <f>Datos_Entrada!$E$87</f>
        <v>1848000</v>
      </c>
      <c r="O234" s="85">
        <f>Datos_Entrada!$E$88</f>
        <v>1232000</v>
      </c>
      <c r="P234" s="86">
        <f>Datos_Entrada!$D$90</f>
        <v>2800000</v>
      </c>
      <c r="Q234" s="84">
        <f>Datos_Entrada!$D$91</f>
        <v>650000</v>
      </c>
      <c r="R234" s="85">
        <f>E234*Datos_Entrada!$C$92</f>
        <v>5880713.5296000009</v>
      </c>
      <c r="S234" s="86">
        <f>Datos_Entrada!$D$94</f>
        <v>400000</v>
      </c>
      <c r="T234" s="85">
        <f>Datos_Entrada!$D$95</f>
        <v>80000</v>
      </c>
      <c r="U234" s="80">
        <f t="shared" si="24"/>
        <v>87544410.735200033</v>
      </c>
      <c r="V234" s="66">
        <f t="shared" si="25"/>
        <v>27411805.906560004</v>
      </c>
      <c r="W234" s="66">
        <f t="shared" si="26"/>
        <v>81067567.678240016</v>
      </c>
    </row>
    <row r="235" spans="2:23" x14ac:dyDescent="0.25">
      <c r="B235" s="7">
        <v>230</v>
      </c>
      <c r="C235" s="64">
        <f t="shared" ref="C235:C245" si="31">$C$233*(1-10%)</f>
        <v>0.62329500000000004</v>
      </c>
      <c r="D235" s="65">
        <f t="shared" si="21"/>
        <v>544.51051200000018</v>
      </c>
      <c r="E235" s="66">
        <f t="shared" si="22"/>
        <v>196023784.32000005</v>
      </c>
      <c r="F235" s="183">
        <f t="shared" si="28"/>
        <v>0</v>
      </c>
      <c r="G235" s="80">
        <f t="shared" si="27"/>
        <v>73753948.850400031</v>
      </c>
      <c r="H235" s="86">
        <f>Datos_Entrada!$E$82</f>
        <v>1540000</v>
      </c>
      <c r="I235" s="84">
        <f>D235*Datos_Entrada!$E$81</f>
        <v>8385461.8848000029</v>
      </c>
      <c r="J235" s="84">
        <f>Datos_Entrada!$E$83</f>
        <v>8932000</v>
      </c>
      <c r="K235" s="84">
        <f>D235*Datos_Entrada!$E$84</f>
        <v>1677092.3769600005</v>
      </c>
      <c r="L235" s="84">
        <f>Datos_Entrada!$E$85</f>
        <v>3465000</v>
      </c>
      <c r="M235" s="84">
        <f>Datos_Entrada!$E$86</f>
        <v>4312000</v>
      </c>
      <c r="N235" s="84">
        <f>Datos_Entrada!$E$87</f>
        <v>1848000</v>
      </c>
      <c r="O235" s="85">
        <f>Datos_Entrada!$E$88</f>
        <v>1232000</v>
      </c>
      <c r="P235" s="86">
        <f>Datos_Entrada!$D$90</f>
        <v>2800000</v>
      </c>
      <c r="Q235" s="84">
        <f>Datos_Entrada!$D$91</f>
        <v>650000</v>
      </c>
      <c r="R235" s="85">
        <f>E235*Datos_Entrada!$C$92</f>
        <v>5880713.5296000009</v>
      </c>
      <c r="S235" s="86">
        <f>Datos_Entrada!$D$94</f>
        <v>400000</v>
      </c>
      <c r="T235" s="85">
        <f>Datos_Entrada!$D$95</f>
        <v>80000</v>
      </c>
      <c r="U235" s="80">
        <f t="shared" si="24"/>
        <v>87544410.735200033</v>
      </c>
      <c r="V235" s="66">
        <f t="shared" si="25"/>
        <v>27411805.906560004</v>
      </c>
      <c r="W235" s="66">
        <f t="shared" si="26"/>
        <v>81067567.678240016</v>
      </c>
    </row>
    <row r="236" spans="2:23" x14ac:dyDescent="0.25">
      <c r="B236" s="7">
        <v>231</v>
      </c>
      <c r="C236" s="64">
        <f t="shared" si="31"/>
        <v>0.62329500000000004</v>
      </c>
      <c r="D236" s="65">
        <f t="shared" si="21"/>
        <v>544.51051200000018</v>
      </c>
      <c r="E236" s="66">
        <f t="shared" si="22"/>
        <v>196023784.32000005</v>
      </c>
      <c r="F236" s="183">
        <f t="shared" si="28"/>
        <v>0</v>
      </c>
      <c r="G236" s="80">
        <f t="shared" si="27"/>
        <v>73753948.850400031</v>
      </c>
      <c r="H236" s="86">
        <f>Datos_Entrada!$E$82</f>
        <v>1540000</v>
      </c>
      <c r="I236" s="84">
        <f>D236*Datos_Entrada!$E$81</f>
        <v>8385461.8848000029</v>
      </c>
      <c r="J236" s="84">
        <f>Datos_Entrada!$E$83</f>
        <v>8932000</v>
      </c>
      <c r="K236" s="84">
        <f>D236*Datos_Entrada!$E$84</f>
        <v>1677092.3769600005</v>
      </c>
      <c r="L236" s="84">
        <f>Datos_Entrada!$E$85</f>
        <v>3465000</v>
      </c>
      <c r="M236" s="84">
        <f>Datos_Entrada!$E$86</f>
        <v>4312000</v>
      </c>
      <c r="N236" s="84">
        <f>Datos_Entrada!$E$87</f>
        <v>1848000</v>
      </c>
      <c r="O236" s="85">
        <f>Datos_Entrada!$E$88</f>
        <v>1232000</v>
      </c>
      <c r="P236" s="86">
        <f>Datos_Entrada!$D$90</f>
        <v>2800000</v>
      </c>
      <c r="Q236" s="84">
        <f>Datos_Entrada!$D$91</f>
        <v>650000</v>
      </c>
      <c r="R236" s="85">
        <f>E236*Datos_Entrada!$C$92</f>
        <v>5880713.5296000009</v>
      </c>
      <c r="S236" s="86">
        <f>Datos_Entrada!$D$94</f>
        <v>400000</v>
      </c>
      <c r="T236" s="85">
        <f>Datos_Entrada!$D$95</f>
        <v>80000</v>
      </c>
      <c r="U236" s="80">
        <f t="shared" si="24"/>
        <v>87544410.735200033</v>
      </c>
      <c r="V236" s="66">
        <f t="shared" si="25"/>
        <v>27411805.906560004</v>
      </c>
      <c r="W236" s="66">
        <f t="shared" si="26"/>
        <v>81067567.678240016</v>
      </c>
    </row>
    <row r="237" spans="2:23" x14ac:dyDescent="0.25">
      <c r="B237" s="7">
        <v>232</v>
      </c>
      <c r="C237" s="64">
        <f t="shared" si="31"/>
        <v>0.62329500000000004</v>
      </c>
      <c r="D237" s="65">
        <f t="shared" si="21"/>
        <v>544.51051200000018</v>
      </c>
      <c r="E237" s="66">
        <f t="shared" si="22"/>
        <v>196023784.32000005</v>
      </c>
      <c r="F237" s="183">
        <f t="shared" si="28"/>
        <v>0</v>
      </c>
      <c r="G237" s="80">
        <f t="shared" si="27"/>
        <v>73753948.850400031</v>
      </c>
      <c r="H237" s="86">
        <f>Datos_Entrada!$E$82</f>
        <v>1540000</v>
      </c>
      <c r="I237" s="84">
        <f>D237*Datos_Entrada!$E$81</f>
        <v>8385461.8848000029</v>
      </c>
      <c r="J237" s="84">
        <f>Datos_Entrada!$E$83</f>
        <v>8932000</v>
      </c>
      <c r="K237" s="84">
        <f>D237*Datos_Entrada!$E$84</f>
        <v>1677092.3769600005</v>
      </c>
      <c r="L237" s="84">
        <f>Datos_Entrada!$E$85</f>
        <v>3465000</v>
      </c>
      <c r="M237" s="84">
        <f>Datos_Entrada!$E$86</f>
        <v>4312000</v>
      </c>
      <c r="N237" s="84">
        <f>Datos_Entrada!$E$87</f>
        <v>1848000</v>
      </c>
      <c r="O237" s="85">
        <f>Datos_Entrada!$E$88</f>
        <v>1232000</v>
      </c>
      <c r="P237" s="86">
        <f>Datos_Entrada!$D$90</f>
        <v>2800000</v>
      </c>
      <c r="Q237" s="84">
        <f>Datos_Entrada!$D$91</f>
        <v>650000</v>
      </c>
      <c r="R237" s="85">
        <f>E237*Datos_Entrada!$C$92</f>
        <v>5880713.5296000009</v>
      </c>
      <c r="S237" s="86">
        <f>Datos_Entrada!$D$94</f>
        <v>400000</v>
      </c>
      <c r="T237" s="85">
        <f>Datos_Entrada!$D$95</f>
        <v>80000</v>
      </c>
      <c r="U237" s="80">
        <f t="shared" si="24"/>
        <v>87544410.735200033</v>
      </c>
      <c r="V237" s="66">
        <f t="shared" si="25"/>
        <v>27411805.906560004</v>
      </c>
      <c r="W237" s="66">
        <f t="shared" si="26"/>
        <v>81067567.678240016</v>
      </c>
    </row>
    <row r="238" spans="2:23" x14ac:dyDescent="0.25">
      <c r="B238" s="7">
        <v>233</v>
      </c>
      <c r="C238" s="64">
        <f t="shared" si="31"/>
        <v>0.62329500000000004</v>
      </c>
      <c r="D238" s="65">
        <f t="shared" si="21"/>
        <v>544.51051200000018</v>
      </c>
      <c r="E238" s="66">
        <f t="shared" si="22"/>
        <v>196023784.32000005</v>
      </c>
      <c r="F238" s="183">
        <f t="shared" si="28"/>
        <v>0</v>
      </c>
      <c r="G238" s="80">
        <f t="shared" si="27"/>
        <v>73753948.850400031</v>
      </c>
      <c r="H238" s="86">
        <f>Datos_Entrada!$E$82</f>
        <v>1540000</v>
      </c>
      <c r="I238" s="84">
        <f>D238*Datos_Entrada!$E$81</f>
        <v>8385461.8848000029</v>
      </c>
      <c r="J238" s="84">
        <f>Datos_Entrada!$E$83</f>
        <v>8932000</v>
      </c>
      <c r="K238" s="84">
        <f>D238*Datos_Entrada!$E$84</f>
        <v>1677092.3769600005</v>
      </c>
      <c r="L238" s="84">
        <f>Datos_Entrada!$E$85</f>
        <v>3465000</v>
      </c>
      <c r="M238" s="84">
        <f>Datos_Entrada!$E$86</f>
        <v>4312000</v>
      </c>
      <c r="N238" s="84">
        <f>Datos_Entrada!$E$87</f>
        <v>1848000</v>
      </c>
      <c r="O238" s="85">
        <f>Datos_Entrada!$E$88</f>
        <v>1232000</v>
      </c>
      <c r="P238" s="86">
        <f>Datos_Entrada!$D$90</f>
        <v>2800000</v>
      </c>
      <c r="Q238" s="84">
        <f>Datos_Entrada!$D$91</f>
        <v>650000</v>
      </c>
      <c r="R238" s="85">
        <f>E238*Datos_Entrada!$C$92</f>
        <v>5880713.5296000009</v>
      </c>
      <c r="S238" s="86">
        <f>Datos_Entrada!$D$94</f>
        <v>400000</v>
      </c>
      <c r="T238" s="85">
        <f>Datos_Entrada!$D$95</f>
        <v>80000</v>
      </c>
      <c r="U238" s="80">
        <f t="shared" si="24"/>
        <v>87544410.735200033</v>
      </c>
      <c r="V238" s="66">
        <f t="shared" si="25"/>
        <v>27411805.906560004</v>
      </c>
      <c r="W238" s="66">
        <f t="shared" si="26"/>
        <v>81067567.678240016</v>
      </c>
    </row>
    <row r="239" spans="2:23" x14ac:dyDescent="0.25">
      <c r="B239" s="7">
        <v>234</v>
      </c>
      <c r="C239" s="64">
        <f t="shared" si="31"/>
        <v>0.62329500000000004</v>
      </c>
      <c r="D239" s="65">
        <f t="shared" si="21"/>
        <v>544.51051200000018</v>
      </c>
      <c r="E239" s="66">
        <f t="shared" si="22"/>
        <v>196023784.32000005</v>
      </c>
      <c r="F239" s="183">
        <f t="shared" si="28"/>
        <v>0</v>
      </c>
      <c r="G239" s="80">
        <f t="shared" si="27"/>
        <v>73753948.850400031</v>
      </c>
      <c r="H239" s="86">
        <f>Datos_Entrada!$E$82</f>
        <v>1540000</v>
      </c>
      <c r="I239" s="84">
        <f>D239*Datos_Entrada!$E$81</f>
        <v>8385461.8848000029</v>
      </c>
      <c r="J239" s="84">
        <f>Datos_Entrada!$E$83</f>
        <v>8932000</v>
      </c>
      <c r="K239" s="84">
        <f>D239*Datos_Entrada!$E$84</f>
        <v>1677092.3769600005</v>
      </c>
      <c r="L239" s="84">
        <f>Datos_Entrada!$E$85</f>
        <v>3465000</v>
      </c>
      <c r="M239" s="84">
        <f>Datos_Entrada!$E$86</f>
        <v>4312000</v>
      </c>
      <c r="N239" s="84">
        <f>Datos_Entrada!$E$87</f>
        <v>1848000</v>
      </c>
      <c r="O239" s="85">
        <f>Datos_Entrada!$E$88</f>
        <v>1232000</v>
      </c>
      <c r="P239" s="86">
        <f>Datos_Entrada!$D$90</f>
        <v>2800000</v>
      </c>
      <c r="Q239" s="84">
        <f>Datos_Entrada!$D$91</f>
        <v>650000</v>
      </c>
      <c r="R239" s="85">
        <f>E239*Datos_Entrada!$C$92</f>
        <v>5880713.5296000009</v>
      </c>
      <c r="S239" s="86">
        <f>Datos_Entrada!$D$94</f>
        <v>400000</v>
      </c>
      <c r="T239" s="85">
        <f>Datos_Entrada!$D$95</f>
        <v>80000</v>
      </c>
      <c r="U239" s="80">
        <f t="shared" si="24"/>
        <v>87544410.735200033</v>
      </c>
      <c r="V239" s="66">
        <f t="shared" si="25"/>
        <v>27411805.906560004</v>
      </c>
      <c r="W239" s="66">
        <f t="shared" si="26"/>
        <v>81067567.678240016</v>
      </c>
    </row>
    <row r="240" spans="2:23" x14ac:dyDescent="0.25">
      <c r="B240" s="7">
        <v>235</v>
      </c>
      <c r="C240" s="64">
        <f t="shared" si="31"/>
        <v>0.62329500000000004</v>
      </c>
      <c r="D240" s="65">
        <f t="shared" si="21"/>
        <v>544.51051200000018</v>
      </c>
      <c r="E240" s="66">
        <f t="shared" si="22"/>
        <v>196023784.32000005</v>
      </c>
      <c r="F240" s="183">
        <f t="shared" si="28"/>
        <v>0</v>
      </c>
      <c r="G240" s="80">
        <f t="shared" si="27"/>
        <v>73753948.850400031</v>
      </c>
      <c r="H240" s="86">
        <f>Datos_Entrada!$E$82</f>
        <v>1540000</v>
      </c>
      <c r="I240" s="84">
        <f>D240*Datos_Entrada!$E$81</f>
        <v>8385461.8848000029</v>
      </c>
      <c r="J240" s="84">
        <f>Datos_Entrada!$E$83</f>
        <v>8932000</v>
      </c>
      <c r="K240" s="84">
        <f>D240*Datos_Entrada!$E$84</f>
        <v>1677092.3769600005</v>
      </c>
      <c r="L240" s="84">
        <f>Datos_Entrada!$E$85</f>
        <v>3465000</v>
      </c>
      <c r="M240" s="84">
        <f>Datos_Entrada!$E$86</f>
        <v>4312000</v>
      </c>
      <c r="N240" s="84">
        <f>Datos_Entrada!$E$87</f>
        <v>1848000</v>
      </c>
      <c r="O240" s="85">
        <f>Datos_Entrada!$E$88</f>
        <v>1232000</v>
      </c>
      <c r="P240" s="86">
        <f>Datos_Entrada!$D$90</f>
        <v>2800000</v>
      </c>
      <c r="Q240" s="84">
        <f>Datos_Entrada!$D$91</f>
        <v>650000</v>
      </c>
      <c r="R240" s="85">
        <f>E240*Datos_Entrada!$C$92</f>
        <v>5880713.5296000009</v>
      </c>
      <c r="S240" s="86">
        <f>Datos_Entrada!$D$94</f>
        <v>400000</v>
      </c>
      <c r="T240" s="85">
        <f>Datos_Entrada!$D$95</f>
        <v>80000</v>
      </c>
      <c r="U240" s="80">
        <f t="shared" si="24"/>
        <v>87544410.735200033</v>
      </c>
      <c r="V240" s="66">
        <f t="shared" si="25"/>
        <v>27411805.906560004</v>
      </c>
      <c r="W240" s="66">
        <f t="shared" si="26"/>
        <v>81067567.678240016</v>
      </c>
    </row>
    <row r="241" spans="2:23" x14ac:dyDescent="0.25">
      <c r="B241" s="7">
        <v>236</v>
      </c>
      <c r="C241" s="64">
        <f t="shared" si="31"/>
        <v>0.62329500000000004</v>
      </c>
      <c r="D241" s="65">
        <f t="shared" si="21"/>
        <v>544.51051200000018</v>
      </c>
      <c r="E241" s="66">
        <f t="shared" si="22"/>
        <v>196023784.32000005</v>
      </c>
      <c r="F241" s="183">
        <f t="shared" si="28"/>
        <v>0</v>
      </c>
      <c r="G241" s="80">
        <f t="shared" si="27"/>
        <v>73753948.850400031</v>
      </c>
      <c r="H241" s="86">
        <f>Datos_Entrada!$E$82</f>
        <v>1540000</v>
      </c>
      <c r="I241" s="84">
        <f>D241*Datos_Entrada!$E$81</f>
        <v>8385461.8848000029</v>
      </c>
      <c r="J241" s="84">
        <f>Datos_Entrada!$E$83</f>
        <v>8932000</v>
      </c>
      <c r="K241" s="84">
        <f>D241*Datos_Entrada!$E$84</f>
        <v>1677092.3769600005</v>
      </c>
      <c r="L241" s="84">
        <f>Datos_Entrada!$E$85</f>
        <v>3465000</v>
      </c>
      <c r="M241" s="84">
        <f>Datos_Entrada!$E$86</f>
        <v>4312000</v>
      </c>
      <c r="N241" s="84">
        <f>Datos_Entrada!$E$87</f>
        <v>1848000</v>
      </c>
      <c r="O241" s="85">
        <f>Datos_Entrada!$E$88</f>
        <v>1232000</v>
      </c>
      <c r="P241" s="86">
        <f>Datos_Entrada!$D$90</f>
        <v>2800000</v>
      </c>
      <c r="Q241" s="84">
        <f>Datos_Entrada!$D$91</f>
        <v>650000</v>
      </c>
      <c r="R241" s="85">
        <f>E241*Datos_Entrada!$C$92</f>
        <v>5880713.5296000009</v>
      </c>
      <c r="S241" s="86">
        <f>Datos_Entrada!$D$94</f>
        <v>400000</v>
      </c>
      <c r="T241" s="85">
        <f>Datos_Entrada!$D$95</f>
        <v>80000</v>
      </c>
      <c r="U241" s="80">
        <f t="shared" si="24"/>
        <v>87544410.735200033</v>
      </c>
      <c r="V241" s="66">
        <f t="shared" si="25"/>
        <v>27411805.906560004</v>
      </c>
      <c r="W241" s="66">
        <f t="shared" si="26"/>
        <v>81067567.678240016</v>
      </c>
    </row>
    <row r="242" spans="2:23" x14ac:dyDescent="0.25">
      <c r="B242" s="7">
        <v>237</v>
      </c>
      <c r="C242" s="64">
        <f t="shared" si="31"/>
        <v>0.62329500000000004</v>
      </c>
      <c r="D242" s="65">
        <f t="shared" si="21"/>
        <v>544.51051200000018</v>
      </c>
      <c r="E242" s="66">
        <f t="shared" si="22"/>
        <v>196023784.32000005</v>
      </c>
      <c r="F242" s="183">
        <f t="shared" si="28"/>
        <v>0</v>
      </c>
      <c r="G242" s="80">
        <f t="shared" si="27"/>
        <v>73753948.850400031</v>
      </c>
      <c r="H242" s="86">
        <f>Datos_Entrada!$E$82</f>
        <v>1540000</v>
      </c>
      <c r="I242" s="84">
        <f>D242*Datos_Entrada!$E$81</f>
        <v>8385461.8848000029</v>
      </c>
      <c r="J242" s="84">
        <f>Datos_Entrada!$E$83</f>
        <v>8932000</v>
      </c>
      <c r="K242" s="84">
        <f>D242*Datos_Entrada!$E$84</f>
        <v>1677092.3769600005</v>
      </c>
      <c r="L242" s="84">
        <f>Datos_Entrada!$E$85</f>
        <v>3465000</v>
      </c>
      <c r="M242" s="84">
        <f>Datos_Entrada!$E$86</f>
        <v>4312000</v>
      </c>
      <c r="N242" s="84">
        <f>Datos_Entrada!$E$87</f>
        <v>1848000</v>
      </c>
      <c r="O242" s="85">
        <f>Datos_Entrada!$E$88</f>
        <v>1232000</v>
      </c>
      <c r="P242" s="86">
        <f>Datos_Entrada!$D$90</f>
        <v>2800000</v>
      </c>
      <c r="Q242" s="84">
        <f>Datos_Entrada!$D$91</f>
        <v>650000</v>
      </c>
      <c r="R242" s="85">
        <f>E242*Datos_Entrada!$C$92</f>
        <v>5880713.5296000009</v>
      </c>
      <c r="S242" s="86">
        <f>Datos_Entrada!$D$94</f>
        <v>400000</v>
      </c>
      <c r="T242" s="85">
        <f>Datos_Entrada!$D$95</f>
        <v>80000</v>
      </c>
      <c r="U242" s="80">
        <f t="shared" si="24"/>
        <v>87544410.735200033</v>
      </c>
      <c r="V242" s="66">
        <f t="shared" si="25"/>
        <v>27411805.906560004</v>
      </c>
      <c r="W242" s="66">
        <f t="shared" si="26"/>
        <v>81067567.678240016</v>
      </c>
    </row>
    <row r="243" spans="2:23" x14ac:dyDescent="0.25">
      <c r="B243" s="7">
        <v>238</v>
      </c>
      <c r="C243" s="64">
        <f t="shared" si="31"/>
        <v>0.62329500000000004</v>
      </c>
      <c r="D243" s="65">
        <f t="shared" si="21"/>
        <v>544.51051200000018</v>
      </c>
      <c r="E243" s="66">
        <f t="shared" si="22"/>
        <v>196023784.32000005</v>
      </c>
      <c r="F243" s="183">
        <f t="shared" si="28"/>
        <v>0</v>
      </c>
      <c r="G243" s="80">
        <f t="shared" si="27"/>
        <v>73753948.850400031</v>
      </c>
      <c r="H243" s="86">
        <f>Datos_Entrada!$E$82</f>
        <v>1540000</v>
      </c>
      <c r="I243" s="84">
        <f>D243*Datos_Entrada!$E$81</f>
        <v>8385461.8848000029</v>
      </c>
      <c r="J243" s="84">
        <f>Datos_Entrada!$E$83</f>
        <v>8932000</v>
      </c>
      <c r="K243" s="84">
        <f>D243*Datos_Entrada!$E$84</f>
        <v>1677092.3769600005</v>
      </c>
      <c r="L243" s="84">
        <f>Datos_Entrada!$E$85</f>
        <v>3465000</v>
      </c>
      <c r="M243" s="84">
        <f>Datos_Entrada!$E$86</f>
        <v>4312000</v>
      </c>
      <c r="N243" s="84">
        <f>Datos_Entrada!$E$87</f>
        <v>1848000</v>
      </c>
      <c r="O243" s="85">
        <f>Datos_Entrada!$E$88</f>
        <v>1232000</v>
      </c>
      <c r="P243" s="86">
        <f>Datos_Entrada!$D$90</f>
        <v>2800000</v>
      </c>
      <c r="Q243" s="84">
        <f>Datos_Entrada!$D$91</f>
        <v>650000</v>
      </c>
      <c r="R243" s="85">
        <f>E243*Datos_Entrada!$C$92</f>
        <v>5880713.5296000009</v>
      </c>
      <c r="S243" s="86">
        <f>Datos_Entrada!$D$94</f>
        <v>400000</v>
      </c>
      <c r="T243" s="85">
        <f>Datos_Entrada!$D$95</f>
        <v>80000</v>
      </c>
      <c r="U243" s="80">
        <f t="shared" si="24"/>
        <v>87544410.735200033</v>
      </c>
      <c r="V243" s="66">
        <f t="shared" si="25"/>
        <v>27411805.906560004</v>
      </c>
      <c r="W243" s="66">
        <f t="shared" si="26"/>
        <v>81067567.678240016</v>
      </c>
    </row>
    <row r="244" spans="2:23" x14ac:dyDescent="0.25">
      <c r="B244" s="7">
        <v>239</v>
      </c>
      <c r="C244" s="64">
        <f t="shared" si="31"/>
        <v>0.62329500000000004</v>
      </c>
      <c r="D244" s="65">
        <f t="shared" si="21"/>
        <v>544.51051200000018</v>
      </c>
      <c r="E244" s="66">
        <f t="shared" si="22"/>
        <v>196023784.32000005</v>
      </c>
      <c r="F244" s="183">
        <f t="shared" si="28"/>
        <v>0</v>
      </c>
      <c r="G244" s="80">
        <f t="shared" si="27"/>
        <v>73753948.850400031</v>
      </c>
      <c r="H244" s="86">
        <f>Datos_Entrada!$E$82</f>
        <v>1540000</v>
      </c>
      <c r="I244" s="84">
        <f>D244*Datos_Entrada!$E$81</f>
        <v>8385461.8848000029</v>
      </c>
      <c r="J244" s="84">
        <f>Datos_Entrada!$E$83</f>
        <v>8932000</v>
      </c>
      <c r="K244" s="84">
        <f>D244*Datos_Entrada!$E$84</f>
        <v>1677092.3769600005</v>
      </c>
      <c r="L244" s="84">
        <f>Datos_Entrada!$E$85</f>
        <v>3465000</v>
      </c>
      <c r="M244" s="84">
        <f>Datos_Entrada!$E$86</f>
        <v>4312000</v>
      </c>
      <c r="N244" s="84">
        <f>Datos_Entrada!$E$87</f>
        <v>1848000</v>
      </c>
      <c r="O244" s="85">
        <f>Datos_Entrada!$E$88</f>
        <v>1232000</v>
      </c>
      <c r="P244" s="86">
        <f>Datos_Entrada!$D$90</f>
        <v>2800000</v>
      </c>
      <c r="Q244" s="84">
        <f>Datos_Entrada!$D$91</f>
        <v>650000</v>
      </c>
      <c r="R244" s="85">
        <f>E244*Datos_Entrada!$C$92</f>
        <v>5880713.5296000009</v>
      </c>
      <c r="S244" s="86">
        <f>Datos_Entrada!$D$94</f>
        <v>400000</v>
      </c>
      <c r="T244" s="85">
        <f>Datos_Entrada!$D$95</f>
        <v>80000</v>
      </c>
      <c r="U244" s="80">
        <f t="shared" si="24"/>
        <v>87544410.735200033</v>
      </c>
      <c r="V244" s="66">
        <f t="shared" si="25"/>
        <v>27411805.906560004</v>
      </c>
      <c r="W244" s="66">
        <f t="shared" si="26"/>
        <v>81067567.678240016</v>
      </c>
    </row>
    <row r="245" spans="2:23" ht="15.75" thickBot="1" x14ac:dyDescent="0.3">
      <c r="B245" s="89">
        <v>240</v>
      </c>
      <c r="C245" s="90">
        <f t="shared" si="31"/>
        <v>0.62329500000000004</v>
      </c>
      <c r="D245" s="91">
        <f t="shared" si="21"/>
        <v>544.51051200000018</v>
      </c>
      <c r="E245" s="92">
        <f t="shared" si="22"/>
        <v>196023784.32000005</v>
      </c>
      <c r="F245" s="184">
        <f t="shared" si="28"/>
        <v>0</v>
      </c>
      <c r="G245" s="93">
        <f t="shared" si="27"/>
        <v>73753948.850400031</v>
      </c>
      <c r="H245" s="94">
        <f>Datos_Entrada!$E$82</f>
        <v>1540000</v>
      </c>
      <c r="I245" s="92">
        <f>D245*Datos_Entrada!$E$81</f>
        <v>8385461.8848000029</v>
      </c>
      <c r="J245" s="92">
        <f>Datos_Entrada!$E$83</f>
        <v>8932000</v>
      </c>
      <c r="K245" s="92">
        <f>D245*Datos_Entrada!$E$84</f>
        <v>1677092.3769600005</v>
      </c>
      <c r="L245" s="92">
        <f>Datos_Entrada!$E$85</f>
        <v>3465000</v>
      </c>
      <c r="M245" s="92">
        <f>Datos_Entrada!$E$86</f>
        <v>4312000</v>
      </c>
      <c r="N245" s="92">
        <f>Datos_Entrada!$E$87</f>
        <v>1848000</v>
      </c>
      <c r="O245" s="95">
        <f>Datos_Entrada!$E$88</f>
        <v>1232000</v>
      </c>
      <c r="P245" s="94">
        <f>Datos_Entrada!$D$90</f>
        <v>2800000</v>
      </c>
      <c r="Q245" s="92">
        <f>Datos_Entrada!$D$91</f>
        <v>650000</v>
      </c>
      <c r="R245" s="95">
        <f>E245*Datos_Entrada!$C$92</f>
        <v>5880713.5296000009</v>
      </c>
      <c r="S245" s="94">
        <f>Datos_Entrada!$D$94</f>
        <v>400000</v>
      </c>
      <c r="T245" s="95">
        <f>Datos_Entrada!$D$95</f>
        <v>80000</v>
      </c>
      <c r="U245" s="93">
        <f t="shared" si="24"/>
        <v>87544410.735200033</v>
      </c>
      <c r="V245" s="92">
        <f t="shared" si="25"/>
        <v>27411805.906560004</v>
      </c>
      <c r="W245" s="92">
        <f t="shared" si="26"/>
        <v>81067567.678240016</v>
      </c>
    </row>
  </sheetData>
  <autoFilter ref="B4:W245"/>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K359"/>
  <sheetViews>
    <sheetView showGridLines="0" showRowColHeaders="0" zoomScale="85" zoomScaleNormal="85" workbookViewId="0">
      <pane ySplit="2" topLeftCell="A247" activePane="bottomLeft" state="frozen"/>
      <selection pane="bottomLeft" activeCell="H261" sqref="H261"/>
    </sheetView>
  </sheetViews>
  <sheetFormatPr baseColWidth="10" defaultColWidth="11.42578125" defaultRowHeight="15" x14ac:dyDescent="0.25"/>
  <cols>
    <col min="1" max="1" width="8.7109375" style="1" customWidth="1"/>
    <col min="2" max="2" width="20.28515625" style="1" customWidth="1"/>
    <col min="3" max="3" width="14.140625" style="1" customWidth="1"/>
    <col min="4" max="4" width="14.42578125" style="1" customWidth="1"/>
    <col min="5" max="5" width="16.85546875" style="1" bestFit="1" customWidth="1"/>
    <col min="6" max="6" width="12.42578125" style="1" customWidth="1"/>
    <col min="7" max="7" width="15.42578125" style="1" customWidth="1"/>
    <col min="8" max="8" width="15.140625" style="1" customWidth="1"/>
    <col min="9" max="9" width="13.140625" style="1" customWidth="1"/>
    <col min="10" max="10" width="11.42578125" style="1"/>
    <col min="11" max="11" width="16.28515625" style="1" customWidth="1"/>
    <col min="12" max="12" width="13.28515625" style="1" customWidth="1"/>
    <col min="13" max="13" width="16.28515625" style="1" customWidth="1"/>
    <col min="14" max="14" width="15.140625" style="1" hidden="1" customWidth="1"/>
    <col min="15" max="23" width="11.42578125" style="1" hidden="1" customWidth="1"/>
    <col min="24" max="24" width="13.140625" style="1" hidden="1" customWidth="1"/>
    <col min="25" max="25" width="10.28515625" style="1" hidden="1" customWidth="1"/>
    <col min="26" max="26" width="11.42578125" style="1" hidden="1" customWidth="1"/>
    <col min="27" max="27" width="11.5703125" style="1" hidden="1" customWidth="1"/>
    <col min="28" max="28" width="11" style="1" hidden="1" customWidth="1"/>
    <col min="29" max="29" width="10.85546875" style="1" hidden="1" customWidth="1"/>
    <col min="30" max="30" width="11" style="1" hidden="1" customWidth="1"/>
    <col min="31" max="31" width="12" style="1" hidden="1" customWidth="1"/>
    <col min="32" max="32" width="12.85546875" style="1" hidden="1" customWidth="1"/>
    <col min="33" max="33" width="13.28515625" style="1" hidden="1" customWidth="1"/>
    <col min="34" max="34" width="14" style="1" customWidth="1"/>
    <col min="35" max="35" width="16.5703125" style="1" customWidth="1"/>
    <col min="36" max="36" width="11.42578125" style="1"/>
    <col min="37" max="37" width="12.7109375" style="1" bestFit="1" customWidth="1"/>
    <col min="38" max="16384" width="11.42578125" style="1"/>
  </cols>
  <sheetData>
    <row r="2" spans="2:37" ht="32.25" x14ac:dyDescent="0.5">
      <c r="B2" s="96" t="s">
        <v>142</v>
      </c>
    </row>
    <row r="3" spans="2:37" ht="8.25" customHeight="1" x14ac:dyDescent="0.45"/>
    <row r="4" spans="2:37" ht="42" customHeight="1" x14ac:dyDescent="0.25">
      <c r="B4" s="50" t="s">
        <v>110</v>
      </c>
      <c r="C4" s="51" t="str">
        <f>Datos_Entrada!B26</f>
        <v>Activos Fijos (hornos)</v>
      </c>
      <c r="D4" s="51" t="s">
        <v>158</v>
      </c>
      <c r="E4" s="51" t="str">
        <f>Datos_Entrada!B29</f>
        <v>Adquisición de Terrenos</v>
      </c>
      <c r="F4" s="51" t="str">
        <f>Datos_Entrada!B32</f>
        <v>Cargador</v>
      </c>
      <c r="G4" s="51" t="s">
        <v>157</v>
      </c>
      <c r="H4" s="50" t="s">
        <v>33</v>
      </c>
      <c r="I4" s="51" t="s">
        <v>159</v>
      </c>
      <c r="J4" s="51" t="s">
        <v>63</v>
      </c>
      <c r="K4" s="51" t="s">
        <v>160</v>
      </c>
      <c r="L4" s="50" t="s">
        <v>36</v>
      </c>
      <c r="M4" s="51" t="s">
        <v>161</v>
      </c>
      <c r="N4" s="51"/>
      <c r="O4" s="52"/>
      <c r="P4" s="52"/>
      <c r="Q4" s="52"/>
      <c r="R4" s="52"/>
      <c r="S4" s="52"/>
      <c r="T4" s="52"/>
      <c r="U4" s="7"/>
      <c r="V4" s="7"/>
      <c r="W4" s="7"/>
      <c r="X4" s="7"/>
      <c r="Y4" s="7"/>
      <c r="Z4" s="7"/>
      <c r="AA4" s="7"/>
      <c r="AB4" s="7"/>
      <c r="AC4" s="7"/>
      <c r="AD4" s="7"/>
      <c r="AE4" s="7"/>
      <c r="AH4" s="51" t="s">
        <v>73</v>
      </c>
      <c r="AI4" s="51" t="s">
        <v>141</v>
      </c>
      <c r="AJ4" s="51" t="s">
        <v>162</v>
      </c>
      <c r="AK4" s="51" t="s">
        <v>151</v>
      </c>
    </row>
    <row r="5" spans="2:37" ht="14.25" x14ac:dyDescent="0.45">
      <c r="B5" s="122">
        <v>0</v>
      </c>
      <c r="C5" s="100">
        <f>Datos_Entrada!D26</f>
        <v>1200000000</v>
      </c>
      <c r="D5" s="101"/>
      <c r="E5" s="100">
        <f>Datos_Entrada!D29</f>
        <v>320000000</v>
      </c>
      <c r="F5" s="101"/>
      <c r="G5" s="101"/>
      <c r="H5" s="100">
        <f>Datos_Entrada!D35</f>
        <v>35000000</v>
      </c>
      <c r="I5" s="101"/>
      <c r="J5" s="100">
        <f>Datos_Entrada!D38</f>
        <v>45000000</v>
      </c>
      <c r="K5" s="101"/>
      <c r="L5" s="100">
        <f>Datos_Entrada!$D$41</f>
        <v>2000000</v>
      </c>
      <c r="M5" s="100"/>
      <c r="N5" s="101"/>
      <c r="O5" s="101"/>
      <c r="P5" s="101"/>
      <c r="Q5" s="101"/>
      <c r="R5" s="101"/>
      <c r="S5" s="101"/>
      <c r="T5" s="101"/>
      <c r="U5" s="101"/>
      <c r="V5" s="101"/>
      <c r="W5" s="101"/>
      <c r="X5" s="101"/>
      <c r="Y5" s="101"/>
      <c r="Z5" s="101"/>
      <c r="AA5" s="101"/>
      <c r="AB5" s="101"/>
      <c r="AC5" s="101"/>
      <c r="AD5" s="101"/>
      <c r="AE5" s="101"/>
      <c r="AF5" s="101"/>
      <c r="AG5" s="101"/>
      <c r="AH5" s="101"/>
      <c r="AI5" s="102"/>
      <c r="AJ5" s="107">
        <f>SUM(D5,G5,I5,K5,M5)</f>
        <v>0</v>
      </c>
      <c r="AK5" s="132">
        <f>Datos_Entrada!D44</f>
        <v>100000000</v>
      </c>
    </row>
    <row r="6" spans="2:37" ht="14.25" x14ac:dyDescent="0.45">
      <c r="B6" s="122">
        <v>1</v>
      </c>
      <c r="C6" s="101"/>
      <c r="D6" s="100">
        <f>$C$5/$B$245</f>
        <v>5000000</v>
      </c>
      <c r="E6" s="101"/>
      <c r="F6" s="101"/>
      <c r="G6" s="101"/>
      <c r="H6" s="101"/>
      <c r="I6" s="100">
        <f>$H$5/(Datos_Entrada!$C$36*12)</f>
        <v>291666.66666666669</v>
      </c>
      <c r="J6" s="101"/>
      <c r="K6" s="100">
        <f>$J$5/(12*Datos_Entrada!$C$39)</f>
        <v>375000</v>
      </c>
      <c r="L6" s="101"/>
      <c r="M6" s="103">
        <f>SUM(N6:AG6)</f>
        <v>16666.666666666668</v>
      </c>
      <c r="N6" s="104">
        <f>$L$5/(10*12)</f>
        <v>16666.666666666668</v>
      </c>
      <c r="O6" s="101"/>
      <c r="P6" s="101"/>
      <c r="Q6" s="101"/>
      <c r="R6" s="101"/>
      <c r="S6" s="101"/>
      <c r="T6" s="101"/>
      <c r="U6" s="101"/>
      <c r="V6" s="101"/>
      <c r="W6" s="101"/>
      <c r="X6" s="101"/>
      <c r="Y6" s="101"/>
      <c r="Z6" s="101"/>
      <c r="AA6" s="101"/>
      <c r="AB6" s="101"/>
      <c r="AC6" s="101"/>
      <c r="AD6" s="101"/>
      <c r="AE6" s="101"/>
      <c r="AF6" s="101"/>
      <c r="AG6" s="101"/>
      <c r="AH6" s="101"/>
      <c r="AI6" s="102"/>
      <c r="AJ6" s="107">
        <f t="shared" ref="AJ6:AJ69" si="0">SUM(D6,G6,I6,K6,M6)</f>
        <v>5683333.333333334</v>
      </c>
      <c r="AK6" s="133"/>
    </row>
    <row r="7" spans="2:37" ht="14.25" x14ac:dyDescent="0.45">
      <c r="B7" s="122">
        <v>2</v>
      </c>
      <c r="C7" s="101"/>
      <c r="D7" s="100">
        <f t="shared" ref="D7:D70" si="1">$C$5/$B$245</f>
        <v>5000000</v>
      </c>
      <c r="E7" s="101"/>
      <c r="F7" s="101"/>
      <c r="G7" s="101"/>
      <c r="H7" s="101"/>
      <c r="I7" s="100">
        <f>$H$5/(Datos_Entrada!$C$36*12)</f>
        <v>291666.66666666669</v>
      </c>
      <c r="J7" s="101"/>
      <c r="K7" s="100">
        <f>$J$5/(12*Datos_Entrada!$C$39)</f>
        <v>375000</v>
      </c>
      <c r="L7" s="101"/>
      <c r="M7" s="103">
        <f t="shared" ref="M7:M70" si="2">SUM(N7:AG7)</f>
        <v>16666.666666666668</v>
      </c>
      <c r="N7" s="104">
        <f t="shared" ref="N7:N70" si="3">$L$5/(10*12)</f>
        <v>16666.666666666668</v>
      </c>
      <c r="O7" s="101"/>
      <c r="P7" s="101"/>
      <c r="Q7" s="101"/>
      <c r="R7" s="101"/>
      <c r="S7" s="101"/>
      <c r="T7" s="101"/>
      <c r="U7" s="101"/>
      <c r="V7" s="101"/>
      <c r="W7" s="101"/>
      <c r="X7" s="101"/>
      <c r="Y7" s="101"/>
      <c r="Z7" s="101"/>
      <c r="AA7" s="101"/>
      <c r="AB7" s="101"/>
      <c r="AC7" s="101"/>
      <c r="AD7" s="101"/>
      <c r="AE7" s="101"/>
      <c r="AF7" s="101"/>
      <c r="AG7" s="101"/>
      <c r="AH7" s="101"/>
      <c r="AI7" s="102"/>
      <c r="AJ7" s="107">
        <f t="shared" si="0"/>
        <v>5683333.333333334</v>
      </c>
      <c r="AK7" s="133"/>
    </row>
    <row r="8" spans="2:37" ht="14.25" x14ac:dyDescent="0.45">
      <c r="B8" s="122">
        <v>3</v>
      </c>
      <c r="C8" s="101"/>
      <c r="D8" s="100">
        <f t="shared" si="1"/>
        <v>5000000</v>
      </c>
      <c r="E8" s="101"/>
      <c r="F8" s="101"/>
      <c r="G8" s="101"/>
      <c r="H8" s="101"/>
      <c r="I8" s="100">
        <f>$H$5/(Datos_Entrada!$C$36*12)</f>
        <v>291666.66666666669</v>
      </c>
      <c r="J8" s="101"/>
      <c r="K8" s="100">
        <f>$J$5/(12*Datos_Entrada!$C$39)</f>
        <v>375000</v>
      </c>
      <c r="L8" s="101"/>
      <c r="M8" s="103">
        <f t="shared" si="2"/>
        <v>16666.666666666668</v>
      </c>
      <c r="N8" s="104">
        <f t="shared" si="3"/>
        <v>16666.666666666668</v>
      </c>
      <c r="O8" s="101"/>
      <c r="P8" s="101"/>
      <c r="Q8" s="101"/>
      <c r="R8" s="101"/>
      <c r="S8" s="101"/>
      <c r="T8" s="101"/>
      <c r="U8" s="101"/>
      <c r="V8" s="101"/>
      <c r="W8" s="101"/>
      <c r="X8" s="101"/>
      <c r="Y8" s="101"/>
      <c r="Z8" s="101"/>
      <c r="AA8" s="101"/>
      <c r="AB8" s="101"/>
      <c r="AC8" s="101"/>
      <c r="AD8" s="101"/>
      <c r="AE8" s="101"/>
      <c r="AF8" s="101"/>
      <c r="AG8" s="101"/>
      <c r="AH8" s="101"/>
      <c r="AI8" s="102"/>
      <c r="AJ8" s="107">
        <f t="shared" si="0"/>
        <v>5683333.333333334</v>
      </c>
      <c r="AK8" s="133"/>
    </row>
    <row r="9" spans="2:37" ht="14.25" x14ac:dyDescent="0.45">
      <c r="B9" s="122">
        <v>4</v>
      </c>
      <c r="C9" s="101"/>
      <c r="D9" s="100">
        <f t="shared" si="1"/>
        <v>5000000</v>
      </c>
      <c r="E9" s="101"/>
      <c r="F9" s="105">
        <f>Datos_Entrada!D32</f>
        <v>250000000</v>
      </c>
      <c r="G9" s="101"/>
      <c r="H9" s="101"/>
      <c r="I9" s="100">
        <f>$H$5/(Datos_Entrada!$C$36*12)</f>
        <v>291666.66666666669</v>
      </c>
      <c r="J9" s="101"/>
      <c r="K9" s="100">
        <f>$J$5/(12*Datos_Entrada!$C$39)</f>
        <v>375000</v>
      </c>
      <c r="L9" s="101"/>
      <c r="M9" s="103">
        <f t="shared" si="2"/>
        <v>16666.666666666668</v>
      </c>
      <c r="N9" s="104">
        <f t="shared" si="3"/>
        <v>16666.666666666668</v>
      </c>
      <c r="O9" s="101"/>
      <c r="P9" s="101"/>
      <c r="Q9" s="101"/>
      <c r="R9" s="101"/>
      <c r="S9" s="101"/>
      <c r="T9" s="101"/>
      <c r="U9" s="101"/>
      <c r="V9" s="101"/>
      <c r="W9" s="101"/>
      <c r="X9" s="101"/>
      <c r="Y9" s="101"/>
      <c r="Z9" s="101"/>
      <c r="AA9" s="101"/>
      <c r="AB9" s="101"/>
      <c r="AC9" s="101"/>
      <c r="AD9" s="101"/>
      <c r="AE9" s="101"/>
      <c r="AF9" s="101"/>
      <c r="AG9" s="101"/>
      <c r="AH9" s="101"/>
      <c r="AI9" s="102"/>
      <c r="AJ9" s="107">
        <f t="shared" si="0"/>
        <v>5683333.333333334</v>
      </c>
      <c r="AK9" s="133"/>
    </row>
    <row r="10" spans="2:37" ht="14.25" x14ac:dyDescent="0.45">
      <c r="B10" s="122">
        <v>5</v>
      </c>
      <c r="C10" s="101"/>
      <c r="D10" s="100">
        <f t="shared" si="1"/>
        <v>5000000</v>
      </c>
      <c r="E10" s="101"/>
      <c r="F10" s="101"/>
      <c r="G10" s="100">
        <f>$F$9/(12*Datos_Entrada!$C$33)</f>
        <v>2083333.3333333333</v>
      </c>
      <c r="H10" s="101"/>
      <c r="I10" s="100">
        <f>$H$5/(Datos_Entrada!$C$36*12)</f>
        <v>291666.66666666669</v>
      </c>
      <c r="J10" s="101"/>
      <c r="K10" s="100">
        <f>$J$5/(12*Datos_Entrada!$C$39)</f>
        <v>375000</v>
      </c>
      <c r="L10" s="101"/>
      <c r="M10" s="103">
        <f t="shared" si="2"/>
        <v>16666.666666666668</v>
      </c>
      <c r="N10" s="104">
        <f t="shared" si="3"/>
        <v>16666.666666666668</v>
      </c>
      <c r="O10" s="101"/>
      <c r="P10" s="101"/>
      <c r="Q10" s="101"/>
      <c r="R10" s="101"/>
      <c r="S10" s="101"/>
      <c r="T10" s="101"/>
      <c r="U10" s="101"/>
      <c r="V10" s="101"/>
      <c r="W10" s="101"/>
      <c r="X10" s="101"/>
      <c r="Y10" s="101"/>
      <c r="Z10" s="101"/>
      <c r="AA10" s="101"/>
      <c r="AB10" s="101"/>
      <c r="AC10" s="101"/>
      <c r="AD10" s="101"/>
      <c r="AE10" s="101"/>
      <c r="AF10" s="101"/>
      <c r="AG10" s="101"/>
      <c r="AH10" s="106">
        <f>Datos_Entrada!D30</f>
        <v>200000000</v>
      </c>
      <c r="AI10" s="107">
        <f>AH10</f>
        <v>200000000</v>
      </c>
      <c r="AJ10" s="107">
        <f t="shared" si="0"/>
        <v>7766666.666666667</v>
      </c>
      <c r="AK10" s="133"/>
    </row>
    <row r="11" spans="2:37" ht="14.25" x14ac:dyDescent="0.45">
      <c r="B11" s="122">
        <v>6</v>
      </c>
      <c r="C11" s="101"/>
      <c r="D11" s="100">
        <f t="shared" si="1"/>
        <v>5000000</v>
      </c>
      <c r="E11" s="101"/>
      <c r="F11" s="101"/>
      <c r="G11" s="100">
        <f>$F$9/(12*Datos_Entrada!$C$33)</f>
        <v>2083333.3333333333</v>
      </c>
      <c r="H11" s="101"/>
      <c r="I11" s="100">
        <f>$H$5/(Datos_Entrada!$C$36*12)</f>
        <v>291666.66666666669</v>
      </c>
      <c r="J11" s="101"/>
      <c r="K11" s="100">
        <f>$J$5/(12*Datos_Entrada!$C$39)</f>
        <v>375000</v>
      </c>
      <c r="L11" s="101"/>
      <c r="M11" s="103">
        <f t="shared" si="2"/>
        <v>16666.666666666668</v>
      </c>
      <c r="N11" s="104">
        <f t="shared" si="3"/>
        <v>16666.666666666668</v>
      </c>
      <c r="O11" s="101"/>
      <c r="P11" s="101"/>
      <c r="Q11" s="101"/>
      <c r="R11" s="101"/>
      <c r="S11" s="101"/>
      <c r="T11" s="101"/>
      <c r="U11" s="101"/>
      <c r="V11" s="101"/>
      <c r="W11" s="101"/>
      <c r="X11" s="101"/>
      <c r="Y11" s="101"/>
      <c r="Z11" s="101"/>
      <c r="AA11" s="101"/>
      <c r="AB11" s="101"/>
      <c r="AC11" s="101"/>
      <c r="AD11" s="101"/>
      <c r="AE11" s="101"/>
      <c r="AF11" s="101"/>
      <c r="AG11" s="101"/>
      <c r="AH11" s="106">
        <f>AH10*(1+Datos_Entrada!$C$31)</f>
        <v>208000000</v>
      </c>
      <c r="AI11" s="107">
        <f>AH11-AH10</f>
        <v>8000000</v>
      </c>
      <c r="AJ11" s="107">
        <f t="shared" si="0"/>
        <v>7766666.666666667</v>
      </c>
      <c r="AK11" s="133"/>
    </row>
    <row r="12" spans="2:37" ht="14.25" x14ac:dyDescent="0.45">
      <c r="B12" s="122">
        <v>7</v>
      </c>
      <c r="C12" s="101"/>
      <c r="D12" s="100">
        <f t="shared" si="1"/>
        <v>5000000</v>
      </c>
      <c r="E12" s="101"/>
      <c r="F12" s="101"/>
      <c r="G12" s="100">
        <f>$F$9/(12*Datos_Entrada!$C$33)</f>
        <v>2083333.3333333333</v>
      </c>
      <c r="H12" s="101"/>
      <c r="I12" s="100">
        <f>$H$5/(Datos_Entrada!$C$36*12)</f>
        <v>291666.66666666669</v>
      </c>
      <c r="J12" s="101"/>
      <c r="K12" s="100">
        <f>$J$5/(12*Datos_Entrada!$C$39)</f>
        <v>375000</v>
      </c>
      <c r="L12" s="101"/>
      <c r="M12" s="103">
        <f t="shared" si="2"/>
        <v>16666.666666666668</v>
      </c>
      <c r="N12" s="104">
        <f t="shared" si="3"/>
        <v>16666.666666666668</v>
      </c>
      <c r="O12" s="101"/>
      <c r="P12" s="101"/>
      <c r="Q12" s="101"/>
      <c r="R12" s="101"/>
      <c r="S12" s="101"/>
      <c r="T12" s="101"/>
      <c r="U12" s="101"/>
      <c r="V12" s="101"/>
      <c r="W12" s="101"/>
      <c r="X12" s="101"/>
      <c r="Y12" s="101"/>
      <c r="Z12" s="101"/>
      <c r="AA12" s="101"/>
      <c r="AB12" s="101"/>
      <c r="AC12" s="101"/>
      <c r="AD12" s="101"/>
      <c r="AE12" s="101"/>
      <c r="AF12" s="101"/>
      <c r="AG12" s="101"/>
      <c r="AH12" s="106">
        <f>AH11*(1+PyG!F12)</f>
        <v>228799999.99999997</v>
      </c>
      <c r="AI12" s="107">
        <f t="shared" ref="AI12:AI75" si="4">AH12-AH11</f>
        <v>20799999.99999997</v>
      </c>
      <c r="AJ12" s="107">
        <f t="shared" si="0"/>
        <v>7766666.666666667</v>
      </c>
      <c r="AK12" s="133"/>
    </row>
    <row r="13" spans="2:37" ht="14.25" x14ac:dyDescent="0.45">
      <c r="B13" s="122">
        <v>8</v>
      </c>
      <c r="C13" s="101"/>
      <c r="D13" s="100">
        <f t="shared" si="1"/>
        <v>5000000</v>
      </c>
      <c r="E13" s="101"/>
      <c r="F13" s="101"/>
      <c r="G13" s="100">
        <f>$F$9/(12*Datos_Entrada!$C$33)</f>
        <v>2083333.3333333333</v>
      </c>
      <c r="H13" s="101"/>
      <c r="I13" s="100">
        <f>$H$5/(Datos_Entrada!$C$36*12)</f>
        <v>291666.66666666669</v>
      </c>
      <c r="J13" s="101"/>
      <c r="K13" s="100">
        <f>$J$5/(12*Datos_Entrada!$C$39)</f>
        <v>375000</v>
      </c>
      <c r="L13" s="101"/>
      <c r="M13" s="103">
        <f t="shared" si="2"/>
        <v>16666.666666666668</v>
      </c>
      <c r="N13" s="104">
        <f t="shared" si="3"/>
        <v>16666.666666666668</v>
      </c>
      <c r="O13" s="101"/>
      <c r="P13" s="101"/>
      <c r="Q13" s="101"/>
      <c r="R13" s="101"/>
      <c r="S13" s="101"/>
      <c r="T13" s="101"/>
      <c r="U13" s="101"/>
      <c r="V13" s="101"/>
      <c r="W13" s="101"/>
      <c r="X13" s="101"/>
      <c r="Y13" s="101"/>
      <c r="Z13" s="101"/>
      <c r="AA13" s="101"/>
      <c r="AB13" s="101"/>
      <c r="AC13" s="101"/>
      <c r="AD13" s="101"/>
      <c r="AE13" s="101"/>
      <c r="AF13" s="101"/>
      <c r="AG13" s="101"/>
      <c r="AH13" s="106">
        <f>AH12*(1+PyG!F13)</f>
        <v>249600000</v>
      </c>
      <c r="AI13" s="107">
        <f t="shared" si="4"/>
        <v>20800000.00000003</v>
      </c>
      <c r="AJ13" s="107">
        <f t="shared" si="0"/>
        <v>7766666.666666667</v>
      </c>
      <c r="AK13" s="133"/>
    </row>
    <row r="14" spans="2:37" ht="14.25" x14ac:dyDescent="0.45">
      <c r="B14" s="122">
        <v>9</v>
      </c>
      <c r="C14" s="101"/>
      <c r="D14" s="100">
        <f t="shared" si="1"/>
        <v>5000000</v>
      </c>
      <c r="E14" s="101"/>
      <c r="F14" s="101"/>
      <c r="G14" s="100">
        <f>$F$9/(12*Datos_Entrada!$C$33)</f>
        <v>2083333.3333333333</v>
      </c>
      <c r="H14" s="101"/>
      <c r="I14" s="100">
        <f>$H$5/(Datos_Entrada!$C$36*12)</f>
        <v>291666.66666666669</v>
      </c>
      <c r="J14" s="101"/>
      <c r="K14" s="100">
        <f>$J$5/(12*Datos_Entrada!$C$39)</f>
        <v>375000</v>
      </c>
      <c r="L14" s="101"/>
      <c r="M14" s="103">
        <f t="shared" si="2"/>
        <v>16666.666666666668</v>
      </c>
      <c r="N14" s="104">
        <f t="shared" si="3"/>
        <v>16666.666666666668</v>
      </c>
      <c r="O14" s="101"/>
      <c r="P14" s="101"/>
      <c r="Q14" s="101"/>
      <c r="R14" s="101"/>
      <c r="S14" s="101"/>
      <c r="T14" s="101"/>
      <c r="U14" s="101"/>
      <c r="V14" s="101"/>
      <c r="W14" s="101"/>
      <c r="X14" s="101"/>
      <c r="Y14" s="101"/>
      <c r="Z14" s="101"/>
      <c r="AA14" s="101"/>
      <c r="AB14" s="101"/>
      <c r="AC14" s="101"/>
      <c r="AD14" s="101"/>
      <c r="AE14" s="101"/>
      <c r="AF14" s="101"/>
      <c r="AG14" s="101"/>
      <c r="AH14" s="106">
        <f>AH13*(1+PyG!F14)</f>
        <v>270400000.00000006</v>
      </c>
      <c r="AI14" s="107">
        <f t="shared" si="4"/>
        <v>20800000.00000006</v>
      </c>
      <c r="AJ14" s="107">
        <f t="shared" si="0"/>
        <v>7766666.666666667</v>
      </c>
      <c r="AK14" s="133"/>
    </row>
    <row r="15" spans="2:37" ht="14.25" x14ac:dyDescent="0.45">
      <c r="B15" s="122">
        <v>10</v>
      </c>
      <c r="C15" s="101"/>
      <c r="D15" s="100">
        <f t="shared" si="1"/>
        <v>5000000</v>
      </c>
      <c r="E15" s="101"/>
      <c r="F15" s="101"/>
      <c r="G15" s="100">
        <f>$F$9/(12*Datos_Entrada!$C$33)</f>
        <v>2083333.3333333333</v>
      </c>
      <c r="H15" s="101"/>
      <c r="I15" s="100">
        <f>$H$5/(Datos_Entrada!$C$36*12)</f>
        <v>291666.66666666669</v>
      </c>
      <c r="J15" s="101"/>
      <c r="K15" s="100">
        <f>$J$5/(12*Datos_Entrada!$C$39)</f>
        <v>375000</v>
      </c>
      <c r="L15" s="101"/>
      <c r="M15" s="103">
        <f t="shared" si="2"/>
        <v>16666.666666666668</v>
      </c>
      <c r="N15" s="104">
        <f t="shared" si="3"/>
        <v>16666.666666666668</v>
      </c>
      <c r="O15" s="101"/>
      <c r="P15" s="101"/>
      <c r="Q15" s="101"/>
      <c r="R15" s="101"/>
      <c r="S15" s="101"/>
      <c r="T15" s="101"/>
      <c r="U15" s="101"/>
      <c r="V15" s="101"/>
      <c r="W15" s="101"/>
      <c r="X15" s="101"/>
      <c r="Y15" s="101"/>
      <c r="Z15" s="101"/>
      <c r="AA15" s="101"/>
      <c r="AB15" s="101"/>
      <c r="AC15" s="101"/>
      <c r="AD15" s="101"/>
      <c r="AE15" s="101"/>
      <c r="AF15" s="101"/>
      <c r="AG15" s="101"/>
      <c r="AH15" s="106">
        <f>AH14*(1+PyG!F15)</f>
        <v>291200000.00000006</v>
      </c>
      <c r="AI15" s="107">
        <f t="shared" si="4"/>
        <v>20800000</v>
      </c>
      <c r="AJ15" s="107">
        <f t="shared" si="0"/>
        <v>7766666.666666667</v>
      </c>
      <c r="AK15" s="133"/>
    </row>
    <row r="16" spans="2:37" ht="14.25" x14ac:dyDescent="0.45">
      <c r="B16" s="122">
        <v>11</v>
      </c>
      <c r="C16" s="101"/>
      <c r="D16" s="100">
        <f t="shared" si="1"/>
        <v>5000000</v>
      </c>
      <c r="E16" s="101"/>
      <c r="F16" s="101"/>
      <c r="G16" s="100">
        <f>$F$9/(12*Datos_Entrada!$C$33)</f>
        <v>2083333.3333333333</v>
      </c>
      <c r="H16" s="101"/>
      <c r="I16" s="100">
        <f>$H$5/(Datos_Entrada!$C$36*12)</f>
        <v>291666.66666666669</v>
      </c>
      <c r="J16" s="101"/>
      <c r="K16" s="100">
        <f>$J$5/(12*Datos_Entrada!$C$39)</f>
        <v>375000</v>
      </c>
      <c r="L16" s="101"/>
      <c r="M16" s="103">
        <f t="shared" si="2"/>
        <v>16666.666666666668</v>
      </c>
      <c r="N16" s="104">
        <f t="shared" si="3"/>
        <v>16666.666666666668</v>
      </c>
      <c r="O16" s="101"/>
      <c r="P16" s="101"/>
      <c r="Q16" s="101"/>
      <c r="R16" s="101"/>
      <c r="S16" s="101"/>
      <c r="T16" s="101"/>
      <c r="U16" s="101"/>
      <c r="V16" s="101"/>
      <c r="W16" s="101"/>
      <c r="X16" s="101"/>
      <c r="Y16" s="101"/>
      <c r="Z16" s="101"/>
      <c r="AA16" s="101"/>
      <c r="AB16" s="101"/>
      <c r="AC16" s="101"/>
      <c r="AD16" s="101"/>
      <c r="AE16" s="101"/>
      <c r="AF16" s="101"/>
      <c r="AG16" s="101"/>
      <c r="AH16" s="106">
        <f>AH15*(1+PyG!F16)</f>
        <v>312000000.00000006</v>
      </c>
      <c r="AI16" s="107">
        <f t="shared" si="4"/>
        <v>20800000</v>
      </c>
      <c r="AJ16" s="107">
        <f t="shared" si="0"/>
        <v>7766666.666666667</v>
      </c>
      <c r="AK16" s="133"/>
    </row>
    <row r="17" spans="2:37" ht="14.25" x14ac:dyDescent="0.45">
      <c r="B17" s="122">
        <v>12</v>
      </c>
      <c r="C17" s="101"/>
      <c r="D17" s="100">
        <f t="shared" si="1"/>
        <v>5000000</v>
      </c>
      <c r="E17" s="101"/>
      <c r="F17" s="101"/>
      <c r="G17" s="100">
        <f>$F$9/(12*Datos_Entrada!$C$33)</f>
        <v>2083333.3333333333</v>
      </c>
      <c r="H17" s="101"/>
      <c r="I17" s="100">
        <f>$H$5/(Datos_Entrada!$C$36*12)</f>
        <v>291666.66666666669</v>
      </c>
      <c r="J17" s="101"/>
      <c r="K17" s="100">
        <f>$J$5/(12*Datos_Entrada!$C$39)</f>
        <v>375000</v>
      </c>
      <c r="L17" s="100"/>
      <c r="M17" s="103">
        <f t="shared" si="2"/>
        <v>16666.666666666668</v>
      </c>
      <c r="N17" s="104">
        <f t="shared" si="3"/>
        <v>16666.666666666668</v>
      </c>
      <c r="O17" s="101"/>
      <c r="P17" s="101"/>
      <c r="Q17" s="101"/>
      <c r="R17" s="101"/>
      <c r="S17" s="101"/>
      <c r="T17" s="101"/>
      <c r="U17" s="101"/>
      <c r="V17" s="101"/>
      <c r="W17" s="101"/>
      <c r="X17" s="101"/>
      <c r="Y17" s="101"/>
      <c r="Z17" s="101"/>
      <c r="AA17" s="101"/>
      <c r="AB17" s="101"/>
      <c r="AC17" s="101"/>
      <c r="AD17" s="101"/>
      <c r="AE17" s="101"/>
      <c r="AF17" s="101"/>
      <c r="AG17" s="101"/>
      <c r="AH17" s="106">
        <f>AH16*(1+PyG!F17)</f>
        <v>332800000.00000012</v>
      </c>
      <c r="AI17" s="107">
        <f t="shared" si="4"/>
        <v>20800000.00000006</v>
      </c>
      <c r="AJ17" s="107">
        <f t="shared" si="0"/>
        <v>7766666.666666667</v>
      </c>
      <c r="AK17" s="133"/>
    </row>
    <row r="18" spans="2:37" ht="14.25" x14ac:dyDescent="0.45">
      <c r="B18" s="122">
        <v>13</v>
      </c>
      <c r="C18" s="101"/>
      <c r="D18" s="100">
        <f t="shared" si="1"/>
        <v>5000000</v>
      </c>
      <c r="E18" s="101"/>
      <c r="F18" s="101"/>
      <c r="G18" s="100">
        <f>$F$9/(12*Datos_Entrada!$C$33)</f>
        <v>2083333.3333333333</v>
      </c>
      <c r="H18" s="101"/>
      <c r="I18" s="100">
        <f>$H$5/(Datos_Entrada!$C$36*12)</f>
        <v>291666.66666666669</v>
      </c>
      <c r="J18" s="101"/>
      <c r="K18" s="100">
        <f>$J$5/(12*Datos_Entrada!$C$39)</f>
        <v>375000</v>
      </c>
      <c r="L18" s="100">
        <f>Datos_Entrada!$D$41</f>
        <v>2000000</v>
      </c>
      <c r="M18" s="103">
        <f t="shared" si="2"/>
        <v>16666.666666666668</v>
      </c>
      <c r="N18" s="104">
        <f t="shared" si="3"/>
        <v>16666.666666666668</v>
      </c>
      <c r="O18" s="101"/>
      <c r="P18" s="101"/>
      <c r="Q18" s="101"/>
      <c r="R18" s="101"/>
      <c r="S18" s="101"/>
      <c r="T18" s="101"/>
      <c r="U18" s="101"/>
      <c r="V18" s="101"/>
      <c r="W18" s="101"/>
      <c r="X18" s="101"/>
      <c r="Y18" s="101"/>
      <c r="Z18" s="101"/>
      <c r="AA18" s="101"/>
      <c r="AB18" s="101"/>
      <c r="AC18" s="101"/>
      <c r="AD18" s="101"/>
      <c r="AE18" s="101"/>
      <c r="AF18" s="101"/>
      <c r="AG18" s="101"/>
      <c r="AH18" s="106">
        <f>AH17*(1+PyG!F18)</f>
        <v>353600000.00000012</v>
      </c>
      <c r="AI18" s="107">
        <f t="shared" si="4"/>
        <v>20800000</v>
      </c>
      <c r="AJ18" s="107">
        <f t="shared" si="0"/>
        <v>7766666.666666667</v>
      </c>
      <c r="AK18" s="133"/>
    </row>
    <row r="19" spans="2:37" ht="14.25" x14ac:dyDescent="0.45">
      <c r="B19" s="122">
        <v>14</v>
      </c>
      <c r="C19" s="101"/>
      <c r="D19" s="100">
        <f t="shared" si="1"/>
        <v>5000000</v>
      </c>
      <c r="E19" s="101"/>
      <c r="F19" s="101"/>
      <c r="G19" s="100">
        <f>$F$9/(12*Datos_Entrada!$C$33)</f>
        <v>2083333.3333333333</v>
      </c>
      <c r="H19" s="101"/>
      <c r="I19" s="100">
        <f>$H$5/(Datos_Entrada!$C$36*12)</f>
        <v>291666.66666666669</v>
      </c>
      <c r="J19" s="101"/>
      <c r="K19" s="100">
        <f>$J$5/(12*Datos_Entrada!$C$39)</f>
        <v>375000</v>
      </c>
      <c r="L19" s="101"/>
      <c r="M19" s="103">
        <f t="shared" si="2"/>
        <v>33333.333333333336</v>
      </c>
      <c r="N19" s="104">
        <f t="shared" si="3"/>
        <v>16666.666666666668</v>
      </c>
      <c r="O19" s="104">
        <f>$L$18/(10*12)</f>
        <v>16666.666666666668</v>
      </c>
      <c r="P19" s="101"/>
      <c r="Q19" s="101"/>
      <c r="R19" s="101"/>
      <c r="S19" s="101"/>
      <c r="T19" s="101"/>
      <c r="U19" s="101"/>
      <c r="V19" s="101"/>
      <c r="W19" s="101"/>
      <c r="X19" s="101"/>
      <c r="Y19" s="101"/>
      <c r="Z19" s="101"/>
      <c r="AA19" s="101"/>
      <c r="AB19" s="101"/>
      <c r="AC19" s="101"/>
      <c r="AD19" s="101"/>
      <c r="AE19" s="101"/>
      <c r="AF19" s="101"/>
      <c r="AG19" s="101"/>
      <c r="AH19" s="106">
        <f>AH18*(1+PyG!F19)</f>
        <v>374400000.00000012</v>
      </c>
      <c r="AI19" s="107">
        <f t="shared" si="4"/>
        <v>20800000</v>
      </c>
      <c r="AJ19" s="107">
        <f t="shared" si="0"/>
        <v>7783333.333333333</v>
      </c>
      <c r="AK19" s="133"/>
    </row>
    <row r="20" spans="2:37" ht="14.25" x14ac:dyDescent="0.45">
      <c r="B20" s="122">
        <v>15</v>
      </c>
      <c r="C20" s="101"/>
      <c r="D20" s="100">
        <f t="shared" si="1"/>
        <v>5000000</v>
      </c>
      <c r="E20" s="101"/>
      <c r="F20" s="101"/>
      <c r="G20" s="100">
        <f>$F$9/(12*Datos_Entrada!$C$33)</f>
        <v>2083333.3333333333</v>
      </c>
      <c r="H20" s="101"/>
      <c r="I20" s="100">
        <f>$H$5/(Datos_Entrada!$C$36*12)</f>
        <v>291666.66666666669</v>
      </c>
      <c r="J20" s="101"/>
      <c r="K20" s="100">
        <f>$J$5/(12*Datos_Entrada!$C$39)</f>
        <v>375000</v>
      </c>
      <c r="L20" s="101"/>
      <c r="M20" s="103">
        <f t="shared" si="2"/>
        <v>33333.333333333336</v>
      </c>
      <c r="N20" s="104">
        <f t="shared" si="3"/>
        <v>16666.666666666668</v>
      </c>
      <c r="O20" s="104">
        <f t="shared" ref="O20:O83" si="5">$L$18/(10*12)</f>
        <v>16666.666666666668</v>
      </c>
      <c r="P20" s="101"/>
      <c r="Q20" s="101"/>
      <c r="R20" s="101"/>
      <c r="S20" s="101"/>
      <c r="T20" s="101"/>
      <c r="U20" s="101"/>
      <c r="V20" s="101"/>
      <c r="W20" s="101"/>
      <c r="X20" s="101"/>
      <c r="Y20" s="101"/>
      <c r="Z20" s="101"/>
      <c r="AA20" s="101"/>
      <c r="AB20" s="101"/>
      <c r="AC20" s="101"/>
      <c r="AD20" s="101"/>
      <c r="AE20" s="101"/>
      <c r="AF20" s="101"/>
      <c r="AG20" s="101"/>
      <c r="AH20" s="106">
        <f>AH19*(1+PyG!F20)</f>
        <v>395200000.00000024</v>
      </c>
      <c r="AI20" s="107">
        <f t="shared" si="4"/>
        <v>20800000.000000119</v>
      </c>
      <c r="AJ20" s="107">
        <f t="shared" si="0"/>
        <v>7783333.333333333</v>
      </c>
      <c r="AK20" s="133"/>
    </row>
    <row r="21" spans="2:37" ht="14.25" x14ac:dyDescent="0.45">
      <c r="B21" s="122">
        <v>16</v>
      </c>
      <c r="C21" s="101"/>
      <c r="D21" s="100">
        <f t="shared" si="1"/>
        <v>5000000</v>
      </c>
      <c r="E21" s="101"/>
      <c r="F21" s="101"/>
      <c r="G21" s="100">
        <f>$F$9/(12*Datos_Entrada!$C$33)</f>
        <v>2083333.3333333333</v>
      </c>
      <c r="H21" s="101"/>
      <c r="I21" s="100">
        <f>$H$5/(Datos_Entrada!$C$36*12)</f>
        <v>291666.66666666669</v>
      </c>
      <c r="J21" s="101"/>
      <c r="K21" s="100">
        <f>$J$5/(12*Datos_Entrada!$C$39)</f>
        <v>375000</v>
      </c>
      <c r="L21" s="101"/>
      <c r="M21" s="103">
        <f t="shared" si="2"/>
        <v>33333.333333333336</v>
      </c>
      <c r="N21" s="104">
        <f t="shared" si="3"/>
        <v>16666.666666666668</v>
      </c>
      <c r="O21" s="104">
        <f t="shared" si="5"/>
        <v>16666.666666666668</v>
      </c>
      <c r="P21" s="101"/>
      <c r="Q21" s="101"/>
      <c r="R21" s="101"/>
      <c r="S21" s="101"/>
      <c r="T21" s="101"/>
      <c r="U21" s="101"/>
      <c r="V21" s="101"/>
      <c r="W21" s="101"/>
      <c r="X21" s="101"/>
      <c r="Y21" s="101"/>
      <c r="Z21" s="101"/>
      <c r="AA21" s="101"/>
      <c r="AB21" s="101"/>
      <c r="AC21" s="101"/>
      <c r="AD21" s="101"/>
      <c r="AE21" s="101"/>
      <c r="AF21" s="101"/>
      <c r="AG21" s="101"/>
      <c r="AH21" s="106">
        <f>AH20*(1+PyG!F21)</f>
        <v>416000000.0000003</v>
      </c>
      <c r="AI21" s="107">
        <f t="shared" si="4"/>
        <v>20800000.00000006</v>
      </c>
      <c r="AJ21" s="107">
        <f t="shared" si="0"/>
        <v>7783333.333333333</v>
      </c>
      <c r="AK21" s="133"/>
    </row>
    <row r="22" spans="2:37" ht="14.25" x14ac:dyDescent="0.45">
      <c r="B22" s="122">
        <v>17</v>
      </c>
      <c r="C22" s="101"/>
      <c r="D22" s="100">
        <f t="shared" si="1"/>
        <v>5000000</v>
      </c>
      <c r="E22" s="101"/>
      <c r="F22" s="101"/>
      <c r="G22" s="100">
        <f>$F$9/(12*Datos_Entrada!$C$33)</f>
        <v>2083333.3333333333</v>
      </c>
      <c r="H22" s="101"/>
      <c r="I22" s="100">
        <f>$H$5/(Datos_Entrada!$C$36*12)</f>
        <v>291666.66666666669</v>
      </c>
      <c r="J22" s="101"/>
      <c r="K22" s="100">
        <f>$J$5/(12*Datos_Entrada!$C$39)</f>
        <v>375000</v>
      </c>
      <c r="L22" s="101"/>
      <c r="M22" s="103">
        <f t="shared" si="2"/>
        <v>33333.333333333336</v>
      </c>
      <c r="N22" s="104">
        <f t="shared" si="3"/>
        <v>16666.666666666668</v>
      </c>
      <c r="O22" s="104">
        <f t="shared" si="5"/>
        <v>16666.666666666668</v>
      </c>
      <c r="P22" s="101"/>
      <c r="Q22" s="101"/>
      <c r="R22" s="101"/>
      <c r="S22" s="101"/>
      <c r="T22" s="101"/>
      <c r="U22" s="101"/>
      <c r="V22" s="101"/>
      <c r="W22" s="101"/>
      <c r="X22" s="101"/>
      <c r="Y22" s="101"/>
      <c r="Z22" s="101"/>
      <c r="AA22" s="101"/>
      <c r="AB22" s="101"/>
      <c r="AC22" s="101"/>
      <c r="AD22" s="101"/>
      <c r="AE22" s="101"/>
      <c r="AF22" s="101"/>
      <c r="AG22" s="101"/>
      <c r="AH22" s="106">
        <f>AH21*(1+PyG!F22)</f>
        <v>436800000.00000024</v>
      </c>
      <c r="AI22" s="107">
        <f t="shared" si="4"/>
        <v>20799999.99999994</v>
      </c>
      <c r="AJ22" s="107">
        <f t="shared" si="0"/>
        <v>7783333.333333333</v>
      </c>
      <c r="AK22" s="133"/>
    </row>
    <row r="23" spans="2:37" ht="14.25" x14ac:dyDescent="0.45">
      <c r="B23" s="122">
        <v>18</v>
      </c>
      <c r="C23" s="101"/>
      <c r="D23" s="100">
        <f t="shared" si="1"/>
        <v>5000000</v>
      </c>
      <c r="E23" s="101"/>
      <c r="F23" s="101"/>
      <c r="G23" s="100">
        <f>$F$9/(12*Datos_Entrada!$C$33)</f>
        <v>2083333.3333333333</v>
      </c>
      <c r="H23" s="101"/>
      <c r="I23" s="100">
        <f>$H$5/(Datos_Entrada!$C$36*12)</f>
        <v>291666.66666666669</v>
      </c>
      <c r="J23" s="101"/>
      <c r="K23" s="100">
        <f>$J$5/(12*Datos_Entrada!$C$39)</f>
        <v>375000</v>
      </c>
      <c r="L23" s="101"/>
      <c r="M23" s="103">
        <f t="shared" si="2"/>
        <v>33333.333333333336</v>
      </c>
      <c r="N23" s="104">
        <f t="shared" si="3"/>
        <v>16666.666666666668</v>
      </c>
      <c r="O23" s="104">
        <f t="shared" si="5"/>
        <v>16666.666666666668</v>
      </c>
      <c r="P23" s="101"/>
      <c r="Q23" s="101"/>
      <c r="R23" s="101"/>
      <c r="S23" s="101"/>
      <c r="T23" s="101"/>
      <c r="U23" s="101"/>
      <c r="V23" s="101"/>
      <c r="W23" s="101"/>
      <c r="X23" s="101"/>
      <c r="Y23" s="101"/>
      <c r="Z23" s="101"/>
      <c r="AA23" s="101"/>
      <c r="AB23" s="101"/>
      <c r="AC23" s="101"/>
      <c r="AD23" s="101"/>
      <c r="AE23" s="101"/>
      <c r="AF23" s="101"/>
      <c r="AG23" s="101"/>
      <c r="AH23" s="106">
        <f>AH22*(1+PyG!F23)</f>
        <v>457600000.0000003</v>
      </c>
      <c r="AI23" s="107">
        <f t="shared" si="4"/>
        <v>20800000.00000006</v>
      </c>
      <c r="AJ23" s="107">
        <f t="shared" si="0"/>
        <v>7783333.333333333</v>
      </c>
      <c r="AK23" s="133"/>
    </row>
    <row r="24" spans="2:37" ht="14.25" x14ac:dyDescent="0.45">
      <c r="B24" s="122">
        <v>19</v>
      </c>
      <c r="C24" s="101"/>
      <c r="D24" s="100">
        <f t="shared" si="1"/>
        <v>5000000</v>
      </c>
      <c r="E24" s="101"/>
      <c r="F24" s="101"/>
      <c r="G24" s="100">
        <f>$F$9/(12*Datos_Entrada!$C$33)</f>
        <v>2083333.3333333333</v>
      </c>
      <c r="H24" s="101"/>
      <c r="I24" s="100">
        <f>$H$5/(Datos_Entrada!$C$36*12)</f>
        <v>291666.66666666669</v>
      </c>
      <c r="J24" s="101"/>
      <c r="K24" s="100">
        <f>$J$5/(12*Datos_Entrada!$C$39)</f>
        <v>375000</v>
      </c>
      <c r="L24" s="101"/>
      <c r="M24" s="103">
        <f t="shared" si="2"/>
        <v>33333.333333333336</v>
      </c>
      <c r="N24" s="104">
        <f t="shared" si="3"/>
        <v>16666.666666666668</v>
      </c>
      <c r="O24" s="104">
        <f t="shared" si="5"/>
        <v>16666.666666666668</v>
      </c>
      <c r="P24" s="101"/>
      <c r="Q24" s="101"/>
      <c r="R24" s="101"/>
      <c r="S24" s="101"/>
      <c r="T24" s="101"/>
      <c r="U24" s="101"/>
      <c r="V24" s="101"/>
      <c r="W24" s="101"/>
      <c r="X24" s="101"/>
      <c r="Y24" s="101"/>
      <c r="Z24" s="101"/>
      <c r="AA24" s="101"/>
      <c r="AB24" s="101"/>
      <c r="AC24" s="101"/>
      <c r="AD24" s="101"/>
      <c r="AE24" s="101"/>
      <c r="AF24" s="101"/>
      <c r="AG24" s="101"/>
      <c r="AH24" s="106">
        <f>AH23*(1+PyG!F24)</f>
        <v>478400000.0000003</v>
      </c>
      <c r="AI24" s="107">
        <f t="shared" si="4"/>
        <v>20800000</v>
      </c>
      <c r="AJ24" s="107">
        <f t="shared" si="0"/>
        <v>7783333.333333333</v>
      </c>
      <c r="AK24" s="133"/>
    </row>
    <row r="25" spans="2:37" ht="14.25" x14ac:dyDescent="0.45">
      <c r="B25" s="122">
        <v>20</v>
      </c>
      <c r="C25" s="101"/>
      <c r="D25" s="100">
        <f t="shared" si="1"/>
        <v>5000000</v>
      </c>
      <c r="E25" s="101"/>
      <c r="F25" s="101"/>
      <c r="G25" s="100">
        <f>$F$9/(12*Datos_Entrada!$C$33)</f>
        <v>2083333.3333333333</v>
      </c>
      <c r="H25" s="101"/>
      <c r="I25" s="100">
        <f>$H$5/(Datos_Entrada!$C$36*12)</f>
        <v>291666.66666666669</v>
      </c>
      <c r="J25" s="101"/>
      <c r="K25" s="100">
        <f>$J$5/(12*Datos_Entrada!$C$39)</f>
        <v>375000</v>
      </c>
      <c r="L25" s="101"/>
      <c r="M25" s="103">
        <f t="shared" si="2"/>
        <v>33333.333333333336</v>
      </c>
      <c r="N25" s="104">
        <f t="shared" si="3"/>
        <v>16666.666666666668</v>
      </c>
      <c r="O25" s="104">
        <f t="shared" si="5"/>
        <v>16666.666666666668</v>
      </c>
      <c r="P25" s="101"/>
      <c r="Q25" s="101"/>
      <c r="R25" s="101"/>
      <c r="S25" s="101"/>
      <c r="T25" s="101"/>
      <c r="U25" s="101"/>
      <c r="V25" s="101"/>
      <c r="W25" s="101"/>
      <c r="X25" s="101"/>
      <c r="Y25" s="101"/>
      <c r="Z25" s="101"/>
      <c r="AA25" s="101"/>
      <c r="AB25" s="101"/>
      <c r="AC25" s="101"/>
      <c r="AD25" s="101"/>
      <c r="AE25" s="101"/>
      <c r="AF25" s="101"/>
      <c r="AG25" s="101"/>
      <c r="AH25" s="106">
        <f>AH24*(1+PyG!F25)</f>
        <v>499200000.00000042</v>
      </c>
      <c r="AI25" s="107">
        <f t="shared" si="4"/>
        <v>20800000.000000119</v>
      </c>
      <c r="AJ25" s="107">
        <f t="shared" si="0"/>
        <v>7783333.333333333</v>
      </c>
      <c r="AK25" s="133"/>
    </row>
    <row r="26" spans="2:37" ht="14.25" x14ac:dyDescent="0.45">
      <c r="B26" s="122">
        <v>21</v>
      </c>
      <c r="C26" s="101"/>
      <c r="D26" s="100">
        <f t="shared" si="1"/>
        <v>5000000</v>
      </c>
      <c r="E26" s="101"/>
      <c r="F26" s="101"/>
      <c r="G26" s="100">
        <f>$F$9/(12*Datos_Entrada!$C$33)</f>
        <v>2083333.3333333333</v>
      </c>
      <c r="H26" s="101"/>
      <c r="I26" s="100">
        <f>$H$5/(Datos_Entrada!$C$36*12)</f>
        <v>291666.66666666669</v>
      </c>
      <c r="J26" s="101"/>
      <c r="K26" s="100">
        <f>$J$5/(12*Datos_Entrada!$C$39)</f>
        <v>375000</v>
      </c>
      <c r="L26" s="101"/>
      <c r="M26" s="103">
        <f t="shared" si="2"/>
        <v>33333.333333333336</v>
      </c>
      <c r="N26" s="104">
        <f t="shared" si="3"/>
        <v>16666.666666666668</v>
      </c>
      <c r="O26" s="104">
        <f t="shared" si="5"/>
        <v>16666.666666666668</v>
      </c>
      <c r="P26" s="101"/>
      <c r="Q26" s="101"/>
      <c r="R26" s="101"/>
      <c r="S26" s="101"/>
      <c r="T26" s="101"/>
      <c r="U26" s="101"/>
      <c r="V26" s="101"/>
      <c r="W26" s="101"/>
      <c r="X26" s="101"/>
      <c r="Y26" s="101"/>
      <c r="Z26" s="101"/>
      <c r="AA26" s="101"/>
      <c r="AB26" s="101"/>
      <c r="AC26" s="101"/>
      <c r="AD26" s="101"/>
      <c r="AE26" s="101"/>
      <c r="AF26" s="101"/>
      <c r="AG26" s="101"/>
      <c r="AH26" s="106">
        <f>AH25*(1+PyG!F26)</f>
        <v>520000000.00000048</v>
      </c>
      <c r="AI26" s="107">
        <f t="shared" si="4"/>
        <v>20800000.00000006</v>
      </c>
      <c r="AJ26" s="107">
        <f t="shared" si="0"/>
        <v>7783333.333333333</v>
      </c>
      <c r="AK26" s="133"/>
    </row>
    <row r="27" spans="2:37" ht="14.25" x14ac:dyDescent="0.45">
      <c r="B27" s="122">
        <v>22</v>
      </c>
      <c r="C27" s="101"/>
      <c r="D27" s="100">
        <f t="shared" si="1"/>
        <v>5000000</v>
      </c>
      <c r="E27" s="101"/>
      <c r="F27" s="101"/>
      <c r="G27" s="100">
        <f>$F$9/(12*Datos_Entrada!$C$33)</f>
        <v>2083333.3333333333</v>
      </c>
      <c r="H27" s="101"/>
      <c r="I27" s="100">
        <f>$H$5/(Datos_Entrada!$C$36*12)</f>
        <v>291666.66666666669</v>
      </c>
      <c r="J27" s="101"/>
      <c r="K27" s="100">
        <f>$J$5/(12*Datos_Entrada!$C$39)</f>
        <v>375000</v>
      </c>
      <c r="L27" s="101"/>
      <c r="M27" s="103">
        <f t="shared" si="2"/>
        <v>33333.333333333336</v>
      </c>
      <c r="N27" s="104">
        <f t="shared" si="3"/>
        <v>16666.666666666668</v>
      </c>
      <c r="O27" s="104">
        <f t="shared" si="5"/>
        <v>16666.666666666668</v>
      </c>
      <c r="P27" s="101"/>
      <c r="Q27" s="101"/>
      <c r="R27" s="101"/>
      <c r="S27" s="101"/>
      <c r="T27" s="101"/>
      <c r="U27" s="101"/>
      <c r="V27" s="101"/>
      <c r="W27" s="101"/>
      <c r="X27" s="101"/>
      <c r="Y27" s="101"/>
      <c r="Z27" s="101"/>
      <c r="AA27" s="101"/>
      <c r="AB27" s="101"/>
      <c r="AC27" s="101"/>
      <c r="AD27" s="101"/>
      <c r="AE27" s="101"/>
      <c r="AF27" s="101"/>
      <c r="AG27" s="101"/>
      <c r="AH27" s="106">
        <f>AH26*(1+PyG!F27)</f>
        <v>540800000.00000048</v>
      </c>
      <c r="AI27" s="107">
        <f t="shared" si="4"/>
        <v>20800000</v>
      </c>
      <c r="AJ27" s="107">
        <f t="shared" si="0"/>
        <v>7783333.333333333</v>
      </c>
      <c r="AK27" s="133"/>
    </row>
    <row r="28" spans="2:37" ht="14.25" x14ac:dyDescent="0.45">
      <c r="B28" s="122">
        <v>23</v>
      </c>
      <c r="C28" s="101"/>
      <c r="D28" s="100">
        <f t="shared" si="1"/>
        <v>5000000</v>
      </c>
      <c r="E28" s="101"/>
      <c r="F28" s="101"/>
      <c r="G28" s="100">
        <f>$F$9/(12*Datos_Entrada!$C$33)</f>
        <v>2083333.3333333333</v>
      </c>
      <c r="H28" s="101"/>
      <c r="I28" s="100">
        <f>$H$5/(Datos_Entrada!$C$36*12)</f>
        <v>291666.66666666669</v>
      </c>
      <c r="J28" s="101"/>
      <c r="K28" s="100">
        <f>$J$5/(12*Datos_Entrada!$C$39)</f>
        <v>375000</v>
      </c>
      <c r="L28" s="101"/>
      <c r="M28" s="103">
        <f t="shared" si="2"/>
        <v>33333.333333333336</v>
      </c>
      <c r="N28" s="104">
        <f t="shared" si="3"/>
        <v>16666.666666666668</v>
      </c>
      <c r="O28" s="104">
        <f t="shared" si="5"/>
        <v>16666.666666666668</v>
      </c>
      <c r="P28" s="101"/>
      <c r="Q28" s="101"/>
      <c r="R28" s="101"/>
      <c r="S28" s="101"/>
      <c r="T28" s="101"/>
      <c r="U28" s="101"/>
      <c r="V28" s="101"/>
      <c r="W28" s="101"/>
      <c r="X28" s="101"/>
      <c r="Y28" s="101"/>
      <c r="Z28" s="101"/>
      <c r="AA28" s="101"/>
      <c r="AB28" s="101"/>
      <c r="AC28" s="101"/>
      <c r="AD28" s="101"/>
      <c r="AE28" s="101"/>
      <c r="AF28" s="101"/>
      <c r="AG28" s="101"/>
      <c r="AH28" s="106">
        <f>AH27*(1+PyG!F28)</f>
        <v>561600000.00000048</v>
      </c>
      <c r="AI28" s="107">
        <f t="shared" si="4"/>
        <v>20800000</v>
      </c>
      <c r="AJ28" s="107">
        <f t="shared" si="0"/>
        <v>7783333.333333333</v>
      </c>
      <c r="AK28" s="133"/>
    </row>
    <row r="29" spans="2:37" ht="14.25" x14ac:dyDescent="0.45">
      <c r="B29" s="122">
        <v>24</v>
      </c>
      <c r="C29" s="101"/>
      <c r="D29" s="100">
        <f t="shared" si="1"/>
        <v>5000000</v>
      </c>
      <c r="E29" s="101"/>
      <c r="F29" s="101"/>
      <c r="G29" s="100">
        <f>$F$9/(12*Datos_Entrada!$C$33)</f>
        <v>2083333.3333333333</v>
      </c>
      <c r="H29" s="101"/>
      <c r="I29" s="100">
        <f>$H$5/(Datos_Entrada!$C$36*12)</f>
        <v>291666.66666666669</v>
      </c>
      <c r="J29" s="101"/>
      <c r="K29" s="100">
        <f>$J$5/(12*Datos_Entrada!$C$39)</f>
        <v>375000</v>
      </c>
      <c r="L29" s="101"/>
      <c r="M29" s="103">
        <f t="shared" si="2"/>
        <v>33333.333333333336</v>
      </c>
      <c r="N29" s="104">
        <f t="shared" si="3"/>
        <v>16666.666666666668</v>
      </c>
      <c r="O29" s="104">
        <f t="shared" si="5"/>
        <v>16666.666666666668</v>
      </c>
      <c r="P29" s="101"/>
      <c r="Q29" s="101"/>
      <c r="R29" s="101"/>
      <c r="S29" s="101"/>
      <c r="T29" s="101"/>
      <c r="U29" s="101"/>
      <c r="V29" s="101"/>
      <c r="W29" s="101"/>
      <c r="X29" s="101"/>
      <c r="Y29" s="101"/>
      <c r="Z29" s="101"/>
      <c r="AA29" s="101"/>
      <c r="AB29" s="101"/>
      <c r="AC29" s="101"/>
      <c r="AD29" s="101"/>
      <c r="AE29" s="101"/>
      <c r="AF29" s="101"/>
      <c r="AG29" s="101"/>
      <c r="AH29" s="106">
        <f>AH28*(1+PyG!F29)</f>
        <v>582400000.0000006</v>
      </c>
      <c r="AI29" s="107">
        <f t="shared" si="4"/>
        <v>20800000.000000119</v>
      </c>
      <c r="AJ29" s="107">
        <f t="shared" si="0"/>
        <v>7783333.333333333</v>
      </c>
      <c r="AK29" s="133"/>
    </row>
    <row r="30" spans="2:37" ht="14.25" x14ac:dyDescent="0.45">
      <c r="B30" s="122">
        <v>25</v>
      </c>
      <c r="C30" s="101"/>
      <c r="D30" s="100">
        <f t="shared" si="1"/>
        <v>5000000</v>
      </c>
      <c r="E30" s="101"/>
      <c r="F30" s="101"/>
      <c r="G30" s="100">
        <f>$F$9/(12*Datos_Entrada!$C$33)</f>
        <v>2083333.3333333333</v>
      </c>
      <c r="H30" s="101"/>
      <c r="I30" s="100">
        <f>$H$5/(Datos_Entrada!$C$36*12)</f>
        <v>291666.66666666669</v>
      </c>
      <c r="J30" s="101"/>
      <c r="K30" s="100">
        <f>$J$5/(12*Datos_Entrada!$C$39)</f>
        <v>375000</v>
      </c>
      <c r="L30" s="100">
        <f>Datos_Entrada!$D$41</f>
        <v>2000000</v>
      </c>
      <c r="M30" s="103">
        <f t="shared" si="2"/>
        <v>33333.333333333336</v>
      </c>
      <c r="N30" s="104">
        <f t="shared" si="3"/>
        <v>16666.666666666668</v>
      </c>
      <c r="O30" s="104">
        <f t="shared" si="5"/>
        <v>16666.666666666668</v>
      </c>
      <c r="P30" s="101"/>
      <c r="Q30" s="101"/>
      <c r="R30" s="101"/>
      <c r="S30" s="101"/>
      <c r="T30" s="101"/>
      <c r="U30" s="101"/>
      <c r="V30" s="101"/>
      <c r="W30" s="101"/>
      <c r="X30" s="101"/>
      <c r="Y30" s="101"/>
      <c r="Z30" s="101"/>
      <c r="AA30" s="101"/>
      <c r="AB30" s="101"/>
      <c r="AC30" s="101"/>
      <c r="AD30" s="101"/>
      <c r="AE30" s="101"/>
      <c r="AF30" s="101"/>
      <c r="AG30" s="101"/>
      <c r="AH30" s="106">
        <f>AH29*(1+PyG!F30)</f>
        <v>603200000.0000006</v>
      </c>
      <c r="AI30" s="107">
        <f t="shared" si="4"/>
        <v>20800000</v>
      </c>
      <c r="AJ30" s="107">
        <f t="shared" si="0"/>
        <v>7783333.333333333</v>
      </c>
      <c r="AK30" s="133"/>
    </row>
    <row r="31" spans="2:37" ht="14.25" x14ac:dyDescent="0.45">
      <c r="B31" s="122">
        <v>26</v>
      </c>
      <c r="C31" s="101"/>
      <c r="D31" s="100">
        <f t="shared" si="1"/>
        <v>5000000</v>
      </c>
      <c r="E31" s="101"/>
      <c r="F31" s="101"/>
      <c r="G31" s="100">
        <f>$F$9/(12*Datos_Entrada!$C$33)</f>
        <v>2083333.3333333333</v>
      </c>
      <c r="H31" s="101"/>
      <c r="I31" s="100">
        <f>$H$5/(Datos_Entrada!$C$36*12)</f>
        <v>291666.66666666669</v>
      </c>
      <c r="J31" s="101"/>
      <c r="K31" s="100">
        <f>$J$5/(12*Datos_Entrada!$C$39)</f>
        <v>375000</v>
      </c>
      <c r="L31" s="101"/>
      <c r="M31" s="103">
        <f t="shared" si="2"/>
        <v>50000</v>
      </c>
      <c r="N31" s="104">
        <f t="shared" si="3"/>
        <v>16666.666666666668</v>
      </c>
      <c r="O31" s="104">
        <f t="shared" si="5"/>
        <v>16666.666666666668</v>
      </c>
      <c r="P31" s="104">
        <f>$L$30/(10*12)</f>
        <v>16666.666666666668</v>
      </c>
      <c r="Q31" s="101"/>
      <c r="R31" s="101"/>
      <c r="S31" s="101"/>
      <c r="T31" s="101"/>
      <c r="U31" s="101"/>
      <c r="V31" s="101"/>
      <c r="W31" s="101"/>
      <c r="X31" s="101"/>
      <c r="Y31" s="101"/>
      <c r="Z31" s="101"/>
      <c r="AA31" s="101"/>
      <c r="AB31" s="101"/>
      <c r="AC31" s="101"/>
      <c r="AD31" s="101"/>
      <c r="AE31" s="101"/>
      <c r="AF31" s="101"/>
      <c r="AG31" s="101"/>
      <c r="AH31" s="106">
        <f>AH30*(1+PyG!F31)</f>
        <v>624000000.00000072</v>
      </c>
      <c r="AI31" s="107">
        <f t="shared" si="4"/>
        <v>20800000.000000119</v>
      </c>
      <c r="AJ31" s="107">
        <f t="shared" si="0"/>
        <v>7800000</v>
      </c>
      <c r="AK31" s="133"/>
    </row>
    <row r="32" spans="2:37" ht="14.25" x14ac:dyDescent="0.45">
      <c r="B32" s="122">
        <v>27</v>
      </c>
      <c r="C32" s="101"/>
      <c r="D32" s="100">
        <f t="shared" si="1"/>
        <v>5000000</v>
      </c>
      <c r="E32" s="101"/>
      <c r="F32" s="101"/>
      <c r="G32" s="100">
        <f>$F$9/(12*Datos_Entrada!$C$33)</f>
        <v>2083333.3333333333</v>
      </c>
      <c r="H32" s="101"/>
      <c r="I32" s="100">
        <f>$H$5/(Datos_Entrada!$C$36*12)</f>
        <v>291666.66666666669</v>
      </c>
      <c r="J32" s="101"/>
      <c r="K32" s="100">
        <f>$J$5/(12*Datos_Entrada!$C$39)</f>
        <v>375000</v>
      </c>
      <c r="L32" s="101"/>
      <c r="M32" s="103">
        <f t="shared" si="2"/>
        <v>50000</v>
      </c>
      <c r="N32" s="104">
        <f t="shared" si="3"/>
        <v>16666.666666666668</v>
      </c>
      <c r="O32" s="104">
        <f t="shared" si="5"/>
        <v>16666.666666666668</v>
      </c>
      <c r="P32" s="104">
        <f t="shared" ref="P32:P95" si="6">$L$30/(10*12)</f>
        <v>16666.666666666668</v>
      </c>
      <c r="Q32" s="101"/>
      <c r="R32" s="101"/>
      <c r="S32" s="101"/>
      <c r="T32" s="101"/>
      <c r="U32" s="101"/>
      <c r="V32" s="101"/>
      <c r="W32" s="101"/>
      <c r="X32" s="101"/>
      <c r="Y32" s="101"/>
      <c r="Z32" s="101"/>
      <c r="AA32" s="101"/>
      <c r="AB32" s="101"/>
      <c r="AC32" s="101"/>
      <c r="AD32" s="101"/>
      <c r="AE32" s="101"/>
      <c r="AF32" s="101"/>
      <c r="AG32" s="101"/>
      <c r="AH32" s="106">
        <f>AH31*(1+PyG!F32)</f>
        <v>644800000.00000072</v>
      </c>
      <c r="AI32" s="107">
        <f t="shared" si="4"/>
        <v>20800000</v>
      </c>
      <c r="AJ32" s="107">
        <f t="shared" si="0"/>
        <v>7800000</v>
      </c>
      <c r="AK32" s="133"/>
    </row>
    <row r="33" spans="2:37" ht="14.25" x14ac:dyDescent="0.45">
      <c r="B33" s="122">
        <v>28</v>
      </c>
      <c r="C33" s="101"/>
      <c r="D33" s="100">
        <f t="shared" si="1"/>
        <v>5000000</v>
      </c>
      <c r="E33" s="101"/>
      <c r="F33" s="101"/>
      <c r="G33" s="100">
        <f>$F$9/(12*Datos_Entrada!$C$33)</f>
        <v>2083333.3333333333</v>
      </c>
      <c r="H33" s="101"/>
      <c r="I33" s="100">
        <f>$H$5/(Datos_Entrada!$C$36*12)</f>
        <v>291666.66666666669</v>
      </c>
      <c r="J33" s="101"/>
      <c r="K33" s="100">
        <f>$J$5/(12*Datos_Entrada!$C$39)</f>
        <v>375000</v>
      </c>
      <c r="L33" s="101"/>
      <c r="M33" s="103">
        <f t="shared" si="2"/>
        <v>50000</v>
      </c>
      <c r="N33" s="104">
        <f t="shared" si="3"/>
        <v>16666.666666666668</v>
      </c>
      <c r="O33" s="104">
        <f t="shared" si="5"/>
        <v>16666.666666666668</v>
      </c>
      <c r="P33" s="104">
        <f t="shared" si="6"/>
        <v>16666.666666666668</v>
      </c>
      <c r="Q33" s="101"/>
      <c r="R33" s="101"/>
      <c r="S33" s="101"/>
      <c r="T33" s="101"/>
      <c r="U33" s="101"/>
      <c r="V33" s="101"/>
      <c r="W33" s="101"/>
      <c r="X33" s="101"/>
      <c r="Y33" s="101"/>
      <c r="Z33" s="101"/>
      <c r="AA33" s="101"/>
      <c r="AB33" s="101"/>
      <c r="AC33" s="101"/>
      <c r="AD33" s="101"/>
      <c r="AE33" s="101"/>
      <c r="AF33" s="101"/>
      <c r="AG33" s="101"/>
      <c r="AH33" s="106">
        <f>AH32*(1+PyG!F33)</f>
        <v>658666666.66666698</v>
      </c>
      <c r="AI33" s="107">
        <f t="shared" si="4"/>
        <v>13866666.666666269</v>
      </c>
      <c r="AJ33" s="107">
        <f t="shared" si="0"/>
        <v>7800000</v>
      </c>
      <c r="AK33" s="133"/>
    </row>
    <row r="34" spans="2:37" ht="14.25" x14ac:dyDescent="0.45">
      <c r="B34" s="122">
        <v>29</v>
      </c>
      <c r="C34" s="101"/>
      <c r="D34" s="100">
        <f t="shared" si="1"/>
        <v>5000000</v>
      </c>
      <c r="E34" s="101"/>
      <c r="F34" s="101"/>
      <c r="G34" s="100">
        <f>$F$9/(12*Datos_Entrada!$C$33)</f>
        <v>2083333.3333333333</v>
      </c>
      <c r="H34" s="101"/>
      <c r="I34" s="100">
        <f>$H$5/(Datos_Entrada!$C$36*12)</f>
        <v>291666.66666666669</v>
      </c>
      <c r="J34" s="101"/>
      <c r="K34" s="100">
        <f>$J$5/(12*Datos_Entrada!$C$39)</f>
        <v>375000</v>
      </c>
      <c r="L34" s="101"/>
      <c r="M34" s="103">
        <f t="shared" si="2"/>
        <v>50000</v>
      </c>
      <c r="N34" s="104">
        <f t="shared" si="3"/>
        <v>16666.666666666668</v>
      </c>
      <c r="O34" s="104">
        <f t="shared" si="5"/>
        <v>16666.666666666668</v>
      </c>
      <c r="P34" s="104">
        <f t="shared" si="6"/>
        <v>16666.666666666668</v>
      </c>
      <c r="Q34" s="101"/>
      <c r="R34" s="101"/>
      <c r="S34" s="101"/>
      <c r="T34" s="101"/>
      <c r="U34" s="101"/>
      <c r="V34" s="101"/>
      <c r="W34" s="101"/>
      <c r="X34" s="101"/>
      <c r="Y34" s="101"/>
      <c r="Z34" s="101"/>
      <c r="AA34" s="101"/>
      <c r="AB34" s="101"/>
      <c r="AC34" s="101"/>
      <c r="AD34" s="101"/>
      <c r="AE34" s="101"/>
      <c r="AF34" s="101"/>
      <c r="AG34" s="101"/>
      <c r="AH34" s="106">
        <f>AH33*(1+PyG!F34)</f>
        <v>658666666.66666698</v>
      </c>
      <c r="AI34" s="107">
        <f t="shared" si="4"/>
        <v>0</v>
      </c>
      <c r="AJ34" s="107">
        <f t="shared" si="0"/>
        <v>7800000</v>
      </c>
      <c r="AK34" s="133"/>
    </row>
    <row r="35" spans="2:37" ht="14.25" x14ac:dyDescent="0.45">
      <c r="B35" s="122">
        <v>30</v>
      </c>
      <c r="C35" s="101"/>
      <c r="D35" s="100">
        <f t="shared" si="1"/>
        <v>5000000</v>
      </c>
      <c r="E35" s="101"/>
      <c r="F35" s="101"/>
      <c r="G35" s="100">
        <f>$F$9/(12*Datos_Entrada!$C$33)</f>
        <v>2083333.3333333333</v>
      </c>
      <c r="H35" s="101"/>
      <c r="I35" s="100">
        <f>$H$5/(Datos_Entrada!$C$36*12)</f>
        <v>291666.66666666669</v>
      </c>
      <c r="J35" s="101"/>
      <c r="K35" s="100">
        <f>$J$5/(12*Datos_Entrada!$C$39)</f>
        <v>375000</v>
      </c>
      <c r="L35" s="101"/>
      <c r="M35" s="103">
        <f t="shared" si="2"/>
        <v>50000</v>
      </c>
      <c r="N35" s="104">
        <f t="shared" si="3"/>
        <v>16666.666666666668</v>
      </c>
      <c r="O35" s="104">
        <f t="shared" si="5"/>
        <v>16666.666666666668</v>
      </c>
      <c r="P35" s="104">
        <f t="shared" si="6"/>
        <v>16666.666666666668</v>
      </c>
      <c r="Q35" s="101"/>
      <c r="R35" s="101"/>
      <c r="S35" s="101"/>
      <c r="T35" s="101"/>
      <c r="U35" s="101"/>
      <c r="V35" s="101"/>
      <c r="W35" s="101"/>
      <c r="X35" s="101"/>
      <c r="Y35" s="101"/>
      <c r="Z35" s="101"/>
      <c r="AA35" s="101"/>
      <c r="AB35" s="101"/>
      <c r="AC35" s="101"/>
      <c r="AD35" s="101"/>
      <c r="AE35" s="101"/>
      <c r="AF35" s="101"/>
      <c r="AG35" s="101"/>
      <c r="AH35" s="106">
        <f>AH34*(1+PyG!F35)</f>
        <v>658666666.66666698</v>
      </c>
      <c r="AI35" s="107">
        <f t="shared" si="4"/>
        <v>0</v>
      </c>
      <c r="AJ35" s="107">
        <f t="shared" si="0"/>
        <v>7800000</v>
      </c>
      <c r="AK35" s="133"/>
    </row>
    <row r="36" spans="2:37" ht="14.25" x14ac:dyDescent="0.45">
      <c r="B36" s="122">
        <v>31</v>
      </c>
      <c r="C36" s="101"/>
      <c r="D36" s="100">
        <f t="shared" si="1"/>
        <v>5000000</v>
      </c>
      <c r="E36" s="101"/>
      <c r="F36" s="101"/>
      <c r="G36" s="100">
        <f>$F$9/(12*Datos_Entrada!$C$33)</f>
        <v>2083333.3333333333</v>
      </c>
      <c r="H36" s="101"/>
      <c r="I36" s="100">
        <f>$H$5/(Datos_Entrada!$C$36*12)</f>
        <v>291666.66666666669</v>
      </c>
      <c r="J36" s="101"/>
      <c r="K36" s="100">
        <f>$J$5/(12*Datos_Entrada!$C$39)</f>
        <v>375000</v>
      </c>
      <c r="L36" s="101"/>
      <c r="M36" s="103">
        <f t="shared" si="2"/>
        <v>50000</v>
      </c>
      <c r="N36" s="104">
        <f t="shared" si="3"/>
        <v>16666.666666666668</v>
      </c>
      <c r="O36" s="104">
        <f t="shared" si="5"/>
        <v>16666.666666666668</v>
      </c>
      <c r="P36" s="104">
        <f t="shared" si="6"/>
        <v>16666.666666666668</v>
      </c>
      <c r="Q36" s="101"/>
      <c r="R36" s="101"/>
      <c r="S36" s="101"/>
      <c r="T36" s="101"/>
      <c r="U36" s="101"/>
      <c r="V36" s="101"/>
      <c r="W36" s="101"/>
      <c r="X36" s="101"/>
      <c r="Y36" s="101"/>
      <c r="Z36" s="101"/>
      <c r="AA36" s="101"/>
      <c r="AB36" s="101"/>
      <c r="AC36" s="101"/>
      <c r="AD36" s="101"/>
      <c r="AE36" s="101"/>
      <c r="AF36" s="101"/>
      <c r="AG36" s="101"/>
      <c r="AH36" s="106">
        <f>AH35*(1+PyG!F36)</f>
        <v>658666666.66666698</v>
      </c>
      <c r="AI36" s="107">
        <f t="shared" si="4"/>
        <v>0</v>
      </c>
      <c r="AJ36" s="107">
        <f t="shared" si="0"/>
        <v>7800000</v>
      </c>
      <c r="AK36" s="133"/>
    </row>
    <row r="37" spans="2:37" ht="14.25" x14ac:dyDescent="0.45">
      <c r="B37" s="122">
        <v>32</v>
      </c>
      <c r="C37" s="101"/>
      <c r="D37" s="100">
        <f t="shared" si="1"/>
        <v>5000000</v>
      </c>
      <c r="E37" s="101"/>
      <c r="F37" s="101"/>
      <c r="G37" s="100">
        <f>$F$9/(12*Datos_Entrada!$C$33)</f>
        <v>2083333.3333333333</v>
      </c>
      <c r="H37" s="101"/>
      <c r="I37" s="100">
        <f>$H$5/(Datos_Entrada!$C$36*12)</f>
        <v>291666.66666666669</v>
      </c>
      <c r="J37" s="101"/>
      <c r="K37" s="100">
        <f>$J$5/(12*Datos_Entrada!$C$39)</f>
        <v>375000</v>
      </c>
      <c r="L37" s="101"/>
      <c r="M37" s="103">
        <f t="shared" si="2"/>
        <v>50000</v>
      </c>
      <c r="N37" s="104">
        <f t="shared" si="3"/>
        <v>16666.666666666668</v>
      </c>
      <c r="O37" s="104">
        <f t="shared" si="5"/>
        <v>16666.666666666668</v>
      </c>
      <c r="P37" s="104">
        <f t="shared" si="6"/>
        <v>16666.666666666668</v>
      </c>
      <c r="Q37" s="101"/>
      <c r="R37" s="101"/>
      <c r="S37" s="101"/>
      <c r="T37" s="101"/>
      <c r="U37" s="101"/>
      <c r="V37" s="101"/>
      <c r="W37" s="101"/>
      <c r="X37" s="101"/>
      <c r="Y37" s="101"/>
      <c r="Z37" s="101"/>
      <c r="AA37" s="101"/>
      <c r="AB37" s="101"/>
      <c r="AC37" s="101"/>
      <c r="AD37" s="101"/>
      <c r="AE37" s="101"/>
      <c r="AF37" s="101"/>
      <c r="AG37" s="101"/>
      <c r="AH37" s="106">
        <f>AH36*(1+PyG!F37)</f>
        <v>658666666.66666698</v>
      </c>
      <c r="AI37" s="107">
        <f t="shared" si="4"/>
        <v>0</v>
      </c>
      <c r="AJ37" s="107">
        <f t="shared" si="0"/>
        <v>7800000</v>
      </c>
      <c r="AK37" s="133"/>
    </row>
    <row r="38" spans="2:37" ht="14.25" x14ac:dyDescent="0.45">
      <c r="B38" s="122">
        <v>33</v>
      </c>
      <c r="C38" s="101"/>
      <c r="D38" s="100">
        <f t="shared" si="1"/>
        <v>5000000</v>
      </c>
      <c r="E38" s="101"/>
      <c r="F38" s="101"/>
      <c r="G38" s="100">
        <f>$F$9/(12*Datos_Entrada!$C$33)</f>
        <v>2083333.3333333333</v>
      </c>
      <c r="H38" s="101"/>
      <c r="I38" s="100">
        <f>$H$5/(Datos_Entrada!$C$36*12)</f>
        <v>291666.66666666669</v>
      </c>
      <c r="J38" s="101"/>
      <c r="K38" s="100">
        <f>$J$5/(12*Datos_Entrada!$C$39)</f>
        <v>375000</v>
      </c>
      <c r="L38" s="101"/>
      <c r="M38" s="103">
        <f t="shared" si="2"/>
        <v>50000</v>
      </c>
      <c r="N38" s="104">
        <f t="shared" si="3"/>
        <v>16666.666666666668</v>
      </c>
      <c r="O38" s="104">
        <f t="shared" si="5"/>
        <v>16666.666666666668</v>
      </c>
      <c r="P38" s="104">
        <f t="shared" si="6"/>
        <v>16666.666666666668</v>
      </c>
      <c r="Q38" s="101"/>
      <c r="R38" s="101"/>
      <c r="S38" s="101"/>
      <c r="T38" s="101"/>
      <c r="U38" s="101"/>
      <c r="V38" s="101"/>
      <c r="W38" s="101"/>
      <c r="X38" s="101"/>
      <c r="Y38" s="101"/>
      <c r="Z38" s="101"/>
      <c r="AA38" s="101"/>
      <c r="AB38" s="101"/>
      <c r="AC38" s="101"/>
      <c r="AD38" s="101"/>
      <c r="AE38" s="101"/>
      <c r="AF38" s="101"/>
      <c r="AG38" s="101"/>
      <c r="AH38" s="106">
        <f>AH37*(1+PyG!F38)</f>
        <v>658666666.66666698</v>
      </c>
      <c r="AI38" s="107">
        <f t="shared" si="4"/>
        <v>0</v>
      </c>
      <c r="AJ38" s="107">
        <f t="shared" si="0"/>
        <v>7800000</v>
      </c>
      <c r="AK38" s="133"/>
    </row>
    <row r="39" spans="2:37" x14ac:dyDescent="0.25">
      <c r="B39" s="122">
        <v>34</v>
      </c>
      <c r="C39" s="101"/>
      <c r="D39" s="100">
        <f t="shared" si="1"/>
        <v>5000000</v>
      </c>
      <c r="E39" s="101"/>
      <c r="F39" s="101"/>
      <c r="G39" s="100">
        <f>$F$9/(12*Datos_Entrada!$C$33)</f>
        <v>2083333.3333333333</v>
      </c>
      <c r="H39" s="101"/>
      <c r="I39" s="100">
        <f>$H$5/(Datos_Entrada!$C$36*12)</f>
        <v>291666.66666666669</v>
      </c>
      <c r="J39" s="101"/>
      <c r="K39" s="100">
        <f>$J$5/(12*Datos_Entrada!$C$39)</f>
        <v>375000</v>
      </c>
      <c r="L39" s="101"/>
      <c r="M39" s="103">
        <f t="shared" si="2"/>
        <v>50000</v>
      </c>
      <c r="N39" s="104">
        <f t="shared" si="3"/>
        <v>16666.666666666668</v>
      </c>
      <c r="O39" s="104">
        <f t="shared" si="5"/>
        <v>16666.666666666668</v>
      </c>
      <c r="P39" s="104">
        <f t="shared" si="6"/>
        <v>16666.666666666668</v>
      </c>
      <c r="Q39" s="101"/>
      <c r="R39" s="101"/>
      <c r="S39" s="101"/>
      <c r="T39" s="101"/>
      <c r="U39" s="101"/>
      <c r="V39" s="101"/>
      <c r="W39" s="101"/>
      <c r="X39" s="101"/>
      <c r="Y39" s="101"/>
      <c r="Z39" s="101"/>
      <c r="AA39" s="101"/>
      <c r="AB39" s="101"/>
      <c r="AC39" s="101"/>
      <c r="AD39" s="101"/>
      <c r="AE39" s="101"/>
      <c r="AF39" s="101"/>
      <c r="AG39" s="101"/>
      <c r="AH39" s="106">
        <f>AH38*(1+PyG!F39)</f>
        <v>658666666.66666698</v>
      </c>
      <c r="AI39" s="107">
        <f t="shared" si="4"/>
        <v>0</v>
      </c>
      <c r="AJ39" s="107">
        <f t="shared" si="0"/>
        <v>7800000</v>
      </c>
      <c r="AK39" s="133"/>
    </row>
    <row r="40" spans="2:37" x14ac:dyDescent="0.25">
      <c r="B40" s="122">
        <v>35</v>
      </c>
      <c r="C40" s="101"/>
      <c r="D40" s="100">
        <f t="shared" si="1"/>
        <v>5000000</v>
      </c>
      <c r="E40" s="101"/>
      <c r="F40" s="101"/>
      <c r="G40" s="100">
        <f>$F$9/(12*Datos_Entrada!$C$33)</f>
        <v>2083333.3333333333</v>
      </c>
      <c r="H40" s="101"/>
      <c r="I40" s="100">
        <f>$H$5/(Datos_Entrada!$C$36*12)</f>
        <v>291666.66666666669</v>
      </c>
      <c r="J40" s="101"/>
      <c r="K40" s="100">
        <f>$J$5/(12*Datos_Entrada!$C$39)</f>
        <v>375000</v>
      </c>
      <c r="L40" s="101"/>
      <c r="M40" s="103">
        <f t="shared" si="2"/>
        <v>50000</v>
      </c>
      <c r="N40" s="104">
        <f t="shared" si="3"/>
        <v>16666.666666666668</v>
      </c>
      <c r="O40" s="104">
        <f t="shared" si="5"/>
        <v>16666.666666666668</v>
      </c>
      <c r="P40" s="104">
        <f t="shared" si="6"/>
        <v>16666.666666666668</v>
      </c>
      <c r="Q40" s="101"/>
      <c r="R40" s="101"/>
      <c r="S40" s="101"/>
      <c r="T40" s="101"/>
      <c r="U40" s="101"/>
      <c r="V40" s="101"/>
      <c r="W40" s="101"/>
      <c r="X40" s="101"/>
      <c r="Y40" s="101"/>
      <c r="Z40" s="101"/>
      <c r="AA40" s="101"/>
      <c r="AB40" s="101"/>
      <c r="AC40" s="101"/>
      <c r="AD40" s="101"/>
      <c r="AE40" s="101"/>
      <c r="AF40" s="101"/>
      <c r="AG40" s="101"/>
      <c r="AH40" s="106">
        <f>AH39*(1+PyG!F40)</f>
        <v>658666666.66666698</v>
      </c>
      <c r="AI40" s="107">
        <f t="shared" si="4"/>
        <v>0</v>
      </c>
      <c r="AJ40" s="107">
        <f t="shared" si="0"/>
        <v>7800000</v>
      </c>
      <c r="AK40" s="133"/>
    </row>
    <row r="41" spans="2:37" x14ac:dyDescent="0.25">
      <c r="B41" s="122">
        <v>36</v>
      </c>
      <c r="C41" s="101"/>
      <c r="D41" s="100">
        <f t="shared" si="1"/>
        <v>5000000</v>
      </c>
      <c r="E41" s="101"/>
      <c r="F41" s="101"/>
      <c r="G41" s="100">
        <f>$F$9/(12*Datos_Entrada!$C$33)</f>
        <v>2083333.3333333333</v>
      </c>
      <c r="H41" s="101"/>
      <c r="I41" s="100">
        <f>$H$5/(Datos_Entrada!$C$36*12)</f>
        <v>291666.66666666669</v>
      </c>
      <c r="J41" s="101"/>
      <c r="K41" s="100">
        <f>$J$5/(12*Datos_Entrada!$C$39)</f>
        <v>375000</v>
      </c>
      <c r="L41" s="101"/>
      <c r="M41" s="103">
        <f t="shared" si="2"/>
        <v>50000</v>
      </c>
      <c r="N41" s="104">
        <f t="shared" si="3"/>
        <v>16666.666666666668</v>
      </c>
      <c r="O41" s="104">
        <f t="shared" si="5"/>
        <v>16666.666666666668</v>
      </c>
      <c r="P41" s="104">
        <f t="shared" si="6"/>
        <v>16666.666666666668</v>
      </c>
      <c r="Q41" s="101"/>
      <c r="R41" s="101"/>
      <c r="S41" s="101"/>
      <c r="T41" s="101"/>
      <c r="U41" s="101"/>
      <c r="V41" s="101"/>
      <c r="W41" s="101"/>
      <c r="X41" s="101"/>
      <c r="Y41" s="101"/>
      <c r="Z41" s="101"/>
      <c r="AA41" s="101"/>
      <c r="AB41" s="101"/>
      <c r="AC41" s="101"/>
      <c r="AD41" s="101"/>
      <c r="AE41" s="101"/>
      <c r="AF41" s="101"/>
      <c r="AG41" s="101"/>
      <c r="AH41" s="106">
        <f>AH40*(1+PyG!F41)</f>
        <v>658666666.66666698</v>
      </c>
      <c r="AI41" s="107">
        <f t="shared" si="4"/>
        <v>0</v>
      </c>
      <c r="AJ41" s="107">
        <f t="shared" si="0"/>
        <v>7800000</v>
      </c>
      <c r="AK41" s="133"/>
    </row>
    <row r="42" spans="2:37" x14ac:dyDescent="0.25">
      <c r="B42" s="122">
        <v>37</v>
      </c>
      <c r="C42" s="101"/>
      <c r="D42" s="100">
        <f t="shared" si="1"/>
        <v>5000000</v>
      </c>
      <c r="E42" s="101"/>
      <c r="F42" s="101"/>
      <c r="G42" s="100">
        <f>$F$9/(12*Datos_Entrada!$C$33)</f>
        <v>2083333.3333333333</v>
      </c>
      <c r="H42" s="101"/>
      <c r="I42" s="100">
        <f>$H$5/(Datos_Entrada!$C$36*12)</f>
        <v>291666.66666666669</v>
      </c>
      <c r="J42" s="101"/>
      <c r="K42" s="100">
        <f>$J$5/(12*Datos_Entrada!$C$39)</f>
        <v>375000</v>
      </c>
      <c r="L42" s="100">
        <f>Datos_Entrada!$D$41</f>
        <v>2000000</v>
      </c>
      <c r="M42" s="103">
        <f t="shared" si="2"/>
        <v>50000</v>
      </c>
      <c r="N42" s="104">
        <f t="shared" si="3"/>
        <v>16666.666666666668</v>
      </c>
      <c r="O42" s="104">
        <f t="shared" si="5"/>
        <v>16666.666666666668</v>
      </c>
      <c r="P42" s="104">
        <f t="shared" si="6"/>
        <v>16666.666666666668</v>
      </c>
      <c r="Q42" s="101"/>
      <c r="R42" s="101"/>
      <c r="S42" s="101"/>
      <c r="T42" s="101"/>
      <c r="U42" s="101"/>
      <c r="V42" s="101"/>
      <c r="W42" s="101"/>
      <c r="X42" s="101"/>
      <c r="Y42" s="101"/>
      <c r="Z42" s="101"/>
      <c r="AA42" s="101"/>
      <c r="AB42" s="101"/>
      <c r="AC42" s="101"/>
      <c r="AD42" s="101"/>
      <c r="AE42" s="101"/>
      <c r="AF42" s="101"/>
      <c r="AG42" s="101"/>
      <c r="AH42" s="106">
        <f>AH41*(1+PyG!F42)</f>
        <v>658666666.66666698</v>
      </c>
      <c r="AI42" s="107">
        <f t="shared" si="4"/>
        <v>0</v>
      </c>
      <c r="AJ42" s="107">
        <f t="shared" si="0"/>
        <v>7800000</v>
      </c>
      <c r="AK42" s="133"/>
    </row>
    <row r="43" spans="2:37" x14ac:dyDescent="0.25">
      <c r="B43" s="122">
        <v>38</v>
      </c>
      <c r="C43" s="101"/>
      <c r="D43" s="100">
        <f t="shared" si="1"/>
        <v>5000000</v>
      </c>
      <c r="E43" s="101"/>
      <c r="F43" s="101"/>
      <c r="G43" s="100">
        <f>$F$9/(12*Datos_Entrada!$C$33)</f>
        <v>2083333.3333333333</v>
      </c>
      <c r="H43" s="101"/>
      <c r="I43" s="100">
        <f>$H$5/(Datos_Entrada!$C$36*12)</f>
        <v>291666.66666666669</v>
      </c>
      <c r="J43" s="101"/>
      <c r="K43" s="100">
        <f>$J$5/(12*Datos_Entrada!$C$39)</f>
        <v>375000</v>
      </c>
      <c r="L43" s="101"/>
      <c r="M43" s="103">
        <f t="shared" si="2"/>
        <v>66666.666666666672</v>
      </c>
      <c r="N43" s="104">
        <f t="shared" si="3"/>
        <v>16666.666666666668</v>
      </c>
      <c r="O43" s="104">
        <f t="shared" si="5"/>
        <v>16666.666666666668</v>
      </c>
      <c r="P43" s="104">
        <f t="shared" si="6"/>
        <v>16666.666666666668</v>
      </c>
      <c r="Q43" s="104">
        <f>$L$42/(10*12)</f>
        <v>16666.666666666668</v>
      </c>
      <c r="R43" s="101"/>
      <c r="S43" s="101"/>
      <c r="T43" s="101"/>
      <c r="U43" s="101"/>
      <c r="V43" s="101"/>
      <c r="W43" s="101"/>
      <c r="X43" s="101"/>
      <c r="Y43" s="101"/>
      <c r="Z43" s="101"/>
      <c r="AA43" s="101"/>
      <c r="AB43" s="101"/>
      <c r="AC43" s="101"/>
      <c r="AD43" s="101"/>
      <c r="AE43" s="101"/>
      <c r="AF43" s="101"/>
      <c r="AG43" s="101"/>
      <c r="AH43" s="106">
        <f>AH42*(1+PyG!F43)</f>
        <v>658666666.66666698</v>
      </c>
      <c r="AI43" s="107">
        <f t="shared" si="4"/>
        <v>0</v>
      </c>
      <c r="AJ43" s="107">
        <f t="shared" si="0"/>
        <v>7816666.666666667</v>
      </c>
      <c r="AK43" s="133"/>
    </row>
    <row r="44" spans="2:37" x14ac:dyDescent="0.25">
      <c r="B44" s="122">
        <v>39</v>
      </c>
      <c r="C44" s="101"/>
      <c r="D44" s="100">
        <f t="shared" si="1"/>
        <v>5000000</v>
      </c>
      <c r="E44" s="101"/>
      <c r="F44" s="101"/>
      <c r="G44" s="100">
        <f>$F$9/(12*Datos_Entrada!$C$33)</f>
        <v>2083333.3333333333</v>
      </c>
      <c r="H44" s="101"/>
      <c r="I44" s="100">
        <f>$H$5/(Datos_Entrada!$C$36*12)</f>
        <v>291666.66666666669</v>
      </c>
      <c r="J44" s="101"/>
      <c r="K44" s="100">
        <f>$J$5/(12*Datos_Entrada!$C$39)</f>
        <v>375000</v>
      </c>
      <c r="L44" s="101"/>
      <c r="M44" s="103">
        <f t="shared" si="2"/>
        <v>66666.666666666672</v>
      </c>
      <c r="N44" s="104">
        <f t="shared" si="3"/>
        <v>16666.666666666668</v>
      </c>
      <c r="O44" s="104">
        <f t="shared" si="5"/>
        <v>16666.666666666668</v>
      </c>
      <c r="P44" s="104">
        <f t="shared" si="6"/>
        <v>16666.666666666668</v>
      </c>
      <c r="Q44" s="104">
        <f t="shared" ref="Q44:Q107" si="7">$L$42/(10*12)</f>
        <v>16666.666666666668</v>
      </c>
      <c r="R44" s="101"/>
      <c r="S44" s="101"/>
      <c r="T44" s="101"/>
      <c r="U44" s="101"/>
      <c r="V44" s="101"/>
      <c r="W44" s="101"/>
      <c r="X44" s="101"/>
      <c r="Y44" s="101"/>
      <c r="Z44" s="101"/>
      <c r="AA44" s="101"/>
      <c r="AB44" s="101"/>
      <c r="AC44" s="101"/>
      <c r="AD44" s="101"/>
      <c r="AE44" s="101"/>
      <c r="AF44" s="101"/>
      <c r="AG44" s="101"/>
      <c r="AH44" s="106">
        <f>AH43*(1+PyG!F44)</f>
        <v>658666666.66666698</v>
      </c>
      <c r="AI44" s="107">
        <f t="shared" si="4"/>
        <v>0</v>
      </c>
      <c r="AJ44" s="107">
        <f t="shared" si="0"/>
        <v>7816666.666666667</v>
      </c>
      <c r="AK44" s="133"/>
    </row>
    <row r="45" spans="2:37" x14ac:dyDescent="0.25">
      <c r="B45" s="122">
        <v>40</v>
      </c>
      <c r="C45" s="101"/>
      <c r="D45" s="100">
        <f t="shared" si="1"/>
        <v>5000000</v>
      </c>
      <c r="E45" s="101"/>
      <c r="F45" s="101"/>
      <c r="G45" s="100">
        <f>$F$9/(12*Datos_Entrada!$C$33)</f>
        <v>2083333.3333333333</v>
      </c>
      <c r="H45" s="101"/>
      <c r="I45" s="100">
        <f>$H$5/(Datos_Entrada!$C$36*12)</f>
        <v>291666.66666666669</v>
      </c>
      <c r="J45" s="101"/>
      <c r="K45" s="100">
        <f>$J$5/(12*Datos_Entrada!$C$39)</f>
        <v>375000</v>
      </c>
      <c r="L45" s="101"/>
      <c r="M45" s="103">
        <f t="shared" si="2"/>
        <v>66666.666666666672</v>
      </c>
      <c r="N45" s="104">
        <f t="shared" si="3"/>
        <v>16666.666666666668</v>
      </c>
      <c r="O45" s="104">
        <f t="shared" si="5"/>
        <v>16666.666666666668</v>
      </c>
      <c r="P45" s="104">
        <f t="shared" si="6"/>
        <v>16666.666666666668</v>
      </c>
      <c r="Q45" s="104">
        <f t="shared" si="7"/>
        <v>16666.666666666668</v>
      </c>
      <c r="R45" s="101"/>
      <c r="S45" s="101"/>
      <c r="T45" s="101"/>
      <c r="U45" s="101"/>
      <c r="V45" s="101"/>
      <c r="W45" s="101"/>
      <c r="X45" s="101"/>
      <c r="Y45" s="101"/>
      <c r="Z45" s="101"/>
      <c r="AA45" s="101"/>
      <c r="AB45" s="101"/>
      <c r="AC45" s="101"/>
      <c r="AD45" s="101"/>
      <c r="AE45" s="101"/>
      <c r="AF45" s="101"/>
      <c r="AG45" s="101"/>
      <c r="AH45" s="106">
        <f>AH44*(1+PyG!F45)</f>
        <v>658666666.66666698</v>
      </c>
      <c r="AI45" s="107">
        <f t="shared" si="4"/>
        <v>0</v>
      </c>
      <c r="AJ45" s="107">
        <f t="shared" si="0"/>
        <v>7816666.666666667</v>
      </c>
      <c r="AK45" s="133"/>
    </row>
    <row r="46" spans="2:37" x14ac:dyDescent="0.25">
      <c r="B46" s="122">
        <v>41</v>
      </c>
      <c r="C46" s="101"/>
      <c r="D46" s="100">
        <f t="shared" si="1"/>
        <v>5000000</v>
      </c>
      <c r="E46" s="101"/>
      <c r="F46" s="101"/>
      <c r="G46" s="100">
        <f>$F$9/(12*Datos_Entrada!$C$33)</f>
        <v>2083333.3333333333</v>
      </c>
      <c r="H46" s="101"/>
      <c r="I46" s="100">
        <f>$H$5/(Datos_Entrada!$C$36*12)</f>
        <v>291666.66666666669</v>
      </c>
      <c r="J46" s="101"/>
      <c r="K46" s="100">
        <f>$J$5/(12*Datos_Entrada!$C$39)</f>
        <v>375000</v>
      </c>
      <c r="L46" s="101"/>
      <c r="M46" s="103">
        <f t="shared" si="2"/>
        <v>66666.666666666672</v>
      </c>
      <c r="N46" s="104">
        <f t="shared" si="3"/>
        <v>16666.666666666668</v>
      </c>
      <c r="O46" s="104">
        <f t="shared" si="5"/>
        <v>16666.666666666668</v>
      </c>
      <c r="P46" s="104">
        <f t="shared" si="6"/>
        <v>16666.666666666668</v>
      </c>
      <c r="Q46" s="104">
        <f t="shared" si="7"/>
        <v>16666.666666666668</v>
      </c>
      <c r="R46" s="101"/>
      <c r="S46" s="101"/>
      <c r="T46" s="101"/>
      <c r="U46" s="101"/>
      <c r="V46" s="101"/>
      <c r="W46" s="101"/>
      <c r="X46" s="101"/>
      <c r="Y46" s="101"/>
      <c r="Z46" s="101"/>
      <c r="AA46" s="101"/>
      <c r="AB46" s="101"/>
      <c r="AC46" s="101"/>
      <c r="AD46" s="101"/>
      <c r="AE46" s="101"/>
      <c r="AF46" s="101"/>
      <c r="AG46" s="101"/>
      <c r="AH46" s="106">
        <f>AH45*(1+PyG!F46)</f>
        <v>658666666.66666698</v>
      </c>
      <c r="AI46" s="107">
        <f t="shared" si="4"/>
        <v>0</v>
      </c>
      <c r="AJ46" s="107">
        <f t="shared" si="0"/>
        <v>7816666.666666667</v>
      </c>
      <c r="AK46" s="133"/>
    </row>
    <row r="47" spans="2:37" x14ac:dyDescent="0.25">
      <c r="B47" s="122">
        <v>42</v>
      </c>
      <c r="C47" s="101"/>
      <c r="D47" s="100">
        <f t="shared" si="1"/>
        <v>5000000</v>
      </c>
      <c r="E47" s="101"/>
      <c r="F47" s="101"/>
      <c r="G47" s="100">
        <f>$F$9/(12*Datos_Entrada!$C$33)</f>
        <v>2083333.3333333333</v>
      </c>
      <c r="H47" s="101"/>
      <c r="I47" s="100">
        <f>$H$5/(Datos_Entrada!$C$36*12)</f>
        <v>291666.66666666669</v>
      </c>
      <c r="J47" s="101"/>
      <c r="K47" s="100">
        <f>$J$5/(12*Datos_Entrada!$C$39)</f>
        <v>375000</v>
      </c>
      <c r="L47" s="101"/>
      <c r="M47" s="103">
        <f t="shared" si="2"/>
        <v>66666.666666666672</v>
      </c>
      <c r="N47" s="104">
        <f t="shared" si="3"/>
        <v>16666.666666666668</v>
      </c>
      <c r="O47" s="104">
        <f t="shared" si="5"/>
        <v>16666.666666666668</v>
      </c>
      <c r="P47" s="104">
        <f t="shared" si="6"/>
        <v>16666.666666666668</v>
      </c>
      <c r="Q47" s="104">
        <f t="shared" si="7"/>
        <v>16666.666666666668</v>
      </c>
      <c r="R47" s="101"/>
      <c r="S47" s="101"/>
      <c r="T47" s="101"/>
      <c r="U47" s="101"/>
      <c r="V47" s="101"/>
      <c r="W47" s="101"/>
      <c r="X47" s="101"/>
      <c r="Y47" s="101"/>
      <c r="Z47" s="101"/>
      <c r="AA47" s="101"/>
      <c r="AB47" s="101"/>
      <c r="AC47" s="101"/>
      <c r="AD47" s="101"/>
      <c r="AE47" s="101"/>
      <c r="AF47" s="101"/>
      <c r="AG47" s="101"/>
      <c r="AH47" s="106">
        <f>AH46*(1+PyG!F47)</f>
        <v>658666666.66666698</v>
      </c>
      <c r="AI47" s="107">
        <f t="shared" si="4"/>
        <v>0</v>
      </c>
      <c r="AJ47" s="107">
        <f t="shared" si="0"/>
        <v>7816666.666666667</v>
      </c>
      <c r="AK47" s="133"/>
    </row>
    <row r="48" spans="2:37" x14ac:dyDescent="0.25">
      <c r="B48" s="122">
        <v>43</v>
      </c>
      <c r="C48" s="101"/>
      <c r="D48" s="100">
        <f t="shared" si="1"/>
        <v>5000000</v>
      </c>
      <c r="E48" s="101"/>
      <c r="F48" s="101"/>
      <c r="G48" s="100">
        <f>$F$9/(12*Datos_Entrada!$C$33)</f>
        <v>2083333.3333333333</v>
      </c>
      <c r="H48" s="101"/>
      <c r="I48" s="100">
        <f>$H$5/(Datos_Entrada!$C$36*12)</f>
        <v>291666.66666666669</v>
      </c>
      <c r="J48" s="101"/>
      <c r="K48" s="100">
        <f>$J$5/(12*Datos_Entrada!$C$39)</f>
        <v>375000</v>
      </c>
      <c r="L48" s="101"/>
      <c r="M48" s="103">
        <f t="shared" si="2"/>
        <v>66666.666666666672</v>
      </c>
      <c r="N48" s="104">
        <f t="shared" si="3"/>
        <v>16666.666666666668</v>
      </c>
      <c r="O48" s="104">
        <f t="shared" si="5"/>
        <v>16666.666666666668</v>
      </c>
      <c r="P48" s="104">
        <f t="shared" si="6"/>
        <v>16666.666666666668</v>
      </c>
      <c r="Q48" s="104">
        <f t="shared" si="7"/>
        <v>16666.666666666668</v>
      </c>
      <c r="R48" s="101"/>
      <c r="S48" s="101"/>
      <c r="T48" s="101"/>
      <c r="U48" s="101"/>
      <c r="V48" s="101"/>
      <c r="W48" s="101"/>
      <c r="X48" s="101"/>
      <c r="Y48" s="101"/>
      <c r="Z48" s="101"/>
      <c r="AA48" s="101"/>
      <c r="AB48" s="101"/>
      <c r="AC48" s="101"/>
      <c r="AD48" s="101"/>
      <c r="AE48" s="101"/>
      <c r="AF48" s="101"/>
      <c r="AG48" s="101"/>
      <c r="AH48" s="106">
        <f>AH47*(1+PyG!F48)</f>
        <v>658666666.66666698</v>
      </c>
      <c r="AI48" s="107">
        <f t="shared" si="4"/>
        <v>0</v>
      </c>
      <c r="AJ48" s="107">
        <f t="shared" si="0"/>
        <v>7816666.666666667</v>
      </c>
      <c r="AK48" s="133"/>
    </row>
    <row r="49" spans="2:37" x14ac:dyDescent="0.25">
      <c r="B49" s="122">
        <v>44</v>
      </c>
      <c r="C49" s="101"/>
      <c r="D49" s="100">
        <f t="shared" si="1"/>
        <v>5000000</v>
      </c>
      <c r="E49" s="101"/>
      <c r="F49" s="101"/>
      <c r="G49" s="100">
        <f>$F$9/(12*Datos_Entrada!$C$33)</f>
        <v>2083333.3333333333</v>
      </c>
      <c r="H49" s="101"/>
      <c r="I49" s="100">
        <f>$H$5/(Datos_Entrada!$C$36*12)</f>
        <v>291666.66666666669</v>
      </c>
      <c r="J49" s="101"/>
      <c r="K49" s="100">
        <f>$J$5/(12*Datos_Entrada!$C$39)</f>
        <v>375000</v>
      </c>
      <c r="L49" s="101"/>
      <c r="M49" s="103">
        <f t="shared" si="2"/>
        <v>66666.666666666672</v>
      </c>
      <c r="N49" s="104">
        <f t="shared" si="3"/>
        <v>16666.666666666668</v>
      </c>
      <c r="O49" s="104">
        <f t="shared" si="5"/>
        <v>16666.666666666668</v>
      </c>
      <c r="P49" s="104">
        <f t="shared" si="6"/>
        <v>16666.666666666668</v>
      </c>
      <c r="Q49" s="104">
        <f t="shared" si="7"/>
        <v>16666.666666666668</v>
      </c>
      <c r="R49" s="101"/>
      <c r="S49" s="101"/>
      <c r="T49" s="101"/>
      <c r="U49" s="101"/>
      <c r="V49" s="101"/>
      <c r="W49" s="101"/>
      <c r="X49" s="101"/>
      <c r="Y49" s="101"/>
      <c r="Z49" s="101"/>
      <c r="AA49" s="101"/>
      <c r="AB49" s="101"/>
      <c r="AC49" s="101"/>
      <c r="AD49" s="101"/>
      <c r="AE49" s="101"/>
      <c r="AF49" s="101"/>
      <c r="AG49" s="101"/>
      <c r="AH49" s="106">
        <f>AH48*(1+PyG!F49)</f>
        <v>658666666.66666698</v>
      </c>
      <c r="AI49" s="107">
        <f t="shared" si="4"/>
        <v>0</v>
      </c>
      <c r="AJ49" s="107">
        <f t="shared" si="0"/>
        <v>7816666.666666667</v>
      </c>
      <c r="AK49" s="133"/>
    </row>
    <row r="50" spans="2:37" x14ac:dyDescent="0.25">
      <c r="B50" s="122">
        <v>45</v>
      </c>
      <c r="C50" s="101"/>
      <c r="D50" s="100">
        <f t="shared" si="1"/>
        <v>5000000</v>
      </c>
      <c r="E50" s="101"/>
      <c r="F50" s="101"/>
      <c r="G50" s="100">
        <f>$F$9/(12*Datos_Entrada!$C$33)</f>
        <v>2083333.3333333333</v>
      </c>
      <c r="H50" s="101"/>
      <c r="I50" s="100">
        <f>$H$5/(Datos_Entrada!$C$36*12)</f>
        <v>291666.66666666669</v>
      </c>
      <c r="J50" s="101"/>
      <c r="K50" s="100">
        <f>$J$5/(12*Datos_Entrada!$C$39)</f>
        <v>375000</v>
      </c>
      <c r="L50" s="101"/>
      <c r="M50" s="103">
        <f t="shared" si="2"/>
        <v>66666.666666666672</v>
      </c>
      <c r="N50" s="104">
        <f t="shared" si="3"/>
        <v>16666.666666666668</v>
      </c>
      <c r="O50" s="104">
        <f t="shared" si="5"/>
        <v>16666.666666666668</v>
      </c>
      <c r="P50" s="104">
        <f t="shared" si="6"/>
        <v>16666.666666666668</v>
      </c>
      <c r="Q50" s="104">
        <f t="shared" si="7"/>
        <v>16666.666666666668</v>
      </c>
      <c r="R50" s="101"/>
      <c r="S50" s="101"/>
      <c r="T50" s="101"/>
      <c r="U50" s="101"/>
      <c r="V50" s="101"/>
      <c r="W50" s="101"/>
      <c r="X50" s="101"/>
      <c r="Y50" s="101"/>
      <c r="Z50" s="101"/>
      <c r="AA50" s="101"/>
      <c r="AB50" s="101"/>
      <c r="AC50" s="101"/>
      <c r="AD50" s="101"/>
      <c r="AE50" s="101"/>
      <c r="AF50" s="101"/>
      <c r="AG50" s="101"/>
      <c r="AH50" s="106">
        <f>AH49*(1+PyG!F50)</f>
        <v>658666666.66666698</v>
      </c>
      <c r="AI50" s="107">
        <f t="shared" si="4"/>
        <v>0</v>
      </c>
      <c r="AJ50" s="107">
        <f t="shared" si="0"/>
        <v>7816666.666666667</v>
      </c>
      <c r="AK50" s="133"/>
    </row>
    <row r="51" spans="2:37" x14ac:dyDescent="0.25">
      <c r="B51" s="122">
        <v>46</v>
      </c>
      <c r="C51" s="101"/>
      <c r="D51" s="100">
        <f t="shared" si="1"/>
        <v>5000000</v>
      </c>
      <c r="E51" s="101"/>
      <c r="F51" s="101"/>
      <c r="G51" s="100">
        <f>$F$9/(12*Datos_Entrada!$C$33)</f>
        <v>2083333.3333333333</v>
      </c>
      <c r="H51" s="101"/>
      <c r="I51" s="100">
        <f>$H$5/(Datos_Entrada!$C$36*12)</f>
        <v>291666.66666666669</v>
      </c>
      <c r="J51" s="101"/>
      <c r="K51" s="100">
        <f>$J$5/(12*Datos_Entrada!$C$39)</f>
        <v>375000</v>
      </c>
      <c r="L51" s="101"/>
      <c r="M51" s="103">
        <f t="shared" si="2"/>
        <v>66666.666666666672</v>
      </c>
      <c r="N51" s="104">
        <f t="shared" si="3"/>
        <v>16666.666666666668</v>
      </c>
      <c r="O51" s="104">
        <f t="shared" si="5"/>
        <v>16666.666666666668</v>
      </c>
      <c r="P51" s="104">
        <f t="shared" si="6"/>
        <v>16666.666666666668</v>
      </c>
      <c r="Q51" s="104">
        <f t="shared" si="7"/>
        <v>16666.666666666668</v>
      </c>
      <c r="R51" s="101"/>
      <c r="S51" s="101"/>
      <c r="T51" s="101"/>
      <c r="U51" s="101"/>
      <c r="V51" s="101"/>
      <c r="W51" s="101"/>
      <c r="X51" s="101"/>
      <c r="Y51" s="101"/>
      <c r="Z51" s="101"/>
      <c r="AA51" s="101"/>
      <c r="AB51" s="101"/>
      <c r="AC51" s="101"/>
      <c r="AD51" s="101"/>
      <c r="AE51" s="101"/>
      <c r="AF51" s="101"/>
      <c r="AG51" s="101"/>
      <c r="AH51" s="106">
        <f>AH50*(1+PyG!F51)</f>
        <v>658666666.66666698</v>
      </c>
      <c r="AI51" s="107">
        <f t="shared" si="4"/>
        <v>0</v>
      </c>
      <c r="AJ51" s="107">
        <f t="shared" si="0"/>
        <v>7816666.666666667</v>
      </c>
      <c r="AK51" s="133"/>
    </row>
    <row r="52" spans="2:37" x14ac:dyDescent="0.25">
      <c r="B52" s="122">
        <v>47</v>
      </c>
      <c r="C52" s="101"/>
      <c r="D52" s="100">
        <f t="shared" si="1"/>
        <v>5000000</v>
      </c>
      <c r="E52" s="101"/>
      <c r="F52" s="101"/>
      <c r="G52" s="100">
        <f>$F$9/(12*Datos_Entrada!$C$33)</f>
        <v>2083333.3333333333</v>
      </c>
      <c r="H52" s="101"/>
      <c r="I52" s="100">
        <f>$H$5/(Datos_Entrada!$C$36*12)</f>
        <v>291666.66666666669</v>
      </c>
      <c r="J52" s="101"/>
      <c r="K52" s="100">
        <f>$J$5/(12*Datos_Entrada!$C$39)</f>
        <v>375000</v>
      </c>
      <c r="L52" s="101"/>
      <c r="M52" s="103">
        <f t="shared" si="2"/>
        <v>66666.666666666672</v>
      </c>
      <c r="N52" s="104">
        <f t="shared" si="3"/>
        <v>16666.666666666668</v>
      </c>
      <c r="O52" s="104">
        <f t="shared" si="5"/>
        <v>16666.666666666668</v>
      </c>
      <c r="P52" s="104">
        <f t="shared" si="6"/>
        <v>16666.666666666668</v>
      </c>
      <c r="Q52" s="104">
        <f t="shared" si="7"/>
        <v>16666.666666666668</v>
      </c>
      <c r="R52" s="101"/>
      <c r="S52" s="101"/>
      <c r="T52" s="101"/>
      <c r="U52" s="101"/>
      <c r="V52" s="101"/>
      <c r="W52" s="101"/>
      <c r="X52" s="101"/>
      <c r="Y52" s="101"/>
      <c r="Z52" s="101"/>
      <c r="AA52" s="101"/>
      <c r="AB52" s="101"/>
      <c r="AC52" s="101"/>
      <c r="AD52" s="101"/>
      <c r="AE52" s="101"/>
      <c r="AF52" s="101"/>
      <c r="AG52" s="101"/>
      <c r="AH52" s="106">
        <f>AH51*(1+PyG!F52)</f>
        <v>658666666.66666698</v>
      </c>
      <c r="AI52" s="107">
        <f t="shared" si="4"/>
        <v>0</v>
      </c>
      <c r="AJ52" s="107">
        <f t="shared" si="0"/>
        <v>7816666.666666667</v>
      </c>
      <c r="AK52" s="133"/>
    </row>
    <row r="53" spans="2:37" x14ac:dyDescent="0.25">
      <c r="B53" s="122">
        <v>48</v>
      </c>
      <c r="C53" s="101"/>
      <c r="D53" s="100">
        <f t="shared" si="1"/>
        <v>5000000</v>
      </c>
      <c r="E53" s="101"/>
      <c r="F53" s="101"/>
      <c r="G53" s="100">
        <f>$F$9/(12*Datos_Entrada!$C$33)</f>
        <v>2083333.3333333333</v>
      </c>
      <c r="H53" s="101"/>
      <c r="I53" s="100">
        <f>$H$5/(Datos_Entrada!$C$36*12)</f>
        <v>291666.66666666669</v>
      </c>
      <c r="J53" s="101"/>
      <c r="K53" s="100">
        <f>$J$5/(12*Datos_Entrada!$C$39)</f>
        <v>375000</v>
      </c>
      <c r="L53" s="101"/>
      <c r="M53" s="103">
        <f t="shared" si="2"/>
        <v>66666.666666666672</v>
      </c>
      <c r="N53" s="104">
        <f t="shared" si="3"/>
        <v>16666.666666666668</v>
      </c>
      <c r="O53" s="104">
        <f t="shared" si="5"/>
        <v>16666.666666666668</v>
      </c>
      <c r="P53" s="104">
        <f t="shared" si="6"/>
        <v>16666.666666666668</v>
      </c>
      <c r="Q53" s="104">
        <f t="shared" si="7"/>
        <v>16666.666666666668</v>
      </c>
      <c r="R53" s="101"/>
      <c r="S53" s="101"/>
      <c r="T53" s="101"/>
      <c r="U53" s="101"/>
      <c r="V53" s="101"/>
      <c r="W53" s="101"/>
      <c r="X53" s="101"/>
      <c r="Y53" s="101"/>
      <c r="Z53" s="101"/>
      <c r="AA53" s="101"/>
      <c r="AB53" s="101"/>
      <c r="AC53" s="101"/>
      <c r="AD53" s="101"/>
      <c r="AE53" s="101"/>
      <c r="AF53" s="101"/>
      <c r="AG53" s="101"/>
      <c r="AH53" s="106">
        <f>AH52*(1+PyG!F53)</f>
        <v>658666666.66666698</v>
      </c>
      <c r="AI53" s="107">
        <f t="shared" si="4"/>
        <v>0</v>
      </c>
      <c r="AJ53" s="107">
        <f t="shared" si="0"/>
        <v>7816666.666666667</v>
      </c>
      <c r="AK53" s="133"/>
    </row>
    <row r="54" spans="2:37" x14ac:dyDescent="0.25">
      <c r="B54" s="122">
        <v>49</v>
      </c>
      <c r="C54" s="101"/>
      <c r="D54" s="100">
        <f t="shared" si="1"/>
        <v>5000000</v>
      </c>
      <c r="E54" s="101"/>
      <c r="F54" s="101"/>
      <c r="G54" s="100">
        <f>$F$9/(12*Datos_Entrada!$C$33)</f>
        <v>2083333.3333333333</v>
      </c>
      <c r="H54" s="101"/>
      <c r="I54" s="100">
        <f>$H$5/(Datos_Entrada!$C$36*12)</f>
        <v>291666.66666666669</v>
      </c>
      <c r="J54" s="101"/>
      <c r="K54" s="100">
        <f>$J$5/(12*Datos_Entrada!$C$39)</f>
        <v>375000</v>
      </c>
      <c r="L54" s="100">
        <f>Datos_Entrada!$D$41</f>
        <v>2000000</v>
      </c>
      <c r="M54" s="103">
        <f t="shared" si="2"/>
        <v>66666.666666666672</v>
      </c>
      <c r="N54" s="104">
        <f t="shared" si="3"/>
        <v>16666.666666666668</v>
      </c>
      <c r="O54" s="104">
        <f t="shared" si="5"/>
        <v>16666.666666666668</v>
      </c>
      <c r="P54" s="104">
        <f t="shared" si="6"/>
        <v>16666.666666666668</v>
      </c>
      <c r="Q54" s="104">
        <f t="shared" si="7"/>
        <v>16666.666666666668</v>
      </c>
      <c r="R54" s="101"/>
      <c r="S54" s="101"/>
      <c r="T54" s="101"/>
      <c r="U54" s="101"/>
      <c r="V54" s="101"/>
      <c r="W54" s="101"/>
      <c r="X54" s="101"/>
      <c r="Y54" s="101"/>
      <c r="Z54" s="101"/>
      <c r="AA54" s="101"/>
      <c r="AB54" s="101"/>
      <c r="AC54" s="101"/>
      <c r="AD54" s="101"/>
      <c r="AE54" s="101"/>
      <c r="AF54" s="101"/>
      <c r="AG54" s="101"/>
      <c r="AH54" s="106">
        <f>AH53*(1+PyG!F54)</f>
        <v>554666666.66666698</v>
      </c>
      <c r="AI54" s="107">
        <f t="shared" si="4"/>
        <v>-104000000</v>
      </c>
      <c r="AJ54" s="107">
        <f t="shared" si="0"/>
        <v>7816666.666666667</v>
      </c>
      <c r="AK54" s="133"/>
    </row>
    <row r="55" spans="2:37" x14ac:dyDescent="0.25">
      <c r="B55" s="122">
        <v>50</v>
      </c>
      <c r="C55" s="101"/>
      <c r="D55" s="100">
        <f t="shared" si="1"/>
        <v>5000000</v>
      </c>
      <c r="E55" s="101"/>
      <c r="F55" s="101"/>
      <c r="G55" s="100">
        <f>$F$9/(12*Datos_Entrada!$C$33)</f>
        <v>2083333.3333333333</v>
      </c>
      <c r="H55" s="101"/>
      <c r="I55" s="100">
        <f>$H$5/(Datos_Entrada!$C$36*12)</f>
        <v>291666.66666666669</v>
      </c>
      <c r="J55" s="101"/>
      <c r="K55" s="100">
        <f>$J$5/(12*Datos_Entrada!$C$39)</f>
        <v>375000</v>
      </c>
      <c r="L55" s="101"/>
      <c r="M55" s="103">
        <f t="shared" si="2"/>
        <v>83333.333333333343</v>
      </c>
      <c r="N55" s="104">
        <f t="shared" si="3"/>
        <v>16666.666666666668</v>
      </c>
      <c r="O55" s="104">
        <f t="shared" si="5"/>
        <v>16666.666666666668</v>
      </c>
      <c r="P55" s="104">
        <f t="shared" si="6"/>
        <v>16666.666666666668</v>
      </c>
      <c r="Q55" s="104">
        <f t="shared" si="7"/>
        <v>16666.666666666668</v>
      </c>
      <c r="R55" s="104">
        <f>$L$54/(10*12)</f>
        <v>16666.666666666668</v>
      </c>
      <c r="S55" s="101"/>
      <c r="T55" s="101"/>
      <c r="U55" s="101"/>
      <c r="V55" s="101"/>
      <c r="W55" s="101"/>
      <c r="X55" s="101"/>
      <c r="Y55" s="101"/>
      <c r="Z55" s="101"/>
      <c r="AA55" s="101"/>
      <c r="AB55" s="101"/>
      <c r="AC55" s="101"/>
      <c r="AD55" s="101"/>
      <c r="AE55" s="101"/>
      <c r="AF55" s="101"/>
      <c r="AG55" s="101"/>
      <c r="AH55" s="106">
        <f>AH54*(1+PyG!F55)</f>
        <v>554666666.66666698</v>
      </c>
      <c r="AI55" s="107">
        <f t="shared" si="4"/>
        <v>0</v>
      </c>
      <c r="AJ55" s="107">
        <f t="shared" si="0"/>
        <v>7833333.333333333</v>
      </c>
      <c r="AK55" s="133"/>
    </row>
    <row r="56" spans="2:37" x14ac:dyDescent="0.25">
      <c r="B56" s="122">
        <v>51</v>
      </c>
      <c r="C56" s="101"/>
      <c r="D56" s="100">
        <f t="shared" si="1"/>
        <v>5000000</v>
      </c>
      <c r="E56" s="101"/>
      <c r="F56" s="101"/>
      <c r="G56" s="100">
        <f>$F$9/(12*Datos_Entrada!$C$33)</f>
        <v>2083333.3333333333</v>
      </c>
      <c r="H56" s="101"/>
      <c r="I56" s="100">
        <f>$H$5/(Datos_Entrada!$C$36*12)</f>
        <v>291666.66666666669</v>
      </c>
      <c r="J56" s="101"/>
      <c r="K56" s="100">
        <f>$J$5/(12*Datos_Entrada!$C$39)</f>
        <v>375000</v>
      </c>
      <c r="L56" s="101"/>
      <c r="M56" s="103">
        <f t="shared" si="2"/>
        <v>83333.333333333343</v>
      </c>
      <c r="N56" s="104">
        <f t="shared" si="3"/>
        <v>16666.666666666668</v>
      </c>
      <c r="O56" s="104">
        <f t="shared" si="5"/>
        <v>16666.666666666668</v>
      </c>
      <c r="P56" s="104">
        <f t="shared" si="6"/>
        <v>16666.666666666668</v>
      </c>
      <c r="Q56" s="104">
        <f t="shared" si="7"/>
        <v>16666.666666666668</v>
      </c>
      <c r="R56" s="104">
        <f t="shared" ref="R56:R119" si="8">$L$54/(10*12)</f>
        <v>16666.666666666668</v>
      </c>
      <c r="S56" s="101"/>
      <c r="T56" s="101"/>
      <c r="U56" s="101"/>
      <c r="V56" s="101"/>
      <c r="W56" s="101"/>
      <c r="X56" s="101"/>
      <c r="Y56" s="101"/>
      <c r="Z56" s="101"/>
      <c r="AA56" s="101"/>
      <c r="AB56" s="101"/>
      <c r="AC56" s="101"/>
      <c r="AD56" s="101"/>
      <c r="AE56" s="101"/>
      <c r="AF56" s="101"/>
      <c r="AG56" s="101"/>
      <c r="AH56" s="106">
        <f>AH55*(1+PyG!F56)</f>
        <v>554666666.66666698</v>
      </c>
      <c r="AI56" s="107">
        <f t="shared" si="4"/>
        <v>0</v>
      </c>
      <c r="AJ56" s="107">
        <f t="shared" si="0"/>
        <v>7833333.333333333</v>
      </c>
      <c r="AK56" s="133"/>
    </row>
    <row r="57" spans="2:37" x14ac:dyDescent="0.25">
      <c r="B57" s="122">
        <v>52</v>
      </c>
      <c r="C57" s="101"/>
      <c r="D57" s="100">
        <f t="shared" si="1"/>
        <v>5000000</v>
      </c>
      <c r="E57" s="101"/>
      <c r="F57" s="101"/>
      <c r="G57" s="100">
        <f>$F$9/(12*Datos_Entrada!$C$33)</f>
        <v>2083333.3333333333</v>
      </c>
      <c r="H57" s="101"/>
      <c r="I57" s="100">
        <f>$H$5/(Datos_Entrada!$C$36*12)</f>
        <v>291666.66666666669</v>
      </c>
      <c r="J57" s="101"/>
      <c r="K57" s="100">
        <f>$J$5/(12*Datos_Entrada!$C$39)</f>
        <v>375000</v>
      </c>
      <c r="L57" s="101"/>
      <c r="M57" s="103">
        <f t="shared" si="2"/>
        <v>83333.333333333343</v>
      </c>
      <c r="N57" s="104">
        <f t="shared" si="3"/>
        <v>16666.666666666668</v>
      </c>
      <c r="O57" s="104">
        <f t="shared" si="5"/>
        <v>16666.666666666668</v>
      </c>
      <c r="P57" s="104">
        <f t="shared" si="6"/>
        <v>16666.666666666668</v>
      </c>
      <c r="Q57" s="104">
        <f t="shared" si="7"/>
        <v>16666.666666666668</v>
      </c>
      <c r="R57" s="104">
        <f t="shared" si="8"/>
        <v>16666.666666666668</v>
      </c>
      <c r="S57" s="101"/>
      <c r="T57" s="101"/>
      <c r="U57" s="101"/>
      <c r="V57" s="101"/>
      <c r="W57" s="101"/>
      <c r="X57" s="101"/>
      <c r="Y57" s="101"/>
      <c r="Z57" s="101"/>
      <c r="AA57" s="101"/>
      <c r="AB57" s="101"/>
      <c r="AC57" s="101"/>
      <c r="AD57" s="101"/>
      <c r="AE57" s="101"/>
      <c r="AF57" s="101"/>
      <c r="AG57" s="101"/>
      <c r="AH57" s="106">
        <f>AH56*(1+PyG!F57)</f>
        <v>554666666.66666698</v>
      </c>
      <c r="AI57" s="107">
        <f t="shared" si="4"/>
        <v>0</v>
      </c>
      <c r="AJ57" s="107">
        <f t="shared" si="0"/>
        <v>7833333.333333333</v>
      </c>
      <c r="AK57" s="133"/>
    </row>
    <row r="58" spans="2:37" x14ac:dyDescent="0.25">
      <c r="B58" s="122">
        <v>53</v>
      </c>
      <c r="C58" s="101"/>
      <c r="D58" s="100">
        <f t="shared" si="1"/>
        <v>5000000</v>
      </c>
      <c r="E58" s="101"/>
      <c r="F58" s="101"/>
      <c r="G58" s="100">
        <f>$F$9/(12*Datos_Entrada!$C$33)</f>
        <v>2083333.3333333333</v>
      </c>
      <c r="H58" s="101"/>
      <c r="I58" s="100">
        <f>$H$5/(Datos_Entrada!$C$36*12)</f>
        <v>291666.66666666669</v>
      </c>
      <c r="J58" s="101"/>
      <c r="K58" s="100">
        <f>$J$5/(12*Datos_Entrada!$C$39)</f>
        <v>375000</v>
      </c>
      <c r="L58" s="101"/>
      <c r="M58" s="103">
        <f t="shared" si="2"/>
        <v>83333.333333333343</v>
      </c>
      <c r="N58" s="104">
        <f t="shared" si="3"/>
        <v>16666.666666666668</v>
      </c>
      <c r="O58" s="104">
        <f t="shared" si="5"/>
        <v>16666.666666666668</v>
      </c>
      <c r="P58" s="104">
        <f t="shared" si="6"/>
        <v>16666.666666666668</v>
      </c>
      <c r="Q58" s="104">
        <f t="shared" si="7"/>
        <v>16666.666666666668</v>
      </c>
      <c r="R58" s="104">
        <f t="shared" si="8"/>
        <v>16666.666666666668</v>
      </c>
      <c r="S58" s="101"/>
      <c r="T58" s="101"/>
      <c r="U58" s="101"/>
      <c r="V58" s="101"/>
      <c r="W58" s="101"/>
      <c r="X58" s="101"/>
      <c r="Y58" s="101"/>
      <c r="Z58" s="101"/>
      <c r="AA58" s="101"/>
      <c r="AB58" s="101"/>
      <c r="AC58" s="101"/>
      <c r="AD58" s="101"/>
      <c r="AE58" s="101"/>
      <c r="AF58" s="101"/>
      <c r="AG58" s="101"/>
      <c r="AH58" s="106">
        <f>AH57*(1+PyG!F58)</f>
        <v>554666666.66666698</v>
      </c>
      <c r="AI58" s="107">
        <f t="shared" si="4"/>
        <v>0</v>
      </c>
      <c r="AJ58" s="107">
        <f t="shared" si="0"/>
        <v>7833333.333333333</v>
      </c>
      <c r="AK58" s="133"/>
    </row>
    <row r="59" spans="2:37" x14ac:dyDescent="0.25">
      <c r="B59" s="122">
        <v>54</v>
      </c>
      <c r="C59" s="101"/>
      <c r="D59" s="100">
        <f t="shared" si="1"/>
        <v>5000000</v>
      </c>
      <c r="E59" s="101"/>
      <c r="F59" s="101"/>
      <c r="G59" s="100">
        <f>$F$9/(12*Datos_Entrada!$C$33)</f>
        <v>2083333.3333333333</v>
      </c>
      <c r="H59" s="101"/>
      <c r="I59" s="100">
        <f>$H$5/(Datos_Entrada!$C$36*12)</f>
        <v>291666.66666666669</v>
      </c>
      <c r="J59" s="101"/>
      <c r="K59" s="100">
        <f>$J$5/(12*Datos_Entrada!$C$39)</f>
        <v>375000</v>
      </c>
      <c r="L59" s="101"/>
      <c r="M59" s="103">
        <f t="shared" si="2"/>
        <v>83333.333333333343</v>
      </c>
      <c r="N59" s="104">
        <f t="shared" si="3"/>
        <v>16666.666666666668</v>
      </c>
      <c r="O59" s="104">
        <f t="shared" si="5"/>
        <v>16666.666666666668</v>
      </c>
      <c r="P59" s="104">
        <f t="shared" si="6"/>
        <v>16666.666666666668</v>
      </c>
      <c r="Q59" s="104">
        <f t="shared" si="7"/>
        <v>16666.666666666668</v>
      </c>
      <c r="R59" s="104">
        <f t="shared" si="8"/>
        <v>16666.666666666668</v>
      </c>
      <c r="S59" s="101"/>
      <c r="T59" s="101"/>
      <c r="U59" s="101"/>
      <c r="V59" s="101"/>
      <c r="W59" s="101"/>
      <c r="X59" s="101"/>
      <c r="Y59" s="101"/>
      <c r="Z59" s="101"/>
      <c r="AA59" s="101"/>
      <c r="AB59" s="101"/>
      <c r="AC59" s="101"/>
      <c r="AD59" s="101"/>
      <c r="AE59" s="101"/>
      <c r="AF59" s="101"/>
      <c r="AG59" s="101"/>
      <c r="AH59" s="106">
        <f>AH58*(1+PyG!F59)</f>
        <v>554666666.66666698</v>
      </c>
      <c r="AI59" s="107">
        <f t="shared" si="4"/>
        <v>0</v>
      </c>
      <c r="AJ59" s="107">
        <f t="shared" si="0"/>
        <v>7833333.333333333</v>
      </c>
      <c r="AK59" s="133"/>
    </row>
    <row r="60" spans="2:37" x14ac:dyDescent="0.25">
      <c r="B60" s="122">
        <v>55</v>
      </c>
      <c r="C60" s="101"/>
      <c r="D60" s="100">
        <f t="shared" si="1"/>
        <v>5000000</v>
      </c>
      <c r="E60" s="101"/>
      <c r="F60" s="101"/>
      <c r="G60" s="100">
        <f>$F$9/(12*Datos_Entrada!$C$33)</f>
        <v>2083333.3333333333</v>
      </c>
      <c r="H60" s="101"/>
      <c r="I60" s="100">
        <f>$H$5/(Datos_Entrada!$C$36*12)</f>
        <v>291666.66666666669</v>
      </c>
      <c r="J60" s="101"/>
      <c r="K60" s="100">
        <f>$J$5/(12*Datos_Entrada!$C$39)</f>
        <v>375000</v>
      </c>
      <c r="L60" s="101"/>
      <c r="M60" s="103">
        <f t="shared" si="2"/>
        <v>83333.333333333343</v>
      </c>
      <c r="N60" s="104">
        <f t="shared" si="3"/>
        <v>16666.666666666668</v>
      </c>
      <c r="O60" s="104">
        <f t="shared" si="5"/>
        <v>16666.666666666668</v>
      </c>
      <c r="P60" s="104">
        <f t="shared" si="6"/>
        <v>16666.666666666668</v>
      </c>
      <c r="Q60" s="104">
        <f t="shared" si="7"/>
        <v>16666.666666666668</v>
      </c>
      <c r="R60" s="104">
        <f t="shared" si="8"/>
        <v>16666.666666666668</v>
      </c>
      <c r="S60" s="101"/>
      <c r="T60" s="101"/>
      <c r="U60" s="101"/>
      <c r="V60" s="101"/>
      <c r="W60" s="101"/>
      <c r="X60" s="101"/>
      <c r="Y60" s="101"/>
      <c r="Z60" s="101"/>
      <c r="AA60" s="101"/>
      <c r="AB60" s="101"/>
      <c r="AC60" s="101"/>
      <c r="AD60" s="101"/>
      <c r="AE60" s="101"/>
      <c r="AF60" s="101"/>
      <c r="AG60" s="101"/>
      <c r="AH60" s="106">
        <f>AH59*(1+PyG!F60)</f>
        <v>554666666.66666698</v>
      </c>
      <c r="AI60" s="107">
        <f t="shared" si="4"/>
        <v>0</v>
      </c>
      <c r="AJ60" s="107">
        <f t="shared" si="0"/>
        <v>7833333.333333333</v>
      </c>
      <c r="AK60" s="133"/>
    </row>
    <row r="61" spans="2:37" x14ac:dyDescent="0.25">
      <c r="B61" s="122">
        <v>56</v>
      </c>
      <c r="C61" s="101"/>
      <c r="D61" s="100">
        <f t="shared" si="1"/>
        <v>5000000</v>
      </c>
      <c r="E61" s="101"/>
      <c r="F61" s="101"/>
      <c r="G61" s="100">
        <f>$F$9/(12*Datos_Entrada!$C$33)</f>
        <v>2083333.3333333333</v>
      </c>
      <c r="H61" s="101"/>
      <c r="I61" s="100">
        <f>$H$5/(Datos_Entrada!$C$36*12)</f>
        <v>291666.66666666669</v>
      </c>
      <c r="J61" s="101"/>
      <c r="K61" s="100">
        <f>$J$5/(12*Datos_Entrada!$C$39)</f>
        <v>375000</v>
      </c>
      <c r="L61" s="101"/>
      <c r="M61" s="103">
        <f t="shared" si="2"/>
        <v>83333.333333333343</v>
      </c>
      <c r="N61" s="104">
        <f t="shared" si="3"/>
        <v>16666.666666666668</v>
      </c>
      <c r="O61" s="104">
        <f t="shared" si="5"/>
        <v>16666.666666666668</v>
      </c>
      <c r="P61" s="104">
        <f t="shared" si="6"/>
        <v>16666.666666666668</v>
      </c>
      <c r="Q61" s="104">
        <f t="shared" si="7"/>
        <v>16666.666666666668</v>
      </c>
      <c r="R61" s="104">
        <f t="shared" si="8"/>
        <v>16666.666666666668</v>
      </c>
      <c r="S61" s="101"/>
      <c r="T61" s="101"/>
      <c r="U61" s="101"/>
      <c r="V61" s="101"/>
      <c r="W61" s="101"/>
      <c r="X61" s="101"/>
      <c r="Y61" s="101"/>
      <c r="Z61" s="101"/>
      <c r="AA61" s="101"/>
      <c r="AB61" s="101"/>
      <c r="AC61" s="101"/>
      <c r="AD61" s="101"/>
      <c r="AE61" s="101"/>
      <c r="AF61" s="101"/>
      <c r="AG61" s="101"/>
      <c r="AH61" s="106">
        <f>AH60*(1+PyG!F61)</f>
        <v>554666666.66666698</v>
      </c>
      <c r="AI61" s="107">
        <f t="shared" si="4"/>
        <v>0</v>
      </c>
      <c r="AJ61" s="107">
        <f t="shared" si="0"/>
        <v>7833333.333333333</v>
      </c>
      <c r="AK61" s="133"/>
    </row>
    <row r="62" spans="2:37" x14ac:dyDescent="0.25">
      <c r="B62" s="122">
        <v>57</v>
      </c>
      <c r="C62" s="101"/>
      <c r="D62" s="100">
        <f t="shared" si="1"/>
        <v>5000000</v>
      </c>
      <c r="E62" s="101"/>
      <c r="F62" s="101"/>
      <c r="G62" s="100">
        <f>$F$9/(12*Datos_Entrada!$C$33)</f>
        <v>2083333.3333333333</v>
      </c>
      <c r="H62" s="101"/>
      <c r="I62" s="100">
        <f>$H$5/(Datos_Entrada!$C$36*12)</f>
        <v>291666.66666666669</v>
      </c>
      <c r="J62" s="101"/>
      <c r="K62" s="100">
        <f>$J$5/(12*Datos_Entrada!$C$39)</f>
        <v>375000</v>
      </c>
      <c r="L62" s="101"/>
      <c r="M62" s="103">
        <f t="shared" si="2"/>
        <v>83333.333333333343</v>
      </c>
      <c r="N62" s="104">
        <f t="shared" si="3"/>
        <v>16666.666666666668</v>
      </c>
      <c r="O62" s="104">
        <f t="shared" si="5"/>
        <v>16666.666666666668</v>
      </c>
      <c r="P62" s="104">
        <f t="shared" si="6"/>
        <v>16666.666666666668</v>
      </c>
      <c r="Q62" s="104">
        <f t="shared" si="7"/>
        <v>16666.666666666668</v>
      </c>
      <c r="R62" s="104">
        <f t="shared" si="8"/>
        <v>16666.666666666668</v>
      </c>
      <c r="S62" s="101"/>
      <c r="T62" s="101"/>
      <c r="U62" s="101"/>
      <c r="V62" s="101"/>
      <c r="W62" s="101"/>
      <c r="X62" s="101"/>
      <c r="Y62" s="101"/>
      <c r="Z62" s="101"/>
      <c r="AA62" s="101"/>
      <c r="AB62" s="101"/>
      <c r="AC62" s="101"/>
      <c r="AD62" s="101"/>
      <c r="AE62" s="101"/>
      <c r="AF62" s="101"/>
      <c r="AG62" s="101"/>
      <c r="AH62" s="106">
        <f>AH61*(1+PyG!F62)</f>
        <v>554666666.66666698</v>
      </c>
      <c r="AI62" s="107">
        <f t="shared" si="4"/>
        <v>0</v>
      </c>
      <c r="AJ62" s="107">
        <f t="shared" si="0"/>
        <v>7833333.333333333</v>
      </c>
      <c r="AK62" s="133"/>
    </row>
    <row r="63" spans="2:37" x14ac:dyDescent="0.25">
      <c r="B63" s="122">
        <v>58</v>
      </c>
      <c r="C63" s="101"/>
      <c r="D63" s="100">
        <f t="shared" si="1"/>
        <v>5000000</v>
      </c>
      <c r="E63" s="101"/>
      <c r="F63" s="101"/>
      <c r="G63" s="100">
        <f>$F$9/(12*Datos_Entrada!$C$33)</f>
        <v>2083333.3333333333</v>
      </c>
      <c r="H63" s="101"/>
      <c r="I63" s="100">
        <f>$H$5/(Datos_Entrada!$C$36*12)</f>
        <v>291666.66666666669</v>
      </c>
      <c r="J63" s="101"/>
      <c r="K63" s="100">
        <f>$J$5/(12*Datos_Entrada!$C$39)</f>
        <v>375000</v>
      </c>
      <c r="L63" s="101"/>
      <c r="M63" s="103">
        <f t="shared" si="2"/>
        <v>83333.333333333343</v>
      </c>
      <c r="N63" s="104">
        <f t="shared" si="3"/>
        <v>16666.666666666668</v>
      </c>
      <c r="O63" s="104">
        <f t="shared" si="5"/>
        <v>16666.666666666668</v>
      </c>
      <c r="P63" s="104">
        <f t="shared" si="6"/>
        <v>16666.666666666668</v>
      </c>
      <c r="Q63" s="104">
        <f t="shared" si="7"/>
        <v>16666.666666666668</v>
      </c>
      <c r="R63" s="104">
        <f t="shared" si="8"/>
        <v>16666.666666666668</v>
      </c>
      <c r="S63" s="101"/>
      <c r="T63" s="101"/>
      <c r="U63" s="101"/>
      <c r="V63" s="101"/>
      <c r="W63" s="101"/>
      <c r="X63" s="101"/>
      <c r="Y63" s="101"/>
      <c r="Z63" s="101"/>
      <c r="AA63" s="101"/>
      <c r="AB63" s="101"/>
      <c r="AC63" s="101"/>
      <c r="AD63" s="101"/>
      <c r="AE63" s="101"/>
      <c r="AF63" s="101"/>
      <c r="AG63" s="101"/>
      <c r="AH63" s="106">
        <f>AH62*(1+PyG!F63)</f>
        <v>554666666.66666698</v>
      </c>
      <c r="AI63" s="107">
        <f t="shared" si="4"/>
        <v>0</v>
      </c>
      <c r="AJ63" s="107">
        <f t="shared" si="0"/>
        <v>7833333.333333333</v>
      </c>
      <c r="AK63" s="133"/>
    </row>
    <row r="64" spans="2:37" x14ac:dyDescent="0.25">
      <c r="B64" s="122">
        <v>59</v>
      </c>
      <c r="C64" s="101"/>
      <c r="D64" s="100">
        <f t="shared" si="1"/>
        <v>5000000</v>
      </c>
      <c r="E64" s="101"/>
      <c r="F64" s="101"/>
      <c r="G64" s="100">
        <f>$F$9/(12*Datos_Entrada!$C$33)</f>
        <v>2083333.3333333333</v>
      </c>
      <c r="H64" s="101"/>
      <c r="I64" s="100">
        <f>$H$5/(Datos_Entrada!$C$36*12)</f>
        <v>291666.66666666669</v>
      </c>
      <c r="J64" s="101"/>
      <c r="K64" s="100">
        <f>$J$5/(12*Datos_Entrada!$C$39)</f>
        <v>375000</v>
      </c>
      <c r="L64" s="101"/>
      <c r="M64" s="103">
        <f t="shared" si="2"/>
        <v>83333.333333333343</v>
      </c>
      <c r="N64" s="104">
        <f t="shared" si="3"/>
        <v>16666.666666666668</v>
      </c>
      <c r="O64" s="104">
        <f t="shared" si="5"/>
        <v>16666.666666666668</v>
      </c>
      <c r="P64" s="104">
        <f t="shared" si="6"/>
        <v>16666.666666666668</v>
      </c>
      <c r="Q64" s="104">
        <f t="shared" si="7"/>
        <v>16666.666666666668</v>
      </c>
      <c r="R64" s="104">
        <f t="shared" si="8"/>
        <v>16666.666666666668</v>
      </c>
      <c r="S64" s="101"/>
      <c r="T64" s="101"/>
      <c r="U64" s="101"/>
      <c r="V64" s="101"/>
      <c r="W64" s="101"/>
      <c r="X64" s="101"/>
      <c r="Y64" s="101"/>
      <c r="Z64" s="101"/>
      <c r="AA64" s="101"/>
      <c r="AB64" s="101"/>
      <c r="AC64" s="101"/>
      <c r="AD64" s="101"/>
      <c r="AE64" s="101"/>
      <c r="AF64" s="101"/>
      <c r="AG64" s="101"/>
      <c r="AH64" s="106">
        <f>AH63*(1+PyG!F64)</f>
        <v>554666666.66666698</v>
      </c>
      <c r="AI64" s="107">
        <f t="shared" si="4"/>
        <v>0</v>
      </c>
      <c r="AJ64" s="107">
        <f t="shared" si="0"/>
        <v>7833333.333333333</v>
      </c>
      <c r="AK64" s="133"/>
    </row>
    <row r="65" spans="2:37" x14ac:dyDescent="0.25">
      <c r="B65" s="122">
        <v>60</v>
      </c>
      <c r="C65" s="101"/>
      <c r="D65" s="100">
        <f t="shared" si="1"/>
        <v>5000000</v>
      </c>
      <c r="E65" s="101"/>
      <c r="F65" s="101"/>
      <c r="G65" s="100">
        <f>$F$9/(12*Datos_Entrada!$C$33)</f>
        <v>2083333.3333333333</v>
      </c>
      <c r="H65" s="101"/>
      <c r="I65" s="100">
        <f>$H$5/(Datos_Entrada!$C$36*12)</f>
        <v>291666.66666666669</v>
      </c>
      <c r="J65" s="101"/>
      <c r="K65" s="100">
        <f>$J$5/(12*Datos_Entrada!$C$39)</f>
        <v>375000</v>
      </c>
      <c r="L65" s="101"/>
      <c r="M65" s="103">
        <f t="shared" si="2"/>
        <v>83333.333333333343</v>
      </c>
      <c r="N65" s="104">
        <f t="shared" si="3"/>
        <v>16666.666666666668</v>
      </c>
      <c r="O65" s="104">
        <f t="shared" si="5"/>
        <v>16666.666666666668</v>
      </c>
      <c r="P65" s="104">
        <f t="shared" si="6"/>
        <v>16666.666666666668</v>
      </c>
      <c r="Q65" s="104">
        <f t="shared" si="7"/>
        <v>16666.666666666668</v>
      </c>
      <c r="R65" s="104">
        <f t="shared" si="8"/>
        <v>16666.666666666668</v>
      </c>
      <c r="S65" s="101"/>
      <c r="T65" s="101"/>
      <c r="U65" s="101"/>
      <c r="V65" s="101"/>
      <c r="W65" s="101"/>
      <c r="X65" s="101"/>
      <c r="Y65" s="101"/>
      <c r="Z65" s="101"/>
      <c r="AA65" s="101"/>
      <c r="AB65" s="101"/>
      <c r="AC65" s="101"/>
      <c r="AD65" s="101"/>
      <c r="AE65" s="101"/>
      <c r="AF65" s="101"/>
      <c r="AG65" s="101"/>
      <c r="AH65" s="106">
        <f>AH64*(1+PyG!F65)</f>
        <v>554666666.66666698</v>
      </c>
      <c r="AI65" s="107">
        <f t="shared" si="4"/>
        <v>0</v>
      </c>
      <c r="AJ65" s="107">
        <f t="shared" si="0"/>
        <v>7833333.333333333</v>
      </c>
      <c r="AK65" s="133"/>
    </row>
    <row r="66" spans="2:37" x14ac:dyDescent="0.25">
      <c r="B66" s="122">
        <v>61</v>
      </c>
      <c r="C66" s="101"/>
      <c r="D66" s="100">
        <f t="shared" si="1"/>
        <v>5000000</v>
      </c>
      <c r="E66" s="101"/>
      <c r="F66" s="101"/>
      <c r="G66" s="100">
        <f>$F$9/(12*Datos_Entrada!$C$33)</f>
        <v>2083333.3333333333</v>
      </c>
      <c r="H66" s="101"/>
      <c r="I66" s="100">
        <f>$H$5/(Datos_Entrada!$C$36*12)</f>
        <v>291666.66666666669</v>
      </c>
      <c r="J66" s="101"/>
      <c r="K66" s="100">
        <f>$J$5/(12*Datos_Entrada!$C$39)</f>
        <v>375000</v>
      </c>
      <c r="L66" s="100">
        <f>Datos_Entrada!$D$41</f>
        <v>2000000</v>
      </c>
      <c r="M66" s="103">
        <f t="shared" si="2"/>
        <v>83333.333333333343</v>
      </c>
      <c r="N66" s="104">
        <f t="shared" si="3"/>
        <v>16666.666666666668</v>
      </c>
      <c r="O66" s="104">
        <f t="shared" si="5"/>
        <v>16666.666666666668</v>
      </c>
      <c r="P66" s="104">
        <f t="shared" si="6"/>
        <v>16666.666666666668</v>
      </c>
      <c r="Q66" s="104">
        <f t="shared" si="7"/>
        <v>16666.666666666668</v>
      </c>
      <c r="R66" s="104">
        <f t="shared" si="8"/>
        <v>16666.666666666668</v>
      </c>
      <c r="S66" s="101"/>
      <c r="T66" s="101"/>
      <c r="U66" s="101"/>
      <c r="V66" s="101"/>
      <c r="W66" s="101"/>
      <c r="X66" s="101"/>
      <c r="Y66" s="101"/>
      <c r="Z66" s="101"/>
      <c r="AA66" s="101"/>
      <c r="AB66" s="101"/>
      <c r="AC66" s="101"/>
      <c r="AD66" s="101"/>
      <c r="AE66" s="101"/>
      <c r="AF66" s="101"/>
      <c r="AG66" s="101"/>
      <c r="AH66" s="106">
        <f>AH65*(1+PyG!F66)</f>
        <v>658666666.66666687</v>
      </c>
      <c r="AI66" s="107">
        <f t="shared" si="4"/>
        <v>103999999.99999988</v>
      </c>
      <c r="AJ66" s="107">
        <f t="shared" si="0"/>
        <v>7833333.333333333</v>
      </c>
      <c r="AK66" s="133"/>
    </row>
    <row r="67" spans="2:37" x14ac:dyDescent="0.25">
      <c r="B67" s="122">
        <v>62</v>
      </c>
      <c r="C67" s="101"/>
      <c r="D67" s="100">
        <f t="shared" si="1"/>
        <v>5000000</v>
      </c>
      <c r="E67" s="101"/>
      <c r="F67" s="101"/>
      <c r="G67" s="100">
        <f>$F$9/(12*Datos_Entrada!$C$33)</f>
        <v>2083333.3333333333</v>
      </c>
      <c r="H67" s="101"/>
      <c r="I67" s="100">
        <f>$H$5/(Datos_Entrada!$C$36*12)</f>
        <v>291666.66666666669</v>
      </c>
      <c r="J67" s="101"/>
      <c r="K67" s="100">
        <f>$J$5/(12*Datos_Entrada!$C$39)</f>
        <v>375000</v>
      </c>
      <c r="L67" s="101"/>
      <c r="M67" s="103">
        <f t="shared" si="2"/>
        <v>100000.00000000001</v>
      </c>
      <c r="N67" s="104">
        <f t="shared" si="3"/>
        <v>16666.666666666668</v>
      </c>
      <c r="O67" s="104">
        <f t="shared" si="5"/>
        <v>16666.666666666668</v>
      </c>
      <c r="P67" s="104">
        <f t="shared" si="6"/>
        <v>16666.666666666668</v>
      </c>
      <c r="Q67" s="104">
        <f t="shared" si="7"/>
        <v>16666.666666666668</v>
      </c>
      <c r="R67" s="104">
        <f t="shared" si="8"/>
        <v>16666.666666666668</v>
      </c>
      <c r="S67" s="104">
        <f>$L$66/(10*12)</f>
        <v>16666.666666666668</v>
      </c>
      <c r="T67" s="101"/>
      <c r="U67" s="101"/>
      <c r="V67" s="101"/>
      <c r="W67" s="101"/>
      <c r="X67" s="101"/>
      <c r="Y67" s="101"/>
      <c r="Z67" s="101"/>
      <c r="AA67" s="101"/>
      <c r="AB67" s="101"/>
      <c r="AC67" s="101"/>
      <c r="AD67" s="101"/>
      <c r="AE67" s="101"/>
      <c r="AF67" s="101"/>
      <c r="AG67" s="101"/>
      <c r="AH67" s="106">
        <f>AH66*(1+PyG!F67)</f>
        <v>658666666.66666687</v>
      </c>
      <c r="AI67" s="107">
        <f t="shared" si="4"/>
        <v>0</v>
      </c>
      <c r="AJ67" s="107">
        <f t="shared" si="0"/>
        <v>7850000</v>
      </c>
      <c r="AK67" s="133"/>
    </row>
    <row r="68" spans="2:37" x14ac:dyDescent="0.25">
      <c r="B68" s="122">
        <v>63</v>
      </c>
      <c r="C68" s="101"/>
      <c r="D68" s="100">
        <f t="shared" si="1"/>
        <v>5000000</v>
      </c>
      <c r="E68" s="101"/>
      <c r="F68" s="101"/>
      <c r="G68" s="100">
        <f>$F$9/(12*Datos_Entrada!$C$33)</f>
        <v>2083333.3333333333</v>
      </c>
      <c r="H68" s="101"/>
      <c r="I68" s="100">
        <f>$H$5/(Datos_Entrada!$C$36*12)</f>
        <v>291666.66666666669</v>
      </c>
      <c r="J68" s="101"/>
      <c r="K68" s="100">
        <f>$J$5/(12*Datos_Entrada!$C$39)</f>
        <v>375000</v>
      </c>
      <c r="L68" s="101"/>
      <c r="M68" s="103">
        <f t="shared" si="2"/>
        <v>100000.00000000001</v>
      </c>
      <c r="N68" s="104">
        <f t="shared" si="3"/>
        <v>16666.666666666668</v>
      </c>
      <c r="O68" s="104">
        <f t="shared" si="5"/>
        <v>16666.666666666668</v>
      </c>
      <c r="P68" s="104">
        <f t="shared" si="6"/>
        <v>16666.666666666668</v>
      </c>
      <c r="Q68" s="104">
        <f t="shared" si="7"/>
        <v>16666.666666666668</v>
      </c>
      <c r="R68" s="104">
        <f t="shared" si="8"/>
        <v>16666.666666666668</v>
      </c>
      <c r="S68" s="104">
        <f t="shared" ref="S68:S131" si="9">$L$66/(10*12)</f>
        <v>16666.666666666668</v>
      </c>
      <c r="T68" s="101"/>
      <c r="U68" s="101"/>
      <c r="V68" s="101"/>
      <c r="W68" s="101"/>
      <c r="X68" s="101"/>
      <c r="Y68" s="101"/>
      <c r="Z68" s="101"/>
      <c r="AA68" s="101"/>
      <c r="AB68" s="101"/>
      <c r="AC68" s="101"/>
      <c r="AD68" s="101"/>
      <c r="AE68" s="101"/>
      <c r="AF68" s="101"/>
      <c r="AG68" s="101"/>
      <c r="AH68" s="106">
        <f>AH67*(1+PyG!F68)</f>
        <v>658666666.66666687</v>
      </c>
      <c r="AI68" s="107">
        <f t="shared" si="4"/>
        <v>0</v>
      </c>
      <c r="AJ68" s="107">
        <f t="shared" si="0"/>
        <v>7850000</v>
      </c>
      <c r="AK68" s="133"/>
    </row>
    <row r="69" spans="2:37" x14ac:dyDescent="0.25">
      <c r="B69" s="122">
        <v>64</v>
      </c>
      <c r="C69" s="101"/>
      <c r="D69" s="100">
        <f t="shared" si="1"/>
        <v>5000000</v>
      </c>
      <c r="E69" s="101"/>
      <c r="F69" s="101"/>
      <c r="G69" s="100">
        <f>$F$9/(12*Datos_Entrada!$C$33)</f>
        <v>2083333.3333333333</v>
      </c>
      <c r="H69" s="101"/>
      <c r="I69" s="100">
        <f>$H$5/(Datos_Entrada!$C$36*12)</f>
        <v>291666.66666666669</v>
      </c>
      <c r="J69" s="101"/>
      <c r="K69" s="100">
        <f>$J$5/(12*Datos_Entrada!$C$39)</f>
        <v>375000</v>
      </c>
      <c r="L69" s="101"/>
      <c r="M69" s="103">
        <f t="shared" si="2"/>
        <v>100000.00000000001</v>
      </c>
      <c r="N69" s="104">
        <f t="shared" si="3"/>
        <v>16666.666666666668</v>
      </c>
      <c r="O69" s="104">
        <f t="shared" si="5"/>
        <v>16666.666666666668</v>
      </c>
      <c r="P69" s="104">
        <f t="shared" si="6"/>
        <v>16666.666666666668</v>
      </c>
      <c r="Q69" s="104">
        <f t="shared" si="7"/>
        <v>16666.666666666668</v>
      </c>
      <c r="R69" s="104">
        <f t="shared" si="8"/>
        <v>16666.666666666668</v>
      </c>
      <c r="S69" s="104">
        <f t="shared" si="9"/>
        <v>16666.666666666668</v>
      </c>
      <c r="T69" s="101"/>
      <c r="U69" s="101"/>
      <c r="V69" s="101"/>
      <c r="W69" s="101"/>
      <c r="X69" s="101"/>
      <c r="Y69" s="101"/>
      <c r="Z69" s="101"/>
      <c r="AA69" s="101"/>
      <c r="AB69" s="101"/>
      <c r="AC69" s="101"/>
      <c r="AD69" s="101"/>
      <c r="AE69" s="101"/>
      <c r="AF69" s="101"/>
      <c r="AG69" s="101"/>
      <c r="AH69" s="106">
        <f>AH68*(1+PyG!F69)</f>
        <v>658666666.66666687</v>
      </c>
      <c r="AI69" s="107">
        <f t="shared" si="4"/>
        <v>0</v>
      </c>
      <c r="AJ69" s="107">
        <f t="shared" si="0"/>
        <v>7850000</v>
      </c>
      <c r="AK69" s="133"/>
    </row>
    <row r="70" spans="2:37" x14ac:dyDescent="0.25">
      <c r="B70" s="122">
        <v>65</v>
      </c>
      <c r="C70" s="101"/>
      <c r="D70" s="100">
        <f t="shared" si="1"/>
        <v>5000000</v>
      </c>
      <c r="E70" s="101"/>
      <c r="F70" s="101"/>
      <c r="G70" s="100">
        <f>$F$9/(12*Datos_Entrada!$C$33)</f>
        <v>2083333.3333333333</v>
      </c>
      <c r="H70" s="101"/>
      <c r="I70" s="100">
        <f>$H$5/(Datos_Entrada!$C$36*12)</f>
        <v>291666.66666666669</v>
      </c>
      <c r="J70" s="101"/>
      <c r="K70" s="100">
        <f>$J$5/(12*Datos_Entrada!$C$39)</f>
        <v>375000</v>
      </c>
      <c r="L70" s="101"/>
      <c r="M70" s="103">
        <f t="shared" si="2"/>
        <v>100000.00000000001</v>
      </c>
      <c r="N70" s="104">
        <f t="shared" si="3"/>
        <v>16666.666666666668</v>
      </c>
      <c r="O70" s="104">
        <f t="shared" si="5"/>
        <v>16666.666666666668</v>
      </c>
      <c r="P70" s="104">
        <f t="shared" si="6"/>
        <v>16666.666666666668</v>
      </c>
      <c r="Q70" s="104">
        <f t="shared" si="7"/>
        <v>16666.666666666668</v>
      </c>
      <c r="R70" s="104">
        <f t="shared" si="8"/>
        <v>16666.666666666668</v>
      </c>
      <c r="S70" s="104">
        <f t="shared" si="9"/>
        <v>16666.666666666668</v>
      </c>
      <c r="T70" s="101"/>
      <c r="U70" s="101"/>
      <c r="V70" s="101"/>
      <c r="W70" s="101"/>
      <c r="X70" s="101"/>
      <c r="Y70" s="101"/>
      <c r="Z70" s="101"/>
      <c r="AA70" s="101"/>
      <c r="AB70" s="101"/>
      <c r="AC70" s="101"/>
      <c r="AD70" s="101"/>
      <c r="AE70" s="101"/>
      <c r="AF70" s="101"/>
      <c r="AG70" s="101"/>
      <c r="AH70" s="106">
        <f>AH69*(1+PyG!F70)</f>
        <v>658666666.66666687</v>
      </c>
      <c r="AI70" s="107">
        <f t="shared" si="4"/>
        <v>0</v>
      </c>
      <c r="AJ70" s="107">
        <f t="shared" ref="AJ70:AJ133" si="10">SUM(D70,G70,I70,K70,M70)</f>
        <v>7850000</v>
      </c>
      <c r="AK70" s="133"/>
    </row>
    <row r="71" spans="2:37" x14ac:dyDescent="0.25">
      <c r="B71" s="122">
        <v>66</v>
      </c>
      <c r="C71" s="101"/>
      <c r="D71" s="100">
        <f t="shared" ref="D71:D134" si="11">$C$5/$B$245</f>
        <v>5000000</v>
      </c>
      <c r="E71" s="101"/>
      <c r="F71" s="101"/>
      <c r="G71" s="100">
        <f>$F$9/(12*Datos_Entrada!$C$33)</f>
        <v>2083333.3333333333</v>
      </c>
      <c r="H71" s="101"/>
      <c r="I71" s="100">
        <f>$H$5/(Datos_Entrada!$C$36*12)</f>
        <v>291666.66666666669</v>
      </c>
      <c r="J71" s="101"/>
      <c r="K71" s="100">
        <f>$J$5/(12*Datos_Entrada!$C$39)</f>
        <v>375000</v>
      </c>
      <c r="L71" s="101"/>
      <c r="M71" s="103">
        <f t="shared" ref="M71:M134" si="12">SUM(N71:AG71)</f>
        <v>100000.00000000001</v>
      </c>
      <c r="N71" s="104">
        <f t="shared" ref="N71:N125" si="13">$L$5/(10*12)</f>
        <v>16666.666666666668</v>
      </c>
      <c r="O71" s="104">
        <f t="shared" si="5"/>
        <v>16666.666666666668</v>
      </c>
      <c r="P71" s="104">
        <f t="shared" si="6"/>
        <v>16666.666666666668</v>
      </c>
      <c r="Q71" s="104">
        <f t="shared" si="7"/>
        <v>16666.666666666668</v>
      </c>
      <c r="R71" s="104">
        <f t="shared" si="8"/>
        <v>16666.666666666668</v>
      </c>
      <c r="S71" s="104">
        <f t="shared" si="9"/>
        <v>16666.666666666668</v>
      </c>
      <c r="T71" s="101"/>
      <c r="U71" s="101"/>
      <c r="V71" s="101"/>
      <c r="W71" s="101"/>
      <c r="X71" s="101"/>
      <c r="Y71" s="101"/>
      <c r="Z71" s="101"/>
      <c r="AA71" s="101"/>
      <c r="AB71" s="101"/>
      <c r="AC71" s="101"/>
      <c r="AD71" s="101"/>
      <c r="AE71" s="101"/>
      <c r="AF71" s="101"/>
      <c r="AG71" s="101"/>
      <c r="AH71" s="106">
        <f>AH70*(1+PyG!F71)</f>
        <v>658666666.66666687</v>
      </c>
      <c r="AI71" s="107">
        <f t="shared" si="4"/>
        <v>0</v>
      </c>
      <c r="AJ71" s="107">
        <f t="shared" si="10"/>
        <v>7850000</v>
      </c>
      <c r="AK71" s="133"/>
    </row>
    <row r="72" spans="2:37" x14ac:dyDescent="0.25">
      <c r="B72" s="122">
        <v>67</v>
      </c>
      <c r="C72" s="101"/>
      <c r="D72" s="100">
        <f t="shared" si="11"/>
        <v>5000000</v>
      </c>
      <c r="E72" s="101"/>
      <c r="F72" s="101"/>
      <c r="G72" s="100">
        <f>$F$9/(12*Datos_Entrada!$C$33)</f>
        <v>2083333.3333333333</v>
      </c>
      <c r="H72" s="101"/>
      <c r="I72" s="100">
        <f>$H$5/(Datos_Entrada!$C$36*12)</f>
        <v>291666.66666666669</v>
      </c>
      <c r="J72" s="101"/>
      <c r="K72" s="100">
        <f>$J$5/(12*Datos_Entrada!$C$39)</f>
        <v>375000</v>
      </c>
      <c r="L72" s="101"/>
      <c r="M72" s="103">
        <f t="shared" si="12"/>
        <v>100000.00000000001</v>
      </c>
      <c r="N72" s="104">
        <f t="shared" si="13"/>
        <v>16666.666666666668</v>
      </c>
      <c r="O72" s="104">
        <f t="shared" si="5"/>
        <v>16666.666666666668</v>
      </c>
      <c r="P72" s="104">
        <f t="shared" si="6"/>
        <v>16666.666666666668</v>
      </c>
      <c r="Q72" s="104">
        <f t="shared" si="7"/>
        <v>16666.666666666668</v>
      </c>
      <c r="R72" s="104">
        <f t="shared" si="8"/>
        <v>16666.666666666668</v>
      </c>
      <c r="S72" s="104">
        <f t="shared" si="9"/>
        <v>16666.666666666668</v>
      </c>
      <c r="T72" s="101"/>
      <c r="U72" s="101"/>
      <c r="V72" s="101"/>
      <c r="W72" s="101"/>
      <c r="X72" s="101"/>
      <c r="Y72" s="101"/>
      <c r="Z72" s="101"/>
      <c r="AA72" s="101"/>
      <c r="AB72" s="101"/>
      <c r="AC72" s="101"/>
      <c r="AD72" s="101"/>
      <c r="AE72" s="101"/>
      <c r="AF72" s="101"/>
      <c r="AG72" s="101"/>
      <c r="AH72" s="106">
        <f>AH71*(1+PyG!F72)</f>
        <v>658666666.66666687</v>
      </c>
      <c r="AI72" s="107">
        <f t="shared" si="4"/>
        <v>0</v>
      </c>
      <c r="AJ72" s="107">
        <f t="shared" si="10"/>
        <v>7850000</v>
      </c>
      <c r="AK72" s="133"/>
    </row>
    <row r="73" spans="2:37" x14ac:dyDescent="0.25">
      <c r="B73" s="122">
        <v>68</v>
      </c>
      <c r="C73" s="101"/>
      <c r="D73" s="100">
        <f t="shared" si="11"/>
        <v>5000000</v>
      </c>
      <c r="E73" s="101"/>
      <c r="F73" s="101"/>
      <c r="G73" s="100">
        <f>$F$9/(12*Datos_Entrada!$C$33)</f>
        <v>2083333.3333333333</v>
      </c>
      <c r="H73" s="101"/>
      <c r="I73" s="100">
        <f>$H$5/(Datos_Entrada!$C$36*12)</f>
        <v>291666.66666666669</v>
      </c>
      <c r="J73" s="101"/>
      <c r="K73" s="100">
        <f>$J$5/(12*Datos_Entrada!$C$39)</f>
        <v>375000</v>
      </c>
      <c r="L73" s="101"/>
      <c r="M73" s="103">
        <f t="shared" si="12"/>
        <v>100000.00000000001</v>
      </c>
      <c r="N73" s="104">
        <f t="shared" si="13"/>
        <v>16666.666666666668</v>
      </c>
      <c r="O73" s="104">
        <f t="shared" si="5"/>
        <v>16666.666666666668</v>
      </c>
      <c r="P73" s="104">
        <f t="shared" si="6"/>
        <v>16666.666666666668</v>
      </c>
      <c r="Q73" s="104">
        <f t="shared" si="7"/>
        <v>16666.666666666668</v>
      </c>
      <c r="R73" s="104">
        <f t="shared" si="8"/>
        <v>16666.666666666668</v>
      </c>
      <c r="S73" s="104">
        <f t="shared" si="9"/>
        <v>16666.666666666668</v>
      </c>
      <c r="T73" s="101"/>
      <c r="U73" s="101"/>
      <c r="V73" s="101"/>
      <c r="W73" s="101"/>
      <c r="X73" s="101"/>
      <c r="Y73" s="101"/>
      <c r="Z73" s="101"/>
      <c r="AA73" s="101"/>
      <c r="AB73" s="101"/>
      <c r="AC73" s="101"/>
      <c r="AD73" s="101"/>
      <c r="AE73" s="101"/>
      <c r="AF73" s="101"/>
      <c r="AG73" s="101"/>
      <c r="AH73" s="106">
        <f>AH72*(1+PyG!F73)</f>
        <v>658666666.66666687</v>
      </c>
      <c r="AI73" s="107">
        <f t="shared" si="4"/>
        <v>0</v>
      </c>
      <c r="AJ73" s="107">
        <f t="shared" si="10"/>
        <v>7850000</v>
      </c>
      <c r="AK73" s="133"/>
    </row>
    <row r="74" spans="2:37" x14ac:dyDescent="0.25">
      <c r="B74" s="122">
        <v>69</v>
      </c>
      <c r="C74" s="101"/>
      <c r="D74" s="100">
        <f t="shared" si="11"/>
        <v>5000000</v>
      </c>
      <c r="E74" s="101"/>
      <c r="F74" s="101"/>
      <c r="G74" s="100">
        <f>$F$9/(12*Datos_Entrada!$C$33)</f>
        <v>2083333.3333333333</v>
      </c>
      <c r="H74" s="101"/>
      <c r="I74" s="100">
        <f>$H$5/(Datos_Entrada!$C$36*12)</f>
        <v>291666.66666666669</v>
      </c>
      <c r="J74" s="101"/>
      <c r="K74" s="100">
        <f>$J$5/(12*Datos_Entrada!$C$39)</f>
        <v>375000</v>
      </c>
      <c r="L74" s="101"/>
      <c r="M74" s="103">
        <f t="shared" si="12"/>
        <v>100000.00000000001</v>
      </c>
      <c r="N74" s="104">
        <f t="shared" si="13"/>
        <v>16666.666666666668</v>
      </c>
      <c r="O74" s="104">
        <f t="shared" si="5"/>
        <v>16666.666666666668</v>
      </c>
      <c r="P74" s="104">
        <f t="shared" si="6"/>
        <v>16666.666666666668</v>
      </c>
      <c r="Q74" s="104">
        <f t="shared" si="7"/>
        <v>16666.666666666668</v>
      </c>
      <c r="R74" s="104">
        <f t="shared" si="8"/>
        <v>16666.666666666668</v>
      </c>
      <c r="S74" s="104">
        <f t="shared" si="9"/>
        <v>16666.666666666668</v>
      </c>
      <c r="T74" s="101"/>
      <c r="U74" s="101"/>
      <c r="V74" s="101"/>
      <c r="W74" s="101"/>
      <c r="X74" s="101"/>
      <c r="Y74" s="101"/>
      <c r="Z74" s="101"/>
      <c r="AA74" s="101"/>
      <c r="AB74" s="101"/>
      <c r="AC74" s="101"/>
      <c r="AD74" s="101"/>
      <c r="AE74" s="101"/>
      <c r="AF74" s="101"/>
      <c r="AG74" s="101"/>
      <c r="AH74" s="106">
        <f>AH73*(1+PyG!F74)</f>
        <v>658666666.66666687</v>
      </c>
      <c r="AI74" s="107">
        <f t="shared" si="4"/>
        <v>0</v>
      </c>
      <c r="AJ74" s="107">
        <f t="shared" si="10"/>
        <v>7850000</v>
      </c>
      <c r="AK74" s="133"/>
    </row>
    <row r="75" spans="2:37" x14ac:dyDescent="0.25">
      <c r="B75" s="122">
        <v>70</v>
      </c>
      <c r="C75" s="101"/>
      <c r="D75" s="100">
        <f t="shared" si="11"/>
        <v>5000000</v>
      </c>
      <c r="E75" s="101"/>
      <c r="F75" s="101"/>
      <c r="G75" s="100">
        <f>$F$9/(12*Datos_Entrada!$C$33)</f>
        <v>2083333.3333333333</v>
      </c>
      <c r="H75" s="101"/>
      <c r="I75" s="100">
        <f>$H$5/(Datos_Entrada!$C$36*12)</f>
        <v>291666.66666666669</v>
      </c>
      <c r="J75" s="101"/>
      <c r="K75" s="100">
        <f>$J$5/(12*Datos_Entrada!$C$39)</f>
        <v>375000</v>
      </c>
      <c r="L75" s="101"/>
      <c r="M75" s="103">
        <f t="shared" si="12"/>
        <v>100000.00000000001</v>
      </c>
      <c r="N75" s="104">
        <f t="shared" si="13"/>
        <v>16666.666666666668</v>
      </c>
      <c r="O75" s="104">
        <f t="shared" si="5"/>
        <v>16666.666666666668</v>
      </c>
      <c r="P75" s="104">
        <f t="shared" si="6"/>
        <v>16666.666666666668</v>
      </c>
      <c r="Q75" s="104">
        <f t="shared" si="7"/>
        <v>16666.666666666668</v>
      </c>
      <c r="R75" s="104">
        <f t="shared" si="8"/>
        <v>16666.666666666668</v>
      </c>
      <c r="S75" s="104">
        <f t="shared" si="9"/>
        <v>16666.666666666668</v>
      </c>
      <c r="T75" s="101"/>
      <c r="U75" s="101"/>
      <c r="V75" s="101"/>
      <c r="W75" s="101"/>
      <c r="X75" s="101"/>
      <c r="Y75" s="101"/>
      <c r="Z75" s="101"/>
      <c r="AA75" s="101"/>
      <c r="AB75" s="101"/>
      <c r="AC75" s="101"/>
      <c r="AD75" s="101"/>
      <c r="AE75" s="101"/>
      <c r="AF75" s="101"/>
      <c r="AG75" s="101"/>
      <c r="AH75" s="106">
        <f>AH74*(1+PyG!F75)</f>
        <v>658666666.66666687</v>
      </c>
      <c r="AI75" s="107">
        <f t="shared" si="4"/>
        <v>0</v>
      </c>
      <c r="AJ75" s="107">
        <f t="shared" si="10"/>
        <v>7850000</v>
      </c>
      <c r="AK75" s="133"/>
    </row>
    <row r="76" spans="2:37" x14ac:dyDescent="0.25">
      <c r="B76" s="122">
        <v>71</v>
      </c>
      <c r="C76" s="101"/>
      <c r="D76" s="100">
        <f t="shared" si="11"/>
        <v>5000000</v>
      </c>
      <c r="E76" s="101"/>
      <c r="F76" s="101"/>
      <c r="G76" s="100">
        <f>$F$9/(12*Datos_Entrada!$C$33)</f>
        <v>2083333.3333333333</v>
      </c>
      <c r="H76" s="101"/>
      <c r="I76" s="100">
        <f>$H$5/(Datos_Entrada!$C$36*12)</f>
        <v>291666.66666666669</v>
      </c>
      <c r="J76" s="101"/>
      <c r="K76" s="100">
        <f>$J$5/(12*Datos_Entrada!$C$39)</f>
        <v>375000</v>
      </c>
      <c r="L76" s="101"/>
      <c r="M76" s="103">
        <f t="shared" si="12"/>
        <v>100000.00000000001</v>
      </c>
      <c r="N76" s="104">
        <f t="shared" si="13"/>
        <v>16666.666666666668</v>
      </c>
      <c r="O76" s="104">
        <f t="shared" si="5"/>
        <v>16666.666666666668</v>
      </c>
      <c r="P76" s="104">
        <f t="shared" si="6"/>
        <v>16666.666666666668</v>
      </c>
      <c r="Q76" s="104">
        <f t="shared" si="7"/>
        <v>16666.666666666668</v>
      </c>
      <c r="R76" s="104">
        <f t="shared" si="8"/>
        <v>16666.666666666668</v>
      </c>
      <c r="S76" s="104">
        <f t="shared" si="9"/>
        <v>16666.666666666668</v>
      </c>
      <c r="T76" s="101"/>
      <c r="U76" s="101"/>
      <c r="V76" s="101"/>
      <c r="W76" s="101"/>
      <c r="X76" s="101"/>
      <c r="Y76" s="101"/>
      <c r="Z76" s="101"/>
      <c r="AA76" s="101"/>
      <c r="AB76" s="101"/>
      <c r="AC76" s="101"/>
      <c r="AD76" s="101"/>
      <c r="AE76" s="101"/>
      <c r="AF76" s="101"/>
      <c r="AG76" s="101"/>
      <c r="AH76" s="106">
        <f>AH75*(1+PyG!F76)</f>
        <v>658666666.66666687</v>
      </c>
      <c r="AI76" s="107">
        <f t="shared" ref="AI76:AI139" si="14">AH76-AH75</f>
        <v>0</v>
      </c>
      <c r="AJ76" s="107">
        <f t="shared" si="10"/>
        <v>7850000</v>
      </c>
      <c r="AK76" s="133"/>
    </row>
    <row r="77" spans="2:37" x14ac:dyDescent="0.25">
      <c r="B77" s="122">
        <v>72</v>
      </c>
      <c r="C77" s="101"/>
      <c r="D77" s="100">
        <f t="shared" si="11"/>
        <v>5000000</v>
      </c>
      <c r="E77" s="101"/>
      <c r="F77" s="101"/>
      <c r="G77" s="100">
        <f>$F$9/(12*Datos_Entrada!$C$33)</f>
        <v>2083333.3333333333</v>
      </c>
      <c r="H77" s="101"/>
      <c r="I77" s="100">
        <f>$H$5/(Datos_Entrada!$C$36*12)</f>
        <v>291666.66666666669</v>
      </c>
      <c r="J77" s="101"/>
      <c r="K77" s="100">
        <f>$J$5/(12*Datos_Entrada!$C$39)</f>
        <v>375000</v>
      </c>
      <c r="L77" s="101"/>
      <c r="M77" s="103">
        <f t="shared" si="12"/>
        <v>100000.00000000001</v>
      </c>
      <c r="N77" s="104">
        <f t="shared" si="13"/>
        <v>16666.666666666668</v>
      </c>
      <c r="O77" s="104">
        <f t="shared" si="5"/>
        <v>16666.666666666668</v>
      </c>
      <c r="P77" s="104">
        <f t="shared" si="6"/>
        <v>16666.666666666668</v>
      </c>
      <c r="Q77" s="104">
        <f t="shared" si="7"/>
        <v>16666.666666666668</v>
      </c>
      <c r="R77" s="104">
        <f t="shared" si="8"/>
        <v>16666.666666666668</v>
      </c>
      <c r="S77" s="104">
        <f t="shared" si="9"/>
        <v>16666.666666666668</v>
      </c>
      <c r="T77" s="101"/>
      <c r="U77" s="101"/>
      <c r="V77" s="101"/>
      <c r="W77" s="101"/>
      <c r="X77" s="101"/>
      <c r="Y77" s="101"/>
      <c r="Z77" s="101"/>
      <c r="AA77" s="101"/>
      <c r="AB77" s="101"/>
      <c r="AC77" s="101"/>
      <c r="AD77" s="101"/>
      <c r="AE77" s="101"/>
      <c r="AF77" s="101"/>
      <c r="AG77" s="101"/>
      <c r="AH77" s="106">
        <f>AH76*(1+PyG!F77)</f>
        <v>658666666.66666687</v>
      </c>
      <c r="AI77" s="107">
        <f t="shared" si="14"/>
        <v>0</v>
      </c>
      <c r="AJ77" s="107">
        <f t="shared" si="10"/>
        <v>7850000</v>
      </c>
      <c r="AK77" s="133"/>
    </row>
    <row r="78" spans="2:37" x14ac:dyDescent="0.25">
      <c r="B78" s="122">
        <v>73</v>
      </c>
      <c r="C78" s="101"/>
      <c r="D78" s="100">
        <f t="shared" si="11"/>
        <v>5000000</v>
      </c>
      <c r="E78" s="101"/>
      <c r="F78" s="101"/>
      <c r="G78" s="100">
        <f>$F$9/(12*Datos_Entrada!$C$33)</f>
        <v>2083333.3333333333</v>
      </c>
      <c r="H78" s="101"/>
      <c r="I78" s="100">
        <f>$H$5/(Datos_Entrada!$C$36*12)</f>
        <v>291666.66666666669</v>
      </c>
      <c r="J78" s="101"/>
      <c r="K78" s="100">
        <f>$J$5/(12*Datos_Entrada!$C$39)</f>
        <v>375000</v>
      </c>
      <c r="L78" s="100">
        <f>Datos_Entrada!$D$41</f>
        <v>2000000</v>
      </c>
      <c r="M78" s="103">
        <f t="shared" si="12"/>
        <v>100000.00000000001</v>
      </c>
      <c r="N78" s="104">
        <f t="shared" si="13"/>
        <v>16666.666666666668</v>
      </c>
      <c r="O78" s="104">
        <f t="shared" si="5"/>
        <v>16666.666666666668</v>
      </c>
      <c r="P78" s="104">
        <f t="shared" si="6"/>
        <v>16666.666666666668</v>
      </c>
      <c r="Q78" s="104">
        <f t="shared" si="7"/>
        <v>16666.666666666668</v>
      </c>
      <c r="R78" s="104">
        <f t="shared" si="8"/>
        <v>16666.666666666668</v>
      </c>
      <c r="S78" s="104">
        <f t="shared" si="9"/>
        <v>16666.666666666668</v>
      </c>
      <c r="T78" s="101"/>
      <c r="U78" s="101"/>
      <c r="V78" s="101"/>
      <c r="W78" s="101"/>
      <c r="X78" s="101"/>
      <c r="Y78" s="101"/>
      <c r="Z78" s="101"/>
      <c r="AA78" s="101"/>
      <c r="AB78" s="101"/>
      <c r="AC78" s="101"/>
      <c r="AD78" s="101"/>
      <c r="AE78" s="101"/>
      <c r="AF78" s="101"/>
      <c r="AG78" s="101"/>
      <c r="AH78" s="106">
        <f>AH77*(1+PyG!F78)</f>
        <v>658666666.66666687</v>
      </c>
      <c r="AI78" s="107">
        <f t="shared" si="14"/>
        <v>0</v>
      </c>
      <c r="AJ78" s="107">
        <f t="shared" si="10"/>
        <v>7850000</v>
      </c>
      <c r="AK78" s="133"/>
    </row>
    <row r="79" spans="2:37" x14ac:dyDescent="0.25">
      <c r="B79" s="122">
        <v>74</v>
      </c>
      <c r="C79" s="101"/>
      <c r="D79" s="100">
        <f t="shared" si="11"/>
        <v>5000000</v>
      </c>
      <c r="E79" s="101"/>
      <c r="F79" s="101"/>
      <c r="G79" s="100">
        <f>$F$9/(12*Datos_Entrada!$C$33)</f>
        <v>2083333.3333333333</v>
      </c>
      <c r="H79" s="101"/>
      <c r="I79" s="100">
        <f>$H$5/(Datos_Entrada!$C$36*12)</f>
        <v>291666.66666666669</v>
      </c>
      <c r="J79" s="101"/>
      <c r="K79" s="100">
        <f>$J$5/(12*Datos_Entrada!$C$39)</f>
        <v>375000</v>
      </c>
      <c r="L79" s="101"/>
      <c r="M79" s="103">
        <f t="shared" si="12"/>
        <v>116666.66666666669</v>
      </c>
      <c r="N79" s="104">
        <f t="shared" si="13"/>
        <v>16666.666666666668</v>
      </c>
      <c r="O79" s="104">
        <f t="shared" si="5"/>
        <v>16666.666666666668</v>
      </c>
      <c r="P79" s="104">
        <f t="shared" si="6"/>
        <v>16666.666666666668</v>
      </c>
      <c r="Q79" s="104">
        <f t="shared" si="7"/>
        <v>16666.666666666668</v>
      </c>
      <c r="R79" s="104">
        <f t="shared" si="8"/>
        <v>16666.666666666668</v>
      </c>
      <c r="S79" s="104">
        <f t="shared" si="9"/>
        <v>16666.666666666668</v>
      </c>
      <c r="T79" s="104">
        <f>$L$78/(10*12)</f>
        <v>16666.666666666668</v>
      </c>
      <c r="U79" s="101"/>
      <c r="V79" s="101"/>
      <c r="W79" s="101"/>
      <c r="X79" s="101"/>
      <c r="Y79" s="101"/>
      <c r="Z79" s="101"/>
      <c r="AA79" s="101"/>
      <c r="AB79" s="101"/>
      <c r="AC79" s="101"/>
      <c r="AD79" s="101"/>
      <c r="AE79" s="101"/>
      <c r="AF79" s="101"/>
      <c r="AG79" s="101"/>
      <c r="AH79" s="106">
        <f>AH78*(1+PyG!F79)</f>
        <v>658666666.66666687</v>
      </c>
      <c r="AI79" s="107">
        <f t="shared" si="14"/>
        <v>0</v>
      </c>
      <c r="AJ79" s="107">
        <f t="shared" si="10"/>
        <v>7866666.666666667</v>
      </c>
      <c r="AK79" s="133"/>
    </row>
    <row r="80" spans="2:37" x14ac:dyDescent="0.25">
      <c r="B80" s="122">
        <v>75</v>
      </c>
      <c r="C80" s="101"/>
      <c r="D80" s="100">
        <f t="shared" si="11"/>
        <v>5000000</v>
      </c>
      <c r="E80" s="101"/>
      <c r="F80" s="101"/>
      <c r="G80" s="100">
        <f>$F$9/(12*Datos_Entrada!$C$33)</f>
        <v>2083333.3333333333</v>
      </c>
      <c r="H80" s="101"/>
      <c r="I80" s="100">
        <f>$H$5/(Datos_Entrada!$C$36*12)</f>
        <v>291666.66666666669</v>
      </c>
      <c r="J80" s="101"/>
      <c r="K80" s="100">
        <f>$J$5/(12*Datos_Entrada!$C$39)</f>
        <v>375000</v>
      </c>
      <c r="L80" s="101"/>
      <c r="M80" s="103">
        <f t="shared" si="12"/>
        <v>116666.66666666669</v>
      </c>
      <c r="N80" s="104">
        <f t="shared" si="13"/>
        <v>16666.666666666668</v>
      </c>
      <c r="O80" s="104">
        <f t="shared" si="5"/>
        <v>16666.666666666668</v>
      </c>
      <c r="P80" s="104">
        <f t="shared" si="6"/>
        <v>16666.666666666668</v>
      </c>
      <c r="Q80" s="104">
        <f t="shared" si="7"/>
        <v>16666.666666666668</v>
      </c>
      <c r="R80" s="104">
        <f t="shared" si="8"/>
        <v>16666.666666666668</v>
      </c>
      <c r="S80" s="104">
        <f t="shared" si="9"/>
        <v>16666.666666666668</v>
      </c>
      <c r="T80" s="104">
        <f t="shared" ref="T80:T143" si="15">$L$78/(10*12)</f>
        <v>16666.666666666668</v>
      </c>
      <c r="U80" s="101"/>
      <c r="V80" s="101"/>
      <c r="W80" s="101"/>
      <c r="X80" s="101"/>
      <c r="Y80" s="101"/>
      <c r="Z80" s="101"/>
      <c r="AA80" s="101"/>
      <c r="AB80" s="101"/>
      <c r="AC80" s="101"/>
      <c r="AD80" s="101"/>
      <c r="AE80" s="101"/>
      <c r="AF80" s="101"/>
      <c r="AG80" s="101"/>
      <c r="AH80" s="106">
        <f>AH79*(1+PyG!F80)</f>
        <v>658666666.66666687</v>
      </c>
      <c r="AI80" s="107">
        <f t="shared" si="14"/>
        <v>0</v>
      </c>
      <c r="AJ80" s="107">
        <f t="shared" si="10"/>
        <v>7866666.666666667</v>
      </c>
      <c r="AK80" s="133"/>
    </row>
    <row r="81" spans="2:37" x14ac:dyDescent="0.25">
      <c r="B81" s="122">
        <v>76</v>
      </c>
      <c r="C81" s="101"/>
      <c r="D81" s="100">
        <f t="shared" si="11"/>
        <v>5000000</v>
      </c>
      <c r="E81" s="101"/>
      <c r="F81" s="101"/>
      <c r="G81" s="100">
        <f>$F$9/(12*Datos_Entrada!$C$33)</f>
        <v>2083333.3333333333</v>
      </c>
      <c r="H81" s="101"/>
      <c r="I81" s="100">
        <f>$H$5/(Datos_Entrada!$C$36*12)</f>
        <v>291666.66666666669</v>
      </c>
      <c r="J81" s="101"/>
      <c r="K81" s="100">
        <f>$J$5/(12*Datos_Entrada!$C$39)</f>
        <v>375000</v>
      </c>
      <c r="L81" s="101"/>
      <c r="M81" s="103">
        <f t="shared" si="12"/>
        <v>116666.66666666669</v>
      </c>
      <c r="N81" s="104">
        <f t="shared" si="13"/>
        <v>16666.666666666668</v>
      </c>
      <c r="O81" s="104">
        <f t="shared" si="5"/>
        <v>16666.666666666668</v>
      </c>
      <c r="P81" s="104">
        <f t="shared" si="6"/>
        <v>16666.666666666668</v>
      </c>
      <c r="Q81" s="104">
        <f t="shared" si="7"/>
        <v>16666.666666666668</v>
      </c>
      <c r="R81" s="104">
        <f t="shared" si="8"/>
        <v>16666.666666666668</v>
      </c>
      <c r="S81" s="104">
        <f t="shared" si="9"/>
        <v>16666.666666666668</v>
      </c>
      <c r="T81" s="104">
        <f t="shared" si="15"/>
        <v>16666.666666666668</v>
      </c>
      <c r="U81" s="101"/>
      <c r="V81" s="101"/>
      <c r="W81" s="101"/>
      <c r="X81" s="101"/>
      <c r="Y81" s="101"/>
      <c r="Z81" s="101"/>
      <c r="AA81" s="101"/>
      <c r="AB81" s="101"/>
      <c r="AC81" s="101"/>
      <c r="AD81" s="101"/>
      <c r="AE81" s="101"/>
      <c r="AF81" s="101"/>
      <c r="AG81" s="101"/>
      <c r="AH81" s="106">
        <f>AH80*(1+PyG!F81)</f>
        <v>658666666.66666687</v>
      </c>
      <c r="AI81" s="107">
        <f t="shared" si="14"/>
        <v>0</v>
      </c>
      <c r="AJ81" s="107">
        <f t="shared" si="10"/>
        <v>7866666.666666667</v>
      </c>
      <c r="AK81" s="133"/>
    </row>
    <row r="82" spans="2:37" x14ac:dyDescent="0.25">
      <c r="B82" s="122">
        <v>77</v>
      </c>
      <c r="C82" s="101"/>
      <c r="D82" s="100">
        <f t="shared" si="11"/>
        <v>5000000</v>
      </c>
      <c r="E82" s="101"/>
      <c r="F82" s="101"/>
      <c r="G82" s="100">
        <f>$F$9/(12*Datos_Entrada!$C$33)</f>
        <v>2083333.3333333333</v>
      </c>
      <c r="H82" s="101"/>
      <c r="I82" s="100">
        <f>$H$5/(Datos_Entrada!$C$36*12)</f>
        <v>291666.66666666669</v>
      </c>
      <c r="J82" s="101"/>
      <c r="K82" s="100">
        <f>$J$5/(12*Datos_Entrada!$C$39)</f>
        <v>375000</v>
      </c>
      <c r="L82" s="101"/>
      <c r="M82" s="103">
        <f t="shared" si="12"/>
        <v>116666.66666666669</v>
      </c>
      <c r="N82" s="104">
        <f t="shared" si="13"/>
        <v>16666.666666666668</v>
      </c>
      <c r="O82" s="104">
        <f t="shared" si="5"/>
        <v>16666.666666666668</v>
      </c>
      <c r="P82" s="104">
        <f t="shared" si="6"/>
        <v>16666.666666666668</v>
      </c>
      <c r="Q82" s="104">
        <f t="shared" si="7"/>
        <v>16666.666666666668</v>
      </c>
      <c r="R82" s="104">
        <f t="shared" si="8"/>
        <v>16666.666666666668</v>
      </c>
      <c r="S82" s="104">
        <f t="shared" si="9"/>
        <v>16666.666666666668</v>
      </c>
      <c r="T82" s="104">
        <f t="shared" si="15"/>
        <v>16666.666666666668</v>
      </c>
      <c r="U82" s="101"/>
      <c r="V82" s="101"/>
      <c r="W82" s="101"/>
      <c r="X82" s="101"/>
      <c r="Y82" s="101"/>
      <c r="Z82" s="101"/>
      <c r="AA82" s="101"/>
      <c r="AB82" s="101"/>
      <c r="AC82" s="101"/>
      <c r="AD82" s="101"/>
      <c r="AE82" s="101"/>
      <c r="AF82" s="101"/>
      <c r="AG82" s="101"/>
      <c r="AH82" s="106">
        <f>AH81*(1+PyG!F82)</f>
        <v>658666666.66666687</v>
      </c>
      <c r="AI82" s="107">
        <f t="shared" si="14"/>
        <v>0</v>
      </c>
      <c r="AJ82" s="107">
        <f t="shared" si="10"/>
        <v>7866666.666666667</v>
      </c>
      <c r="AK82" s="133"/>
    </row>
    <row r="83" spans="2:37" x14ac:dyDescent="0.25">
      <c r="B83" s="122">
        <v>78</v>
      </c>
      <c r="C83" s="101"/>
      <c r="D83" s="100">
        <f t="shared" si="11"/>
        <v>5000000</v>
      </c>
      <c r="E83" s="101"/>
      <c r="F83" s="101"/>
      <c r="G83" s="100">
        <f>$F$9/(12*Datos_Entrada!$C$33)</f>
        <v>2083333.3333333333</v>
      </c>
      <c r="H83" s="101"/>
      <c r="I83" s="100">
        <f>$H$5/(Datos_Entrada!$C$36*12)</f>
        <v>291666.66666666669</v>
      </c>
      <c r="J83" s="101"/>
      <c r="K83" s="100">
        <f>$J$5/(12*Datos_Entrada!$C$39)</f>
        <v>375000</v>
      </c>
      <c r="L83" s="101"/>
      <c r="M83" s="103">
        <f t="shared" si="12"/>
        <v>116666.66666666669</v>
      </c>
      <c r="N83" s="104">
        <f t="shared" si="13"/>
        <v>16666.666666666668</v>
      </c>
      <c r="O83" s="104">
        <f t="shared" si="5"/>
        <v>16666.666666666668</v>
      </c>
      <c r="P83" s="104">
        <f t="shared" si="6"/>
        <v>16666.666666666668</v>
      </c>
      <c r="Q83" s="104">
        <f t="shared" si="7"/>
        <v>16666.666666666668</v>
      </c>
      <c r="R83" s="104">
        <f t="shared" si="8"/>
        <v>16666.666666666668</v>
      </c>
      <c r="S83" s="104">
        <f t="shared" si="9"/>
        <v>16666.666666666668</v>
      </c>
      <c r="T83" s="104">
        <f t="shared" si="15"/>
        <v>16666.666666666668</v>
      </c>
      <c r="U83" s="101"/>
      <c r="V83" s="101"/>
      <c r="W83" s="101"/>
      <c r="X83" s="101"/>
      <c r="Y83" s="101"/>
      <c r="Z83" s="101"/>
      <c r="AA83" s="101"/>
      <c r="AB83" s="101"/>
      <c r="AC83" s="101"/>
      <c r="AD83" s="101"/>
      <c r="AE83" s="101"/>
      <c r="AF83" s="101"/>
      <c r="AG83" s="101"/>
      <c r="AH83" s="106">
        <f>AH82*(1+PyG!F83)</f>
        <v>658666666.66666687</v>
      </c>
      <c r="AI83" s="107">
        <f t="shared" si="14"/>
        <v>0</v>
      </c>
      <c r="AJ83" s="107">
        <f t="shared" si="10"/>
        <v>7866666.666666667</v>
      </c>
      <c r="AK83" s="133"/>
    </row>
    <row r="84" spans="2:37" x14ac:dyDescent="0.25">
      <c r="B84" s="122">
        <v>79</v>
      </c>
      <c r="C84" s="101"/>
      <c r="D84" s="100">
        <f t="shared" si="11"/>
        <v>5000000</v>
      </c>
      <c r="E84" s="101"/>
      <c r="F84" s="101"/>
      <c r="G84" s="100">
        <f>$F$9/(12*Datos_Entrada!$C$33)</f>
        <v>2083333.3333333333</v>
      </c>
      <c r="H84" s="101"/>
      <c r="I84" s="100">
        <f>$H$5/(Datos_Entrada!$C$36*12)</f>
        <v>291666.66666666669</v>
      </c>
      <c r="J84" s="101"/>
      <c r="K84" s="100">
        <f>$J$5/(12*Datos_Entrada!$C$39)</f>
        <v>375000</v>
      </c>
      <c r="L84" s="101"/>
      <c r="M84" s="103">
        <f t="shared" si="12"/>
        <v>116666.66666666669</v>
      </c>
      <c r="N84" s="104">
        <f t="shared" si="13"/>
        <v>16666.666666666668</v>
      </c>
      <c r="O84" s="104">
        <f t="shared" ref="O84:O138" si="16">$L$18/(10*12)</f>
        <v>16666.666666666668</v>
      </c>
      <c r="P84" s="104">
        <f t="shared" si="6"/>
        <v>16666.666666666668</v>
      </c>
      <c r="Q84" s="104">
        <f t="shared" si="7"/>
        <v>16666.666666666668</v>
      </c>
      <c r="R84" s="104">
        <f t="shared" si="8"/>
        <v>16666.666666666668</v>
      </c>
      <c r="S84" s="104">
        <f t="shared" si="9"/>
        <v>16666.666666666668</v>
      </c>
      <c r="T84" s="104">
        <f t="shared" si="15"/>
        <v>16666.666666666668</v>
      </c>
      <c r="U84" s="101"/>
      <c r="V84" s="101"/>
      <c r="W84" s="101"/>
      <c r="X84" s="101"/>
      <c r="Y84" s="101"/>
      <c r="Z84" s="101"/>
      <c r="AA84" s="101"/>
      <c r="AB84" s="101"/>
      <c r="AC84" s="101"/>
      <c r="AD84" s="101"/>
      <c r="AE84" s="101"/>
      <c r="AF84" s="101"/>
      <c r="AG84" s="101"/>
      <c r="AH84" s="106">
        <f>AH83*(1+PyG!F84)</f>
        <v>658666666.66666687</v>
      </c>
      <c r="AI84" s="107">
        <f t="shared" si="14"/>
        <v>0</v>
      </c>
      <c r="AJ84" s="107">
        <f t="shared" si="10"/>
        <v>7866666.666666667</v>
      </c>
      <c r="AK84" s="133"/>
    </row>
    <row r="85" spans="2:37" x14ac:dyDescent="0.25">
      <c r="B85" s="122">
        <v>80</v>
      </c>
      <c r="C85" s="101"/>
      <c r="D85" s="100">
        <f t="shared" si="11"/>
        <v>5000000</v>
      </c>
      <c r="E85" s="101"/>
      <c r="F85" s="101"/>
      <c r="G85" s="100">
        <f>$F$9/(12*Datos_Entrada!$C$33)</f>
        <v>2083333.3333333333</v>
      </c>
      <c r="H85" s="101"/>
      <c r="I85" s="100">
        <f>$H$5/(Datos_Entrada!$C$36*12)</f>
        <v>291666.66666666669</v>
      </c>
      <c r="J85" s="101"/>
      <c r="K85" s="100">
        <f>$J$5/(12*Datos_Entrada!$C$39)</f>
        <v>375000</v>
      </c>
      <c r="L85" s="101"/>
      <c r="M85" s="103">
        <f t="shared" si="12"/>
        <v>116666.66666666669</v>
      </c>
      <c r="N85" s="104">
        <f t="shared" si="13"/>
        <v>16666.666666666668</v>
      </c>
      <c r="O85" s="104">
        <f t="shared" si="16"/>
        <v>16666.666666666668</v>
      </c>
      <c r="P85" s="104">
        <f t="shared" si="6"/>
        <v>16666.666666666668</v>
      </c>
      <c r="Q85" s="104">
        <f t="shared" si="7"/>
        <v>16666.666666666668</v>
      </c>
      <c r="R85" s="104">
        <f t="shared" si="8"/>
        <v>16666.666666666668</v>
      </c>
      <c r="S85" s="104">
        <f t="shared" si="9"/>
        <v>16666.666666666668</v>
      </c>
      <c r="T85" s="104">
        <f t="shared" si="15"/>
        <v>16666.666666666668</v>
      </c>
      <c r="U85" s="101"/>
      <c r="V85" s="101"/>
      <c r="W85" s="101"/>
      <c r="X85" s="101"/>
      <c r="Y85" s="101"/>
      <c r="Z85" s="101"/>
      <c r="AA85" s="101"/>
      <c r="AB85" s="101"/>
      <c r="AC85" s="101"/>
      <c r="AD85" s="101"/>
      <c r="AE85" s="101"/>
      <c r="AF85" s="101"/>
      <c r="AG85" s="101"/>
      <c r="AH85" s="106">
        <f>AH84*(1+PyG!F85)</f>
        <v>658666666.66666687</v>
      </c>
      <c r="AI85" s="107">
        <f t="shared" si="14"/>
        <v>0</v>
      </c>
      <c r="AJ85" s="107">
        <f t="shared" si="10"/>
        <v>7866666.666666667</v>
      </c>
      <c r="AK85" s="133"/>
    </row>
    <row r="86" spans="2:37" x14ac:dyDescent="0.25">
      <c r="B86" s="122">
        <v>81</v>
      </c>
      <c r="C86" s="101"/>
      <c r="D86" s="100">
        <f t="shared" si="11"/>
        <v>5000000</v>
      </c>
      <c r="E86" s="101"/>
      <c r="F86" s="101"/>
      <c r="G86" s="100">
        <f>$F$9/(12*Datos_Entrada!$C$33)</f>
        <v>2083333.3333333333</v>
      </c>
      <c r="H86" s="101"/>
      <c r="I86" s="100">
        <f>$H$5/(Datos_Entrada!$C$36*12)</f>
        <v>291666.66666666669</v>
      </c>
      <c r="J86" s="101"/>
      <c r="K86" s="100">
        <f>$J$5/(12*Datos_Entrada!$C$39)</f>
        <v>375000</v>
      </c>
      <c r="L86" s="101"/>
      <c r="M86" s="103">
        <f t="shared" si="12"/>
        <v>116666.66666666669</v>
      </c>
      <c r="N86" s="104">
        <f t="shared" si="13"/>
        <v>16666.666666666668</v>
      </c>
      <c r="O86" s="104">
        <f t="shared" si="16"/>
        <v>16666.666666666668</v>
      </c>
      <c r="P86" s="104">
        <f t="shared" si="6"/>
        <v>16666.666666666668</v>
      </c>
      <c r="Q86" s="104">
        <f t="shared" si="7"/>
        <v>16666.666666666668</v>
      </c>
      <c r="R86" s="104">
        <f t="shared" si="8"/>
        <v>16666.666666666668</v>
      </c>
      <c r="S86" s="104">
        <f t="shared" si="9"/>
        <v>16666.666666666668</v>
      </c>
      <c r="T86" s="104">
        <f t="shared" si="15"/>
        <v>16666.666666666668</v>
      </c>
      <c r="U86" s="101"/>
      <c r="V86" s="101"/>
      <c r="W86" s="101"/>
      <c r="X86" s="101"/>
      <c r="Y86" s="101"/>
      <c r="Z86" s="101"/>
      <c r="AA86" s="101"/>
      <c r="AB86" s="101"/>
      <c r="AC86" s="101"/>
      <c r="AD86" s="101"/>
      <c r="AE86" s="101"/>
      <c r="AF86" s="101"/>
      <c r="AG86" s="101"/>
      <c r="AH86" s="106">
        <f>AH85*(1+PyG!F86)</f>
        <v>658666666.66666687</v>
      </c>
      <c r="AI86" s="107">
        <f t="shared" si="14"/>
        <v>0</v>
      </c>
      <c r="AJ86" s="107">
        <f t="shared" si="10"/>
        <v>7866666.666666667</v>
      </c>
      <c r="AK86" s="133"/>
    </row>
    <row r="87" spans="2:37" x14ac:dyDescent="0.25">
      <c r="B87" s="122">
        <v>82</v>
      </c>
      <c r="C87" s="101"/>
      <c r="D87" s="100">
        <f t="shared" si="11"/>
        <v>5000000</v>
      </c>
      <c r="E87" s="101"/>
      <c r="F87" s="101"/>
      <c r="G87" s="100">
        <f>$F$9/(12*Datos_Entrada!$C$33)</f>
        <v>2083333.3333333333</v>
      </c>
      <c r="H87" s="101"/>
      <c r="I87" s="100">
        <f>$H$5/(Datos_Entrada!$C$36*12)</f>
        <v>291666.66666666669</v>
      </c>
      <c r="J87" s="101"/>
      <c r="K87" s="100">
        <f>$J$5/(12*Datos_Entrada!$C$39)</f>
        <v>375000</v>
      </c>
      <c r="L87" s="101"/>
      <c r="M87" s="103">
        <f t="shared" si="12"/>
        <v>116666.66666666669</v>
      </c>
      <c r="N87" s="104">
        <f t="shared" si="13"/>
        <v>16666.666666666668</v>
      </c>
      <c r="O87" s="104">
        <f t="shared" si="16"/>
        <v>16666.666666666668</v>
      </c>
      <c r="P87" s="104">
        <f t="shared" si="6"/>
        <v>16666.666666666668</v>
      </c>
      <c r="Q87" s="104">
        <f t="shared" si="7"/>
        <v>16666.666666666668</v>
      </c>
      <c r="R87" s="104">
        <f t="shared" si="8"/>
        <v>16666.666666666668</v>
      </c>
      <c r="S87" s="104">
        <f t="shared" si="9"/>
        <v>16666.666666666668</v>
      </c>
      <c r="T87" s="104">
        <f t="shared" si="15"/>
        <v>16666.666666666668</v>
      </c>
      <c r="U87" s="101"/>
      <c r="V87" s="101"/>
      <c r="W87" s="101"/>
      <c r="X87" s="101"/>
      <c r="Y87" s="101"/>
      <c r="Z87" s="101"/>
      <c r="AA87" s="101"/>
      <c r="AB87" s="101"/>
      <c r="AC87" s="101"/>
      <c r="AD87" s="101"/>
      <c r="AE87" s="101"/>
      <c r="AF87" s="101"/>
      <c r="AG87" s="101"/>
      <c r="AH87" s="106">
        <f>AH86*(1+PyG!F87)</f>
        <v>658666666.66666687</v>
      </c>
      <c r="AI87" s="107">
        <f t="shared" si="14"/>
        <v>0</v>
      </c>
      <c r="AJ87" s="107">
        <f t="shared" si="10"/>
        <v>7866666.666666667</v>
      </c>
      <c r="AK87" s="133"/>
    </row>
    <row r="88" spans="2:37" x14ac:dyDescent="0.25">
      <c r="B88" s="122">
        <v>83</v>
      </c>
      <c r="C88" s="101"/>
      <c r="D88" s="100">
        <f t="shared" si="11"/>
        <v>5000000</v>
      </c>
      <c r="E88" s="101"/>
      <c r="F88" s="101"/>
      <c r="G88" s="100">
        <f>$F$9/(12*Datos_Entrada!$C$33)</f>
        <v>2083333.3333333333</v>
      </c>
      <c r="H88" s="101"/>
      <c r="I88" s="100">
        <f>$H$5/(Datos_Entrada!$C$36*12)</f>
        <v>291666.66666666669</v>
      </c>
      <c r="J88" s="101"/>
      <c r="K88" s="100">
        <f>$J$5/(12*Datos_Entrada!$C$39)</f>
        <v>375000</v>
      </c>
      <c r="L88" s="101"/>
      <c r="M88" s="103">
        <f t="shared" si="12"/>
        <v>116666.66666666669</v>
      </c>
      <c r="N88" s="104">
        <f t="shared" si="13"/>
        <v>16666.666666666668</v>
      </c>
      <c r="O88" s="104">
        <f t="shared" si="16"/>
        <v>16666.666666666668</v>
      </c>
      <c r="P88" s="104">
        <f t="shared" si="6"/>
        <v>16666.666666666668</v>
      </c>
      <c r="Q88" s="104">
        <f t="shared" si="7"/>
        <v>16666.666666666668</v>
      </c>
      <c r="R88" s="104">
        <f t="shared" si="8"/>
        <v>16666.666666666668</v>
      </c>
      <c r="S88" s="104">
        <f t="shared" si="9"/>
        <v>16666.666666666668</v>
      </c>
      <c r="T88" s="104">
        <f t="shared" si="15"/>
        <v>16666.666666666668</v>
      </c>
      <c r="U88" s="101"/>
      <c r="V88" s="101"/>
      <c r="W88" s="101"/>
      <c r="X88" s="101"/>
      <c r="Y88" s="101"/>
      <c r="Z88" s="101"/>
      <c r="AA88" s="101"/>
      <c r="AB88" s="101"/>
      <c r="AC88" s="101"/>
      <c r="AD88" s="101"/>
      <c r="AE88" s="101"/>
      <c r="AF88" s="101"/>
      <c r="AG88" s="101"/>
      <c r="AH88" s="106">
        <f>AH87*(1+PyG!F88)</f>
        <v>658666666.66666687</v>
      </c>
      <c r="AI88" s="107">
        <f t="shared" si="14"/>
        <v>0</v>
      </c>
      <c r="AJ88" s="107">
        <f t="shared" si="10"/>
        <v>7866666.666666667</v>
      </c>
      <c r="AK88" s="133"/>
    </row>
    <row r="89" spans="2:37" x14ac:dyDescent="0.25">
      <c r="B89" s="122">
        <v>84</v>
      </c>
      <c r="C89" s="101"/>
      <c r="D89" s="100">
        <f t="shared" si="11"/>
        <v>5000000</v>
      </c>
      <c r="E89" s="101"/>
      <c r="F89" s="101"/>
      <c r="G89" s="100">
        <f>$F$9/(12*Datos_Entrada!$C$33)</f>
        <v>2083333.3333333333</v>
      </c>
      <c r="H89" s="101"/>
      <c r="I89" s="100">
        <f>$H$5/(Datos_Entrada!$C$36*12)</f>
        <v>291666.66666666669</v>
      </c>
      <c r="J89" s="101"/>
      <c r="K89" s="100">
        <f>$J$5/(12*Datos_Entrada!$C$39)</f>
        <v>375000</v>
      </c>
      <c r="L89" s="101"/>
      <c r="M89" s="103">
        <f t="shared" si="12"/>
        <v>116666.66666666669</v>
      </c>
      <c r="N89" s="104">
        <f t="shared" si="13"/>
        <v>16666.666666666668</v>
      </c>
      <c r="O89" s="104">
        <f t="shared" si="16"/>
        <v>16666.666666666668</v>
      </c>
      <c r="P89" s="104">
        <f t="shared" si="6"/>
        <v>16666.666666666668</v>
      </c>
      <c r="Q89" s="104">
        <f t="shared" si="7"/>
        <v>16666.666666666668</v>
      </c>
      <c r="R89" s="104">
        <f t="shared" si="8"/>
        <v>16666.666666666668</v>
      </c>
      <c r="S89" s="104">
        <f t="shared" si="9"/>
        <v>16666.666666666668</v>
      </c>
      <c r="T89" s="104">
        <f t="shared" si="15"/>
        <v>16666.666666666668</v>
      </c>
      <c r="U89" s="101"/>
      <c r="V89" s="101"/>
      <c r="W89" s="101"/>
      <c r="X89" s="101"/>
      <c r="Y89" s="101"/>
      <c r="Z89" s="101"/>
      <c r="AA89" s="101"/>
      <c r="AB89" s="101"/>
      <c r="AC89" s="101"/>
      <c r="AD89" s="101"/>
      <c r="AE89" s="101"/>
      <c r="AF89" s="101"/>
      <c r="AG89" s="101"/>
      <c r="AH89" s="106">
        <f>AH88*(1+PyG!F89)</f>
        <v>658666666.66666687</v>
      </c>
      <c r="AI89" s="107">
        <f t="shared" si="14"/>
        <v>0</v>
      </c>
      <c r="AJ89" s="107">
        <f t="shared" si="10"/>
        <v>7866666.666666667</v>
      </c>
      <c r="AK89" s="133"/>
    </row>
    <row r="90" spans="2:37" x14ac:dyDescent="0.25">
      <c r="B90" s="122">
        <v>85</v>
      </c>
      <c r="C90" s="101"/>
      <c r="D90" s="100">
        <f t="shared" si="11"/>
        <v>5000000</v>
      </c>
      <c r="E90" s="101"/>
      <c r="F90" s="101"/>
      <c r="G90" s="100">
        <f>$F$9/(12*Datos_Entrada!$C$33)</f>
        <v>2083333.3333333333</v>
      </c>
      <c r="H90" s="101"/>
      <c r="I90" s="100">
        <f>$H$5/(Datos_Entrada!$C$36*12)</f>
        <v>291666.66666666669</v>
      </c>
      <c r="J90" s="101"/>
      <c r="K90" s="100">
        <f>$J$5/(12*Datos_Entrada!$C$39)</f>
        <v>375000</v>
      </c>
      <c r="L90" s="100">
        <f>Datos_Entrada!$D$41</f>
        <v>2000000</v>
      </c>
      <c r="M90" s="103">
        <f t="shared" si="12"/>
        <v>116666.66666666669</v>
      </c>
      <c r="N90" s="104">
        <f t="shared" si="13"/>
        <v>16666.666666666668</v>
      </c>
      <c r="O90" s="104">
        <f t="shared" si="16"/>
        <v>16666.666666666668</v>
      </c>
      <c r="P90" s="104">
        <f t="shared" si="6"/>
        <v>16666.666666666668</v>
      </c>
      <c r="Q90" s="104">
        <f t="shared" si="7"/>
        <v>16666.666666666668</v>
      </c>
      <c r="R90" s="104">
        <f t="shared" si="8"/>
        <v>16666.666666666668</v>
      </c>
      <c r="S90" s="104">
        <f t="shared" si="9"/>
        <v>16666.666666666668</v>
      </c>
      <c r="T90" s="104">
        <f t="shared" si="15"/>
        <v>16666.666666666668</v>
      </c>
      <c r="U90" s="101"/>
      <c r="V90" s="101"/>
      <c r="W90" s="101"/>
      <c r="X90" s="101"/>
      <c r="Y90" s="101"/>
      <c r="Z90" s="101"/>
      <c r="AA90" s="101"/>
      <c r="AB90" s="101"/>
      <c r="AC90" s="101"/>
      <c r="AD90" s="101"/>
      <c r="AE90" s="101"/>
      <c r="AF90" s="101"/>
      <c r="AG90" s="101"/>
      <c r="AH90" s="106">
        <f>AH89*(1+PyG!F90)</f>
        <v>658666666.66666687</v>
      </c>
      <c r="AI90" s="107">
        <f t="shared" si="14"/>
        <v>0</v>
      </c>
      <c r="AJ90" s="107">
        <f t="shared" si="10"/>
        <v>7866666.666666667</v>
      </c>
      <c r="AK90" s="133"/>
    </row>
    <row r="91" spans="2:37" x14ac:dyDescent="0.25">
      <c r="B91" s="122">
        <v>86</v>
      </c>
      <c r="C91" s="101"/>
      <c r="D91" s="100">
        <f t="shared" si="11"/>
        <v>5000000</v>
      </c>
      <c r="E91" s="101"/>
      <c r="F91" s="101"/>
      <c r="G91" s="100">
        <f>$F$9/(12*Datos_Entrada!$C$33)</f>
        <v>2083333.3333333333</v>
      </c>
      <c r="H91" s="101"/>
      <c r="I91" s="100">
        <f>$H$5/(Datos_Entrada!$C$36*12)</f>
        <v>291666.66666666669</v>
      </c>
      <c r="J91" s="101"/>
      <c r="K91" s="100">
        <f>$J$5/(12*Datos_Entrada!$C$39)</f>
        <v>375000</v>
      </c>
      <c r="L91" s="101"/>
      <c r="M91" s="103">
        <f t="shared" si="12"/>
        <v>133333.33333333334</v>
      </c>
      <c r="N91" s="104">
        <f t="shared" si="13"/>
        <v>16666.666666666668</v>
      </c>
      <c r="O91" s="104">
        <f t="shared" si="16"/>
        <v>16666.666666666668</v>
      </c>
      <c r="P91" s="104">
        <f t="shared" si="6"/>
        <v>16666.666666666668</v>
      </c>
      <c r="Q91" s="104">
        <f t="shared" si="7"/>
        <v>16666.666666666668</v>
      </c>
      <c r="R91" s="104">
        <f t="shared" si="8"/>
        <v>16666.666666666668</v>
      </c>
      <c r="S91" s="104">
        <f t="shared" si="9"/>
        <v>16666.666666666668</v>
      </c>
      <c r="T91" s="104">
        <f t="shared" si="15"/>
        <v>16666.666666666668</v>
      </c>
      <c r="U91" s="104">
        <f>$L$90/(10*12)</f>
        <v>16666.666666666668</v>
      </c>
      <c r="V91" s="101"/>
      <c r="W91" s="101"/>
      <c r="X91" s="101"/>
      <c r="Y91" s="101"/>
      <c r="Z91" s="101"/>
      <c r="AA91" s="101"/>
      <c r="AB91" s="101"/>
      <c r="AC91" s="101"/>
      <c r="AD91" s="101"/>
      <c r="AE91" s="101"/>
      <c r="AF91" s="101"/>
      <c r="AG91" s="101"/>
      <c r="AH91" s="106">
        <f>AH90*(1+PyG!F91)</f>
        <v>658666666.66666687</v>
      </c>
      <c r="AI91" s="107">
        <f t="shared" si="14"/>
        <v>0</v>
      </c>
      <c r="AJ91" s="107">
        <f t="shared" si="10"/>
        <v>7883333.333333333</v>
      </c>
      <c r="AK91" s="133"/>
    </row>
    <row r="92" spans="2:37" x14ac:dyDescent="0.25">
      <c r="B92" s="122">
        <v>87</v>
      </c>
      <c r="C92" s="101"/>
      <c r="D92" s="100">
        <f t="shared" si="11"/>
        <v>5000000</v>
      </c>
      <c r="E92" s="101"/>
      <c r="F92" s="101"/>
      <c r="G92" s="100">
        <f>$F$9/(12*Datos_Entrada!$C$33)</f>
        <v>2083333.3333333333</v>
      </c>
      <c r="H92" s="101"/>
      <c r="I92" s="100">
        <f>$H$5/(Datos_Entrada!$C$36*12)</f>
        <v>291666.66666666669</v>
      </c>
      <c r="J92" s="101"/>
      <c r="K92" s="100">
        <f>$J$5/(12*Datos_Entrada!$C$39)</f>
        <v>375000</v>
      </c>
      <c r="L92" s="101"/>
      <c r="M92" s="103">
        <f t="shared" si="12"/>
        <v>133333.33333333334</v>
      </c>
      <c r="N92" s="104">
        <f t="shared" si="13"/>
        <v>16666.666666666668</v>
      </c>
      <c r="O92" s="104">
        <f t="shared" si="16"/>
        <v>16666.666666666668</v>
      </c>
      <c r="P92" s="104">
        <f t="shared" si="6"/>
        <v>16666.666666666668</v>
      </c>
      <c r="Q92" s="104">
        <f t="shared" si="7"/>
        <v>16666.666666666668</v>
      </c>
      <c r="R92" s="104">
        <f t="shared" si="8"/>
        <v>16666.666666666668</v>
      </c>
      <c r="S92" s="104">
        <f t="shared" si="9"/>
        <v>16666.666666666668</v>
      </c>
      <c r="T92" s="104">
        <f t="shared" si="15"/>
        <v>16666.666666666668</v>
      </c>
      <c r="U92" s="104">
        <f t="shared" ref="U92:U155" si="17">$L$90/(10*12)</f>
        <v>16666.666666666668</v>
      </c>
      <c r="V92" s="101"/>
      <c r="W92" s="101"/>
      <c r="X92" s="101"/>
      <c r="Y92" s="101"/>
      <c r="Z92" s="101"/>
      <c r="AA92" s="101"/>
      <c r="AB92" s="101"/>
      <c r="AC92" s="101"/>
      <c r="AD92" s="101"/>
      <c r="AE92" s="101"/>
      <c r="AF92" s="101"/>
      <c r="AG92" s="101"/>
      <c r="AH92" s="106">
        <f>AH91*(1+PyG!F92)</f>
        <v>658666666.66666687</v>
      </c>
      <c r="AI92" s="107">
        <f t="shared" si="14"/>
        <v>0</v>
      </c>
      <c r="AJ92" s="107">
        <f t="shared" si="10"/>
        <v>7883333.333333333</v>
      </c>
      <c r="AK92" s="133"/>
    </row>
    <row r="93" spans="2:37" x14ac:dyDescent="0.25">
      <c r="B93" s="122">
        <v>88</v>
      </c>
      <c r="C93" s="101"/>
      <c r="D93" s="100">
        <f t="shared" si="11"/>
        <v>5000000</v>
      </c>
      <c r="E93" s="101"/>
      <c r="F93" s="101"/>
      <c r="G93" s="100">
        <f>$F$9/(12*Datos_Entrada!$C$33)</f>
        <v>2083333.3333333333</v>
      </c>
      <c r="H93" s="101"/>
      <c r="I93" s="100">
        <f>$H$5/(Datos_Entrada!$C$36*12)</f>
        <v>291666.66666666669</v>
      </c>
      <c r="J93" s="101"/>
      <c r="K93" s="100">
        <f>$J$5/(12*Datos_Entrada!$C$39)</f>
        <v>375000</v>
      </c>
      <c r="L93" s="101"/>
      <c r="M93" s="103">
        <f t="shared" si="12"/>
        <v>133333.33333333334</v>
      </c>
      <c r="N93" s="104">
        <f t="shared" si="13"/>
        <v>16666.666666666668</v>
      </c>
      <c r="O93" s="104">
        <f t="shared" si="16"/>
        <v>16666.666666666668</v>
      </c>
      <c r="P93" s="104">
        <f t="shared" si="6"/>
        <v>16666.666666666668</v>
      </c>
      <c r="Q93" s="104">
        <f t="shared" si="7"/>
        <v>16666.666666666668</v>
      </c>
      <c r="R93" s="104">
        <f t="shared" si="8"/>
        <v>16666.666666666668</v>
      </c>
      <c r="S93" s="104">
        <f t="shared" si="9"/>
        <v>16666.666666666668</v>
      </c>
      <c r="T93" s="104">
        <f t="shared" si="15"/>
        <v>16666.666666666668</v>
      </c>
      <c r="U93" s="104">
        <f t="shared" si="17"/>
        <v>16666.666666666668</v>
      </c>
      <c r="V93" s="101"/>
      <c r="W93" s="101"/>
      <c r="X93" s="101"/>
      <c r="Y93" s="101"/>
      <c r="Z93" s="101"/>
      <c r="AA93" s="101"/>
      <c r="AB93" s="101"/>
      <c r="AC93" s="101"/>
      <c r="AD93" s="101"/>
      <c r="AE93" s="101"/>
      <c r="AF93" s="101"/>
      <c r="AG93" s="101"/>
      <c r="AH93" s="106">
        <f>AH92*(1+PyG!F93)</f>
        <v>658666666.66666687</v>
      </c>
      <c r="AI93" s="107">
        <f t="shared" si="14"/>
        <v>0</v>
      </c>
      <c r="AJ93" s="107">
        <f t="shared" si="10"/>
        <v>7883333.333333333</v>
      </c>
      <c r="AK93" s="133"/>
    </row>
    <row r="94" spans="2:37" x14ac:dyDescent="0.25">
      <c r="B94" s="122">
        <v>89</v>
      </c>
      <c r="C94" s="101"/>
      <c r="D94" s="100">
        <f t="shared" si="11"/>
        <v>5000000</v>
      </c>
      <c r="E94" s="101"/>
      <c r="F94" s="101"/>
      <c r="G94" s="100">
        <f>$F$9/(12*Datos_Entrada!$C$33)</f>
        <v>2083333.3333333333</v>
      </c>
      <c r="H94" s="101"/>
      <c r="I94" s="100">
        <f>$H$5/(Datos_Entrada!$C$36*12)</f>
        <v>291666.66666666669</v>
      </c>
      <c r="J94" s="101"/>
      <c r="K94" s="100">
        <f>$J$5/(12*Datos_Entrada!$C$39)</f>
        <v>375000</v>
      </c>
      <c r="L94" s="101"/>
      <c r="M94" s="103">
        <f t="shared" si="12"/>
        <v>133333.33333333334</v>
      </c>
      <c r="N94" s="104">
        <f t="shared" si="13"/>
        <v>16666.666666666668</v>
      </c>
      <c r="O94" s="104">
        <f t="shared" si="16"/>
        <v>16666.666666666668</v>
      </c>
      <c r="P94" s="104">
        <f t="shared" si="6"/>
        <v>16666.666666666668</v>
      </c>
      <c r="Q94" s="104">
        <f t="shared" si="7"/>
        <v>16666.666666666668</v>
      </c>
      <c r="R94" s="104">
        <f t="shared" si="8"/>
        <v>16666.666666666668</v>
      </c>
      <c r="S94" s="104">
        <f t="shared" si="9"/>
        <v>16666.666666666668</v>
      </c>
      <c r="T94" s="104">
        <f t="shared" si="15"/>
        <v>16666.666666666668</v>
      </c>
      <c r="U94" s="104">
        <f t="shared" si="17"/>
        <v>16666.666666666668</v>
      </c>
      <c r="V94" s="101"/>
      <c r="W94" s="101"/>
      <c r="X94" s="101"/>
      <c r="Y94" s="101"/>
      <c r="Z94" s="101"/>
      <c r="AA94" s="101"/>
      <c r="AB94" s="101"/>
      <c r="AC94" s="101"/>
      <c r="AD94" s="101"/>
      <c r="AE94" s="101"/>
      <c r="AF94" s="101"/>
      <c r="AG94" s="101"/>
      <c r="AH94" s="106">
        <f>AH93*(1+PyG!F94)</f>
        <v>658666666.66666687</v>
      </c>
      <c r="AI94" s="107">
        <f t="shared" si="14"/>
        <v>0</v>
      </c>
      <c r="AJ94" s="107">
        <f t="shared" si="10"/>
        <v>7883333.333333333</v>
      </c>
      <c r="AK94" s="133"/>
    </row>
    <row r="95" spans="2:37" x14ac:dyDescent="0.25">
      <c r="B95" s="122">
        <v>90</v>
      </c>
      <c r="C95" s="101"/>
      <c r="D95" s="100">
        <f t="shared" si="11"/>
        <v>5000000</v>
      </c>
      <c r="E95" s="101"/>
      <c r="F95" s="101"/>
      <c r="G95" s="100">
        <f>$F$9/(12*Datos_Entrada!$C$33)</f>
        <v>2083333.3333333333</v>
      </c>
      <c r="H95" s="101"/>
      <c r="I95" s="100">
        <f>$H$5/(Datos_Entrada!$C$36*12)</f>
        <v>291666.66666666669</v>
      </c>
      <c r="J95" s="101"/>
      <c r="K95" s="100">
        <f>$J$5/(12*Datos_Entrada!$C$39)</f>
        <v>375000</v>
      </c>
      <c r="L95" s="101"/>
      <c r="M95" s="103">
        <f t="shared" si="12"/>
        <v>133333.33333333334</v>
      </c>
      <c r="N95" s="104">
        <f t="shared" si="13"/>
        <v>16666.666666666668</v>
      </c>
      <c r="O95" s="104">
        <f t="shared" si="16"/>
        <v>16666.666666666668</v>
      </c>
      <c r="P95" s="104">
        <f t="shared" si="6"/>
        <v>16666.666666666668</v>
      </c>
      <c r="Q95" s="104">
        <f t="shared" si="7"/>
        <v>16666.666666666668</v>
      </c>
      <c r="R95" s="104">
        <f t="shared" si="8"/>
        <v>16666.666666666668</v>
      </c>
      <c r="S95" s="104">
        <f t="shared" si="9"/>
        <v>16666.666666666668</v>
      </c>
      <c r="T95" s="104">
        <f t="shared" si="15"/>
        <v>16666.666666666668</v>
      </c>
      <c r="U95" s="104">
        <f t="shared" si="17"/>
        <v>16666.666666666668</v>
      </c>
      <c r="V95" s="101"/>
      <c r="W95" s="101"/>
      <c r="X95" s="101"/>
      <c r="Y95" s="101"/>
      <c r="Z95" s="101"/>
      <c r="AA95" s="101"/>
      <c r="AB95" s="101"/>
      <c r="AC95" s="101"/>
      <c r="AD95" s="101"/>
      <c r="AE95" s="101"/>
      <c r="AF95" s="101"/>
      <c r="AG95" s="101"/>
      <c r="AH95" s="106">
        <f>AH94*(1+PyG!F95)</f>
        <v>658666666.66666687</v>
      </c>
      <c r="AI95" s="107">
        <f t="shared" si="14"/>
        <v>0</v>
      </c>
      <c r="AJ95" s="107">
        <f t="shared" si="10"/>
        <v>7883333.333333333</v>
      </c>
      <c r="AK95" s="133"/>
    </row>
    <row r="96" spans="2:37" x14ac:dyDescent="0.25">
      <c r="B96" s="122">
        <v>91</v>
      </c>
      <c r="C96" s="101"/>
      <c r="D96" s="100">
        <f t="shared" si="11"/>
        <v>5000000</v>
      </c>
      <c r="E96" s="101"/>
      <c r="F96" s="101"/>
      <c r="G96" s="100">
        <f>$F$9/(12*Datos_Entrada!$C$33)</f>
        <v>2083333.3333333333</v>
      </c>
      <c r="H96" s="101"/>
      <c r="I96" s="100">
        <f>$H$5/(Datos_Entrada!$C$36*12)</f>
        <v>291666.66666666669</v>
      </c>
      <c r="J96" s="101"/>
      <c r="K96" s="100">
        <f>$J$5/(12*Datos_Entrada!$C$39)</f>
        <v>375000</v>
      </c>
      <c r="L96" s="101"/>
      <c r="M96" s="103">
        <f t="shared" si="12"/>
        <v>133333.33333333334</v>
      </c>
      <c r="N96" s="104">
        <f t="shared" si="13"/>
        <v>16666.666666666668</v>
      </c>
      <c r="O96" s="104">
        <f t="shared" si="16"/>
        <v>16666.666666666668</v>
      </c>
      <c r="P96" s="104">
        <f t="shared" ref="P96:P150" si="18">$L$30/(10*12)</f>
        <v>16666.666666666668</v>
      </c>
      <c r="Q96" s="104">
        <f t="shared" si="7"/>
        <v>16666.666666666668</v>
      </c>
      <c r="R96" s="104">
        <f t="shared" si="8"/>
        <v>16666.666666666668</v>
      </c>
      <c r="S96" s="104">
        <f t="shared" si="9"/>
        <v>16666.666666666668</v>
      </c>
      <c r="T96" s="104">
        <f t="shared" si="15"/>
        <v>16666.666666666668</v>
      </c>
      <c r="U96" s="104">
        <f t="shared" si="17"/>
        <v>16666.666666666668</v>
      </c>
      <c r="V96" s="101"/>
      <c r="W96" s="101"/>
      <c r="X96" s="101"/>
      <c r="Y96" s="101"/>
      <c r="Z96" s="101"/>
      <c r="AA96" s="101"/>
      <c r="AB96" s="101"/>
      <c r="AC96" s="101"/>
      <c r="AD96" s="101"/>
      <c r="AE96" s="101"/>
      <c r="AF96" s="101"/>
      <c r="AG96" s="101"/>
      <c r="AH96" s="106">
        <f>AH95*(1+PyG!F96)</f>
        <v>658666666.66666687</v>
      </c>
      <c r="AI96" s="107">
        <f t="shared" si="14"/>
        <v>0</v>
      </c>
      <c r="AJ96" s="107">
        <f t="shared" si="10"/>
        <v>7883333.333333333</v>
      </c>
      <c r="AK96" s="133"/>
    </row>
    <row r="97" spans="2:37" x14ac:dyDescent="0.25">
      <c r="B97" s="122">
        <v>92</v>
      </c>
      <c r="C97" s="101"/>
      <c r="D97" s="100">
        <f t="shared" si="11"/>
        <v>5000000</v>
      </c>
      <c r="E97" s="101"/>
      <c r="F97" s="101"/>
      <c r="G97" s="100">
        <f>$F$9/(12*Datos_Entrada!$C$33)</f>
        <v>2083333.3333333333</v>
      </c>
      <c r="H97" s="101"/>
      <c r="I97" s="100">
        <f>$H$5/(Datos_Entrada!$C$36*12)</f>
        <v>291666.66666666669</v>
      </c>
      <c r="J97" s="101"/>
      <c r="K97" s="100">
        <f>$J$5/(12*Datos_Entrada!$C$39)</f>
        <v>375000</v>
      </c>
      <c r="L97" s="101"/>
      <c r="M97" s="103">
        <f t="shared" si="12"/>
        <v>133333.33333333334</v>
      </c>
      <c r="N97" s="104">
        <f t="shared" si="13"/>
        <v>16666.666666666668</v>
      </c>
      <c r="O97" s="104">
        <f t="shared" si="16"/>
        <v>16666.666666666668</v>
      </c>
      <c r="P97" s="104">
        <f t="shared" si="18"/>
        <v>16666.666666666668</v>
      </c>
      <c r="Q97" s="104">
        <f t="shared" si="7"/>
        <v>16666.666666666668</v>
      </c>
      <c r="R97" s="104">
        <f t="shared" si="8"/>
        <v>16666.666666666668</v>
      </c>
      <c r="S97" s="104">
        <f t="shared" si="9"/>
        <v>16666.666666666668</v>
      </c>
      <c r="T97" s="104">
        <f t="shared" si="15"/>
        <v>16666.666666666668</v>
      </c>
      <c r="U97" s="104">
        <f t="shared" si="17"/>
        <v>16666.666666666668</v>
      </c>
      <c r="V97" s="101"/>
      <c r="W97" s="101"/>
      <c r="X97" s="101"/>
      <c r="Y97" s="101"/>
      <c r="Z97" s="101"/>
      <c r="AA97" s="101"/>
      <c r="AB97" s="101"/>
      <c r="AC97" s="101"/>
      <c r="AD97" s="101"/>
      <c r="AE97" s="101"/>
      <c r="AF97" s="101"/>
      <c r="AG97" s="101"/>
      <c r="AH97" s="106">
        <f>AH96*(1+PyG!F97)</f>
        <v>658666666.66666687</v>
      </c>
      <c r="AI97" s="107">
        <f t="shared" si="14"/>
        <v>0</v>
      </c>
      <c r="AJ97" s="107">
        <f t="shared" si="10"/>
        <v>7883333.333333333</v>
      </c>
      <c r="AK97" s="133"/>
    </row>
    <row r="98" spans="2:37" x14ac:dyDescent="0.25">
      <c r="B98" s="122">
        <v>93</v>
      </c>
      <c r="C98" s="101"/>
      <c r="D98" s="100">
        <f t="shared" si="11"/>
        <v>5000000</v>
      </c>
      <c r="E98" s="101"/>
      <c r="F98" s="101"/>
      <c r="G98" s="100">
        <f>$F$9/(12*Datos_Entrada!$C$33)</f>
        <v>2083333.3333333333</v>
      </c>
      <c r="H98" s="101"/>
      <c r="I98" s="100">
        <f>$H$5/(Datos_Entrada!$C$36*12)</f>
        <v>291666.66666666669</v>
      </c>
      <c r="J98" s="101"/>
      <c r="K98" s="100">
        <f>$J$5/(12*Datos_Entrada!$C$39)</f>
        <v>375000</v>
      </c>
      <c r="L98" s="101"/>
      <c r="M98" s="103">
        <f t="shared" si="12"/>
        <v>133333.33333333334</v>
      </c>
      <c r="N98" s="104">
        <f t="shared" si="13"/>
        <v>16666.666666666668</v>
      </c>
      <c r="O98" s="104">
        <f t="shared" si="16"/>
        <v>16666.666666666668</v>
      </c>
      <c r="P98" s="104">
        <f t="shared" si="18"/>
        <v>16666.666666666668</v>
      </c>
      <c r="Q98" s="104">
        <f t="shared" si="7"/>
        <v>16666.666666666668</v>
      </c>
      <c r="R98" s="104">
        <f t="shared" si="8"/>
        <v>16666.666666666668</v>
      </c>
      <c r="S98" s="104">
        <f t="shared" si="9"/>
        <v>16666.666666666668</v>
      </c>
      <c r="T98" s="104">
        <f t="shared" si="15"/>
        <v>16666.666666666668</v>
      </c>
      <c r="U98" s="104">
        <f t="shared" si="17"/>
        <v>16666.666666666668</v>
      </c>
      <c r="V98" s="101"/>
      <c r="W98" s="101"/>
      <c r="X98" s="101"/>
      <c r="Y98" s="101"/>
      <c r="Z98" s="101"/>
      <c r="AA98" s="101"/>
      <c r="AB98" s="101"/>
      <c r="AC98" s="101"/>
      <c r="AD98" s="101"/>
      <c r="AE98" s="101"/>
      <c r="AF98" s="101"/>
      <c r="AG98" s="101"/>
      <c r="AH98" s="106">
        <f>AH97*(1+PyG!F98)</f>
        <v>658666666.66666687</v>
      </c>
      <c r="AI98" s="107">
        <f t="shared" si="14"/>
        <v>0</v>
      </c>
      <c r="AJ98" s="107">
        <f t="shared" si="10"/>
        <v>7883333.333333333</v>
      </c>
      <c r="AK98" s="133"/>
    </row>
    <row r="99" spans="2:37" x14ac:dyDescent="0.25">
      <c r="B99" s="122">
        <v>94</v>
      </c>
      <c r="C99" s="101"/>
      <c r="D99" s="100">
        <f t="shared" si="11"/>
        <v>5000000</v>
      </c>
      <c r="E99" s="101"/>
      <c r="F99" s="101"/>
      <c r="G99" s="100">
        <f>$F$9/(12*Datos_Entrada!$C$33)</f>
        <v>2083333.3333333333</v>
      </c>
      <c r="H99" s="101"/>
      <c r="I99" s="100">
        <f>$H$5/(Datos_Entrada!$C$36*12)</f>
        <v>291666.66666666669</v>
      </c>
      <c r="J99" s="101"/>
      <c r="K99" s="100">
        <f>$J$5/(12*Datos_Entrada!$C$39)</f>
        <v>375000</v>
      </c>
      <c r="L99" s="101"/>
      <c r="M99" s="103">
        <f t="shared" si="12"/>
        <v>133333.33333333334</v>
      </c>
      <c r="N99" s="104">
        <f t="shared" si="13"/>
        <v>16666.666666666668</v>
      </c>
      <c r="O99" s="104">
        <f t="shared" si="16"/>
        <v>16666.666666666668</v>
      </c>
      <c r="P99" s="104">
        <f t="shared" si="18"/>
        <v>16666.666666666668</v>
      </c>
      <c r="Q99" s="104">
        <f t="shared" si="7"/>
        <v>16666.666666666668</v>
      </c>
      <c r="R99" s="104">
        <f t="shared" si="8"/>
        <v>16666.666666666668</v>
      </c>
      <c r="S99" s="104">
        <f t="shared" si="9"/>
        <v>16666.666666666668</v>
      </c>
      <c r="T99" s="104">
        <f t="shared" si="15"/>
        <v>16666.666666666668</v>
      </c>
      <c r="U99" s="104">
        <f t="shared" si="17"/>
        <v>16666.666666666668</v>
      </c>
      <c r="V99" s="101"/>
      <c r="W99" s="101"/>
      <c r="X99" s="101"/>
      <c r="Y99" s="101"/>
      <c r="Z99" s="101"/>
      <c r="AA99" s="101"/>
      <c r="AB99" s="101"/>
      <c r="AC99" s="101"/>
      <c r="AD99" s="101"/>
      <c r="AE99" s="101"/>
      <c r="AF99" s="101"/>
      <c r="AG99" s="101"/>
      <c r="AH99" s="106">
        <f>AH98*(1+PyG!F99)</f>
        <v>658666666.66666687</v>
      </c>
      <c r="AI99" s="107">
        <f t="shared" si="14"/>
        <v>0</v>
      </c>
      <c r="AJ99" s="107">
        <f t="shared" si="10"/>
        <v>7883333.333333333</v>
      </c>
      <c r="AK99" s="133"/>
    </row>
    <row r="100" spans="2:37" x14ac:dyDescent="0.25">
      <c r="B100" s="122">
        <v>95</v>
      </c>
      <c r="C100" s="101"/>
      <c r="D100" s="100">
        <f t="shared" si="11"/>
        <v>5000000</v>
      </c>
      <c r="E100" s="101"/>
      <c r="F100" s="101"/>
      <c r="G100" s="100">
        <f>$F$9/(12*Datos_Entrada!$C$33)</f>
        <v>2083333.3333333333</v>
      </c>
      <c r="H100" s="101"/>
      <c r="I100" s="100">
        <f>$H$5/(Datos_Entrada!$C$36*12)</f>
        <v>291666.66666666669</v>
      </c>
      <c r="J100" s="101"/>
      <c r="K100" s="100">
        <f>$J$5/(12*Datos_Entrada!$C$39)</f>
        <v>375000</v>
      </c>
      <c r="L100" s="101"/>
      <c r="M100" s="103">
        <f t="shared" si="12"/>
        <v>133333.33333333334</v>
      </c>
      <c r="N100" s="104">
        <f t="shared" si="13"/>
        <v>16666.666666666668</v>
      </c>
      <c r="O100" s="104">
        <f t="shared" si="16"/>
        <v>16666.666666666668</v>
      </c>
      <c r="P100" s="104">
        <f t="shared" si="18"/>
        <v>16666.666666666668</v>
      </c>
      <c r="Q100" s="104">
        <f t="shared" si="7"/>
        <v>16666.666666666668</v>
      </c>
      <c r="R100" s="104">
        <f t="shared" si="8"/>
        <v>16666.666666666668</v>
      </c>
      <c r="S100" s="104">
        <f t="shared" si="9"/>
        <v>16666.666666666668</v>
      </c>
      <c r="T100" s="104">
        <f t="shared" si="15"/>
        <v>16666.666666666668</v>
      </c>
      <c r="U100" s="104">
        <f t="shared" si="17"/>
        <v>16666.666666666668</v>
      </c>
      <c r="V100" s="101"/>
      <c r="W100" s="101"/>
      <c r="X100" s="101"/>
      <c r="Y100" s="101"/>
      <c r="Z100" s="101"/>
      <c r="AA100" s="101"/>
      <c r="AB100" s="101"/>
      <c r="AC100" s="101"/>
      <c r="AD100" s="101"/>
      <c r="AE100" s="101"/>
      <c r="AF100" s="101"/>
      <c r="AG100" s="101"/>
      <c r="AH100" s="106">
        <f>AH99*(1+PyG!F100)</f>
        <v>658666666.66666687</v>
      </c>
      <c r="AI100" s="107">
        <f t="shared" si="14"/>
        <v>0</v>
      </c>
      <c r="AJ100" s="107">
        <f t="shared" si="10"/>
        <v>7883333.333333333</v>
      </c>
      <c r="AK100" s="133"/>
    </row>
    <row r="101" spans="2:37" x14ac:dyDescent="0.25">
      <c r="B101" s="122">
        <v>96</v>
      </c>
      <c r="C101" s="101"/>
      <c r="D101" s="100">
        <f t="shared" si="11"/>
        <v>5000000</v>
      </c>
      <c r="E101" s="101"/>
      <c r="F101" s="101"/>
      <c r="G101" s="100">
        <f>$F$9/(12*Datos_Entrada!$C$33)</f>
        <v>2083333.3333333333</v>
      </c>
      <c r="H101" s="101"/>
      <c r="I101" s="100">
        <f>$H$5/(Datos_Entrada!$C$36*12)</f>
        <v>291666.66666666669</v>
      </c>
      <c r="J101" s="101"/>
      <c r="K101" s="100">
        <f>$J$5/(12*Datos_Entrada!$C$39)</f>
        <v>375000</v>
      </c>
      <c r="L101" s="101"/>
      <c r="M101" s="103">
        <f t="shared" si="12"/>
        <v>133333.33333333334</v>
      </c>
      <c r="N101" s="104">
        <f t="shared" si="13"/>
        <v>16666.666666666668</v>
      </c>
      <c r="O101" s="104">
        <f t="shared" si="16"/>
        <v>16666.666666666668</v>
      </c>
      <c r="P101" s="104">
        <f t="shared" si="18"/>
        <v>16666.666666666668</v>
      </c>
      <c r="Q101" s="104">
        <f t="shared" si="7"/>
        <v>16666.666666666668</v>
      </c>
      <c r="R101" s="104">
        <f t="shared" si="8"/>
        <v>16666.666666666668</v>
      </c>
      <c r="S101" s="104">
        <f t="shared" si="9"/>
        <v>16666.666666666668</v>
      </c>
      <c r="T101" s="104">
        <f t="shared" si="15"/>
        <v>16666.666666666668</v>
      </c>
      <c r="U101" s="104">
        <f t="shared" si="17"/>
        <v>16666.666666666668</v>
      </c>
      <c r="V101" s="101"/>
      <c r="W101" s="101"/>
      <c r="X101" s="101"/>
      <c r="Y101" s="101"/>
      <c r="Z101" s="101"/>
      <c r="AA101" s="101"/>
      <c r="AB101" s="101"/>
      <c r="AC101" s="101"/>
      <c r="AD101" s="101"/>
      <c r="AE101" s="101"/>
      <c r="AF101" s="101"/>
      <c r="AG101" s="101"/>
      <c r="AH101" s="106">
        <f>AH100*(1+PyG!F101)</f>
        <v>658666666.66666687</v>
      </c>
      <c r="AI101" s="107">
        <f t="shared" si="14"/>
        <v>0</v>
      </c>
      <c r="AJ101" s="107">
        <f t="shared" si="10"/>
        <v>7883333.333333333</v>
      </c>
      <c r="AK101" s="133"/>
    </row>
    <row r="102" spans="2:37" x14ac:dyDescent="0.25">
      <c r="B102" s="122">
        <v>97</v>
      </c>
      <c r="C102" s="101"/>
      <c r="D102" s="100">
        <f t="shared" si="11"/>
        <v>5000000</v>
      </c>
      <c r="E102" s="101"/>
      <c r="F102" s="101"/>
      <c r="G102" s="100">
        <f>$F$9/(12*Datos_Entrada!$C$33)</f>
        <v>2083333.3333333333</v>
      </c>
      <c r="H102" s="101"/>
      <c r="I102" s="100">
        <f>$H$5/(Datos_Entrada!$C$36*12)</f>
        <v>291666.66666666669</v>
      </c>
      <c r="J102" s="101"/>
      <c r="K102" s="100">
        <f>$J$5/(12*Datos_Entrada!$C$39)</f>
        <v>375000</v>
      </c>
      <c r="L102" s="100">
        <f>Datos_Entrada!$D$41</f>
        <v>2000000</v>
      </c>
      <c r="M102" s="103">
        <f t="shared" si="12"/>
        <v>133333.33333333334</v>
      </c>
      <c r="N102" s="104">
        <f t="shared" si="13"/>
        <v>16666.666666666668</v>
      </c>
      <c r="O102" s="104">
        <f t="shared" si="16"/>
        <v>16666.666666666668</v>
      </c>
      <c r="P102" s="104">
        <f t="shared" si="18"/>
        <v>16666.666666666668</v>
      </c>
      <c r="Q102" s="104">
        <f t="shared" si="7"/>
        <v>16666.666666666668</v>
      </c>
      <c r="R102" s="104">
        <f t="shared" si="8"/>
        <v>16666.666666666668</v>
      </c>
      <c r="S102" s="104">
        <f t="shared" si="9"/>
        <v>16666.666666666668</v>
      </c>
      <c r="T102" s="104">
        <f t="shared" si="15"/>
        <v>16666.666666666668</v>
      </c>
      <c r="U102" s="104">
        <f t="shared" si="17"/>
        <v>16666.666666666668</v>
      </c>
      <c r="V102" s="101"/>
      <c r="W102" s="101"/>
      <c r="X102" s="101"/>
      <c r="Y102" s="101"/>
      <c r="Z102" s="101"/>
      <c r="AA102" s="101"/>
      <c r="AB102" s="101"/>
      <c r="AC102" s="101"/>
      <c r="AD102" s="101"/>
      <c r="AE102" s="101"/>
      <c r="AF102" s="101"/>
      <c r="AG102" s="101"/>
      <c r="AH102" s="106">
        <f>AH101*(1+PyG!F102)</f>
        <v>658666666.66666687</v>
      </c>
      <c r="AI102" s="107">
        <f t="shared" si="14"/>
        <v>0</v>
      </c>
      <c r="AJ102" s="107">
        <f t="shared" si="10"/>
        <v>7883333.333333333</v>
      </c>
      <c r="AK102" s="133"/>
    </row>
    <row r="103" spans="2:37" x14ac:dyDescent="0.25">
      <c r="B103" s="122">
        <v>98</v>
      </c>
      <c r="C103" s="101"/>
      <c r="D103" s="100">
        <f t="shared" si="11"/>
        <v>5000000</v>
      </c>
      <c r="E103" s="101"/>
      <c r="F103" s="101"/>
      <c r="G103" s="100">
        <f>$F$9/(12*Datos_Entrada!$C$33)</f>
        <v>2083333.3333333333</v>
      </c>
      <c r="H103" s="101"/>
      <c r="I103" s="100">
        <f>$H$5/(Datos_Entrada!$C$36*12)</f>
        <v>291666.66666666669</v>
      </c>
      <c r="J103" s="101"/>
      <c r="K103" s="100">
        <f>$J$5/(12*Datos_Entrada!$C$39)</f>
        <v>375000</v>
      </c>
      <c r="L103" s="101"/>
      <c r="M103" s="103">
        <f t="shared" si="12"/>
        <v>150000</v>
      </c>
      <c r="N103" s="104">
        <f t="shared" si="13"/>
        <v>16666.666666666668</v>
      </c>
      <c r="O103" s="104">
        <f t="shared" si="16"/>
        <v>16666.666666666668</v>
      </c>
      <c r="P103" s="104">
        <f t="shared" si="18"/>
        <v>16666.666666666668</v>
      </c>
      <c r="Q103" s="104">
        <f t="shared" si="7"/>
        <v>16666.666666666668</v>
      </c>
      <c r="R103" s="104">
        <f t="shared" si="8"/>
        <v>16666.666666666668</v>
      </c>
      <c r="S103" s="104">
        <f t="shared" si="9"/>
        <v>16666.666666666668</v>
      </c>
      <c r="T103" s="104">
        <f t="shared" si="15"/>
        <v>16666.666666666668</v>
      </c>
      <c r="U103" s="104">
        <f t="shared" si="17"/>
        <v>16666.666666666668</v>
      </c>
      <c r="V103" s="104">
        <f>$L$102/(10*12)</f>
        <v>16666.666666666668</v>
      </c>
      <c r="W103" s="101"/>
      <c r="X103" s="101"/>
      <c r="Y103" s="101"/>
      <c r="Z103" s="101"/>
      <c r="AA103" s="101"/>
      <c r="AB103" s="101"/>
      <c r="AC103" s="101"/>
      <c r="AD103" s="101"/>
      <c r="AE103" s="101"/>
      <c r="AF103" s="101"/>
      <c r="AG103" s="101"/>
      <c r="AH103" s="106">
        <f>AH102*(1+PyG!F103)</f>
        <v>658666666.66666687</v>
      </c>
      <c r="AI103" s="107">
        <f t="shared" si="14"/>
        <v>0</v>
      </c>
      <c r="AJ103" s="107">
        <f t="shared" si="10"/>
        <v>7900000</v>
      </c>
      <c r="AK103" s="133"/>
    </row>
    <row r="104" spans="2:37" x14ac:dyDescent="0.25">
      <c r="B104" s="122">
        <v>99</v>
      </c>
      <c r="C104" s="101"/>
      <c r="D104" s="100">
        <f t="shared" si="11"/>
        <v>5000000</v>
      </c>
      <c r="E104" s="101"/>
      <c r="F104" s="101"/>
      <c r="G104" s="100">
        <f>$F$9/(12*Datos_Entrada!$C$33)</f>
        <v>2083333.3333333333</v>
      </c>
      <c r="H104" s="101"/>
      <c r="I104" s="100">
        <f>$H$5/(Datos_Entrada!$C$36*12)</f>
        <v>291666.66666666669</v>
      </c>
      <c r="J104" s="101"/>
      <c r="K104" s="100">
        <f>$J$5/(12*Datos_Entrada!$C$39)</f>
        <v>375000</v>
      </c>
      <c r="L104" s="101"/>
      <c r="M104" s="103">
        <f t="shared" si="12"/>
        <v>150000</v>
      </c>
      <c r="N104" s="104">
        <f t="shared" si="13"/>
        <v>16666.666666666668</v>
      </c>
      <c r="O104" s="104">
        <f t="shared" si="16"/>
        <v>16666.666666666668</v>
      </c>
      <c r="P104" s="104">
        <f t="shared" si="18"/>
        <v>16666.666666666668</v>
      </c>
      <c r="Q104" s="104">
        <f t="shared" si="7"/>
        <v>16666.666666666668</v>
      </c>
      <c r="R104" s="104">
        <f t="shared" si="8"/>
        <v>16666.666666666668</v>
      </c>
      <c r="S104" s="104">
        <f t="shared" si="9"/>
        <v>16666.666666666668</v>
      </c>
      <c r="T104" s="104">
        <f t="shared" si="15"/>
        <v>16666.666666666668</v>
      </c>
      <c r="U104" s="104">
        <f t="shared" si="17"/>
        <v>16666.666666666668</v>
      </c>
      <c r="V104" s="104">
        <f t="shared" ref="V104:V167" si="19">$L$102/(10*12)</f>
        <v>16666.666666666668</v>
      </c>
      <c r="W104" s="101"/>
      <c r="X104" s="101"/>
      <c r="Y104" s="101"/>
      <c r="Z104" s="101"/>
      <c r="AA104" s="101"/>
      <c r="AB104" s="101"/>
      <c r="AC104" s="101"/>
      <c r="AD104" s="101"/>
      <c r="AE104" s="101"/>
      <c r="AF104" s="101"/>
      <c r="AG104" s="101"/>
      <c r="AH104" s="106">
        <f>AH103*(1+PyG!F104)</f>
        <v>658666666.66666687</v>
      </c>
      <c r="AI104" s="107">
        <f t="shared" si="14"/>
        <v>0</v>
      </c>
      <c r="AJ104" s="107">
        <f t="shared" si="10"/>
        <v>7900000</v>
      </c>
      <c r="AK104" s="133"/>
    </row>
    <row r="105" spans="2:37" x14ac:dyDescent="0.25">
      <c r="B105" s="122">
        <v>100</v>
      </c>
      <c r="C105" s="101"/>
      <c r="D105" s="100">
        <f t="shared" si="11"/>
        <v>5000000</v>
      </c>
      <c r="E105" s="101"/>
      <c r="F105" s="101"/>
      <c r="G105" s="100">
        <f>$F$9/(12*Datos_Entrada!$C$33)</f>
        <v>2083333.3333333333</v>
      </c>
      <c r="H105" s="101"/>
      <c r="I105" s="100">
        <f>$H$5/(Datos_Entrada!$C$36*12)</f>
        <v>291666.66666666669</v>
      </c>
      <c r="J105" s="101"/>
      <c r="K105" s="100">
        <f>$J$5/(12*Datos_Entrada!$C$39)</f>
        <v>375000</v>
      </c>
      <c r="L105" s="101"/>
      <c r="M105" s="103">
        <f t="shared" si="12"/>
        <v>150000</v>
      </c>
      <c r="N105" s="104">
        <f t="shared" si="13"/>
        <v>16666.666666666668</v>
      </c>
      <c r="O105" s="104">
        <f t="shared" si="16"/>
        <v>16666.666666666668</v>
      </c>
      <c r="P105" s="104">
        <f t="shared" si="18"/>
        <v>16666.666666666668</v>
      </c>
      <c r="Q105" s="104">
        <f t="shared" si="7"/>
        <v>16666.666666666668</v>
      </c>
      <c r="R105" s="104">
        <f t="shared" si="8"/>
        <v>16666.666666666668</v>
      </c>
      <c r="S105" s="104">
        <f t="shared" si="9"/>
        <v>16666.666666666668</v>
      </c>
      <c r="T105" s="104">
        <f t="shared" si="15"/>
        <v>16666.666666666668</v>
      </c>
      <c r="U105" s="104">
        <f t="shared" si="17"/>
        <v>16666.666666666668</v>
      </c>
      <c r="V105" s="104">
        <f t="shared" si="19"/>
        <v>16666.666666666668</v>
      </c>
      <c r="W105" s="101"/>
      <c r="X105" s="101"/>
      <c r="Y105" s="101"/>
      <c r="Z105" s="101"/>
      <c r="AA105" s="101"/>
      <c r="AB105" s="101"/>
      <c r="AC105" s="101"/>
      <c r="AD105" s="101"/>
      <c r="AE105" s="101"/>
      <c r="AF105" s="101"/>
      <c r="AG105" s="101"/>
      <c r="AH105" s="106">
        <f>AH104*(1+PyG!F105)</f>
        <v>658666666.66666687</v>
      </c>
      <c r="AI105" s="107">
        <f t="shared" si="14"/>
        <v>0</v>
      </c>
      <c r="AJ105" s="107">
        <f t="shared" si="10"/>
        <v>7900000</v>
      </c>
      <c r="AK105" s="133"/>
    </row>
    <row r="106" spans="2:37" x14ac:dyDescent="0.25">
      <c r="B106" s="122">
        <v>101</v>
      </c>
      <c r="C106" s="101"/>
      <c r="D106" s="100">
        <f t="shared" si="11"/>
        <v>5000000</v>
      </c>
      <c r="E106" s="101"/>
      <c r="F106" s="101"/>
      <c r="G106" s="100">
        <f>$F$9/(12*Datos_Entrada!$C$33)</f>
        <v>2083333.3333333333</v>
      </c>
      <c r="H106" s="101"/>
      <c r="I106" s="100">
        <f>$H$5/(Datos_Entrada!$C$36*12)</f>
        <v>291666.66666666669</v>
      </c>
      <c r="J106" s="101"/>
      <c r="K106" s="100">
        <f>$J$5/(12*Datos_Entrada!$C$39)</f>
        <v>375000</v>
      </c>
      <c r="L106" s="101"/>
      <c r="M106" s="103">
        <f t="shared" si="12"/>
        <v>150000</v>
      </c>
      <c r="N106" s="104">
        <f t="shared" si="13"/>
        <v>16666.666666666668</v>
      </c>
      <c r="O106" s="104">
        <f t="shared" si="16"/>
        <v>16666.666666666668</v>
      </c>
      <c r="P106" s="104">
        <f t="shared" si="18"/>
        <v>16666.666666666668</v>
      </c>
      <c r="Q106" s="104">
        <f t="shared" si="7"/>
        <v>16666.666666666668</v>
      </c>
      <c r="R106" s="104">
        <f t="shared" si="8"/>
        <v>16666.666666666668</v>
      </c>
      <c r="S106" s="104">
        <f t="shared" si="9"/>
        <v>16666.666666666668</v>
      </c>
      <c r="T106" s="104">
        <f t="shared" si="15"/>
        <v>16666.666666666668</v>
      </c>
      <c r="U106" s="104">
        <f t="shared" si="17"/>
        <v>16666.666666666668</v>
      </c>
      <c r="V106" s="104">
        <f t="shared" si="19"/>
        <v>16666.666666666668</v>
      </c>
      <c r="W106" s="101"/>
      <c r="X106" s="101"/>
      <c r="Y106" s="101"/>
      <c r="Z106" s="101"/>
      <c r="AA106" s="101"/>
      <c r="AB106" s="101"/>
      <c r="AC106" s="101"/>
      <c r="AD106" s="101"/>
      <c r="AE106" s="101"/>
      <c r="AF106" s="101"/>
      <c r="AG106" s="101"/>
      <c r="AH106" s="106">
        <f>AH105*(1+PyG!F106)</f>
        <v>658666666.66666687</v>
      </c>
      <c r="AI106" s="107">
        <f t="shared" si="14"/>
        <v>0</v>
      </c>
      <c r="AJ106" s="107">
        <f t="shared" si="10"/>
        <v>7900000</v>
      </c>
      <c r="AK106" s="133"/>
    </row>
    <row r="107" spans="2:37" x14ac:dyDescent="0.25">
      <c r="B107" s="122">
        <v>102</v>
      </c>
      <c r="C107" s="101"/>
      <c r="D107" s="100">
        <f t="shared" si="11"/>
        <v>5000000</v>
      </c>
      <c r="E107" s="101"/>
      <c r="F107" s="101"/>
      <c r="G107" s="100">
        <f>$F$9/(12*Datos_Entrada!$C$33)</f>
        <v>2083333.3333333333</v>
      </c>
      <c r="H107" s="101"/>
      <c r="I107" s="100">
        <f>$H$5/(Datos_Entrada!$C$36*12)</f>
        <v>291666.66666666669</v>
      </c>
      <c r="J107" s="101"/>
      <c r="K107" s="100">
        <f>$J$5/(12*Datos_Entrada!$C$39)</f>
        <v>375000</v>
      </c>
      <c r="L107" s="101"/>
      <c r="M107" s="103">
        <f t="shared" si="12"/>
        <v>150000</v>
      </c>
      <c r="N107" s="104">
        <f t="shared" si="13"/>
        <v>16666.666666666668</v>
      </c>
      <c r="O107" s="104">
        <f t="shared" si="16"/>
        <v>16666.666666666668</v>
      </c>
      <c r="P107" s="104">
        <f t="shared" si="18"/>
        <v>16666.666666666668</v>
      </c>
      <c r="Q107" s="104">
        <f t="shared" si="7"/>
        <v>16666.666666666668</v>
      </c>
      <c r="R107" s="104">
        <f t="shared" si="8"/>
        <v>16666.666666666668</v>
      </c>
      <c r="S107" s="104">
        <f t="shared" si="9"/>
        <v>16666.666666666668</v>
      </c>
      <c r="T107" s="104">
        <f t="shared" si="15"/>
        <v>16666.666666666668</v>
      </c>
      <c r="U107" s="104">
        <f t="shared" si="17"/>
        <v>16666.666666666668</v>
      </c>
      <c r="V107" s="104">
        <f t="shared" si="19"/>
        <v>16666.666666666668</v>
      </c>
      <c r="W107" s="101"/>
      <c r="X107" s="101"/>
      <c r="Y107" s="101"/>
      <c r="Z107" s="101"/>
      <c r="AA107" s="101"/>
      <c r="AB107" s="101"/>
      <c r="AC107" s="101"/>
      <c r="AD107" s="101"/>
      <c r="AE107" s="101"/>
      <c r="AF107" s="101"/>
      <c r="AG107" s="101"/>
      <c r="AH107" s="106">
        <f>AH106*(1+PyG!F107)</f>
        <v>658666666.66666687</v>
      </c>
      <c r="AI107" s="107">
        <f t="shared" si="14"/>
        <v>0</v>
      </c>
      <c r="AJ107" s="107">
        <f t="shared" si="10"/>
        <v>7900000</v>
      </c>
      <c r="AK107" s="133"/>
    </row>
    <row r="108" spans="2:37" x14ac:dyDescent="0.25">
      <c r="B108" s="122">
        <v>103</v>
      </c>
      <c r="C108" s="101"/>
      <c r="D108" s="100">
        <f t="shared" si="11"/>
        <v>5000000</v>
      </c>
      <c r="E108" s="101"/>
      <c r="F108" s="101"/>
      <c r="G108" s="100">
        <f>$F$9/(12*Datos_Entrada!$C$33)</f>
        <v>2083333.3333333333</v>
      </c>
      <c r="H108" s="101"/>
      <c r="I108" s="100">
        <f>$H$5/(Datos_Entrada!$C$36*12)</f>
        <v>291666.66666666669</v>
      </c>
      <c r="J108" s="101"/>
      <c r="K108" s="100">
        <f>$J$5/(12*Datos_Entrada!$C$39)</f>
        <v>375000</v>
      </c>
      <c r="L108" s="101"/>
      <c r="M108" s="103">
        <f t="shared" si="12"/>
        <v>150000</v>
      </c>
      <c r="N108" s="104">
        <f t="shared" si="13"/>
        <v>16666.666666666668</v>
      </c>
      <c r="O108" s="104">
        <f t="shared" si="16"/>
        <v>16666.666666666668</v>
      </c>
      <c r="P108" s="104">
        <f t="shared" si="18"/>
        <v>16666.666666666668</v>
      </c>
      <c r="Q108" s="104">
        <f t="shared" ref="Q108:Q162" si="20">$L$42/(10*12)</f>
        <v>16666.666666666668</v>
      </c>
      <c r="R108" s="104">
        <f t="shared" si="8"/>
        <v>16666.666666666668</v>
      </c>
      <c r="S108" s="104">
        <f t="shared" si="9"/>
        <v>16666.666666666668</v>
      </c>
      <c r="T108" s="104">
        <f t="shared" si="15"/>
        <v>16666.666666666668</v>
      </c>
      <c r="U108" s="104">
        <f t="shared" si="17"/>
        <v>16666.666666666668</v>
      </c>
      <c r="V108" s="104">
        <f t="shared" si="19"/>
        <v>16666.666666666668</v>
      </c>
      <c r="W108" s="101"/>
      <c r="X108" s="101"/>
      <c r="Y108" s="101"/>
      <c r="Z108" s="101"/>
      <c r="AA108" s="101"/>
      <c r="AB108" s="101"/>
      <c r="AC108" s="101"/>
      <c r="AD108" s="101"/>
      <c r="AE108" s="101"/>
      <c r="AF108" s="101"/>
      <c r="AG108" s="101"/>
      <c r="AH108" s="106">
        <f>AH107*(1+PyG!F108)</f>
        <v>658666666.66666687</v>
      </c>
      <c r="AI108" s="107">
        <f t="shared" si="14"/>
        <v>0</v>
      </c>
      <c r="AJ108" s="107">
        <f t="shared" si="10"/>
        <v>7900000</v>
      </c>
      <c r="AK108" s="133"/>
    </row>
    <row r="109" spans="2:37" x14ac:dyDescent="0.25">
      <c r="B109" s="122">
        <v>104</v>
      </c>
      <c r="C109" s="101"/>
      <c r="D109" s="100">
        <f t="shared" si="11"/>
        <v>5000000</v>
      </c>
      <c r="E109" s="101"/>
      <c r="F109" s="101"/>
      <c r="G109" s="100">
        <f>$F$9/(12*Datos_Entrada!$C$33)</f>
        <v>2083333.3333333333</v>
      </c>
      <c r="H109" s="101"/>
      <c r="I109" s="100">
        <f>$H$5/(Datos_Entrada!$C$36*12)</f>
        <v>291666.66666666669</v>
      </c>
      <c r="J109" s="101"/>
      <c r="K109" s="100">
        <f>$J$5/(12*Datos_Entrada!$C$39)</f>
        <v>375000</v>
      </c>
      <c r="L109" s="101"/>
      <c r="M109" s="103">
        <f t="shared" si="12"/>
        <v>150000</v>
      </c>
      <c r="N109" s="104">
        <f t="shared" si="13"/>
        <v>16666.666666666668</v>
      </c>
      <c r="O109" s="104">
        <f t="shared" si="16"/>
        <v>16666.666666666668</v>
      </c>
      <c r="P109" s="104">
        <f t="shared" si="18"/>
        <v>16666.666666666668</v>
      </c>
      <c r="Q109" s="104">
        <f t="shared" si="20"/>
        <v>16666.666666666668</v>
      </c>
      <c r="R109" s="104">
        <f t="shared" si="8"/>
        <v>16666.666666666668</v>
      </c>
      <c r="S109" s="104">
        <f t="shared" si="9"/>
        <v>16666.666666666668</v>
      </c>
      <c r="T109" s="104">
        <f t="shared" si="15"/>
        <v>16666.666666666668</v>
      </c>
      <c r="U109" s="104">
        <f t="shared" si="17"/>
        <v>16666.666666666668</v>
      </c>
      <c r="V109" s="104">
        <f t="shared" si="19"/>
        <v>16666.666666666668</v>
      </c>
      <c r="W109" s="101"/>
      <c r="X109" s="101"/>
      <c r="Y109" s="101"/>
      <c r="Z109" s="101"/>
      <c r="AA109" s="101"/>
      <c r="AB109" s="101"/>
      <c r="AC109" s="101"/>
      <c r="AD109" s="101"/>
      <c r="AE109" s="101"/>
      <c r="AF109" s="101"/>
      <c r="AG109" s="101"/>
      <c r="AH109" s="106">
        <f>AH108*(1+PyG!F109)</f>
        <v>658666666.66666687</v>
      </c>
      <c r="AI109" s="107">
        <f t="shared" si="14"/>
        <v>0</v>
      </c>
      <c r="AJ109" s="107">
        <f t="shared" si="10"/>
        <v>7900000</v>
      </c>
      <c r="AK109" s="133"/>
    </row>
    <row r="110" spans="2:37" x14ac:dyDescent="0.25">
      <c r="B110" s="122">
        <v>105</v>
      </c>
      <c r="C110" s="101"/>
      <c r="D110" s="100">
        <f t="shared" si="11"/>
        <v>5000000</v>
      </c>
      <c r="E110" s="101"/>
      <c r="F110" s="101"/>
      <c r="G110" s="100">
        <f>$F$9/(12*Datos_Entrada!$C$33)</f>
        <v>2083333.3333333333</v>
      </c>
      <c r="H110" s="101"/>
      <c r="I110" s="100">
        <f>$H$5/(Datos_Entrada!$C$36*12)</f>
        <v>291666.66666666669</v>
      </c>
      <c r="J110" s="101"/>
      <c r="K110" s="100">
        <f>$J$5/(12*Datos_Entrada!$C$39)</f>
        <v>375000</v>
      </c>
      <c r="L110" s="101"/>
      <c r="M110" s="103">
        <f t="shared" si="12"/>
        <v>150000</v>
      </c>
      <c r="N110" s="104">
        <f t="shared" si="13"/>
        <v>16666.666666666668</v>
      </c>
      <c r="O110" s="104">
        <f t="shared" si="16"/>
        <v>16666.666666666668</v>
      </c>
      <c r="P110" s="104">
        <f t="shared" si="18"/>
        <v>16666.666666666668</v>
      </c>
      <c r="Q110" s="104">
        <f t="shared" si="20"/>
        <v>16666.666666666668</v>
      </c>
      <c r="R110" s="104">
        <f t="shared" si="8"/>
        <v>16666.666666666668</v>
      </c>
      <c r="S110" s="104">
        <f t="shared" si="9"/>
        <v>16666.666666666668</v>
      </c>
      <c r="T110" s="104">
        <f t="shared" si="15"/>
        <v>16666.666666666668</v>
      </c>
      <c r="U110" s="104">
        <f t="shared" si="17"/>
        <v>16666.666666666668</v>
      </c>
      <c r="V110" s="104">
        <f t="shared" si="19"/>
        <v>16666.666666666668</v>
      </c>
      <c r="W110" s="101"/>
      <c r="X110" s="101"/>
      <c r="Y110" s="101"/>
      <c r="Z110" s="101"/>
      <c r="AA110" s="101"/>
      <c r="AB110" s="101"/>
      <c r="AC110" s="101"/>
      <c r="AD110" s="101"/>
      <c r="AE110" s="101"/>
      <c r="AF110" s="101"/>
      <c r="AG110" s="101"/>
      <c r="AH110" s="106">
        <f>AH109*(1+PyG!F110)</f>
        <v>658666666.66666687</v>
      </c>
      <c r="AI110" s="107">
        <f t="shared" si="14"/>
        <v>0</v>
      </c>
      <c r="AJ110" s="107">
        <f t="shared" si="10"/>
        <v>7900000</v>
      </c>
      <c r="AK110" s="133"/>
    </row>
    <row r="111" spans="2:37" x14ac:dyDescent="0.25">
      <c r="B111" s="122">
        <v>106</v>
      </c>
      <c r="C111" s="101"/>
      <c r="D111" s="100">
        <f t="shared" si="11"/>
        <v>5000000</v>
      </c>
      <c r="E111" s="101"/>
      <c r="F111" s="101"/>
      <c r="G111" s="100">
        <f>$F$9/(12*Datos_Entrada!$C$33)</f>
        <v>2083333.3333333333</v>
      </c>
      <c r="H111" s="101"/>
      <c r="I111" s="100">
        <f>$H$5/(Datos_Entrada!$C$36*12)</f>
        <v>291666.66666666669</v>
      </c>
      <c r="J111" s="101"/>
      <c r="K111" s="100">
        <f>$J$5/(12*Datos_Entrada!$C$39)</f>
        <v>375000</v>
      </c>
      <c r="L111" s="101"/>
      <c r="M111" s="103">
        <f t="shared" si="12"/>
        <v>150000</v>
      </c>
      <c r="N111" s="104">
        <f t="shared" si="13"/>
        <v>16666.666666666668</v>
      </c>
      <c r="O111" s="104">
        <f t="shared" si="16"/>
        <v>16666.666666666668</v>
      </c>
      <c r="P111" s="104">
        <f t="shared" si="18"/>
        <v>16666.666666666668</v>
      </c>
      <c r="Q111" s="104">
        <f t="shared" si="20"/>
        <v>16666.666666666668</v>
      </c>
      <c r="R111" s="104">
        <f t="shared" si="8"/>
        <v>16666.666666666668</v>
      </c>
      <c r="S111" s="104">
        <f t="shared" si="9"/>
        <v>16666.666666666668</v>
      </c>
      <c r="T111" s="104">
        <f t="shared" si="15"/>
        <v>16666.666666666668</v>
      </c>
      <c r="U111" s="104">
        <f t="shared" si="17"/>
        <v>16666.666666666668</v>
      </c>
      <c r="V111" s="104">
        <f t="shared" si="19"/>
        <v>16666.666666666668</v>
      </c>
      <c r="W111" s="101"/>
      <c r="X111" s="101"/>
      <c r="Y111" s="101"/>
      <c r="Z111" s="101"/>
      <c r="AA111" s="101"/>
      <c r="AB111" s="101"/>
      <c r="AC111" s="101"/>
      <c r="AD111" s="101"/>
      <c r="AE111" s="101"/>
      <c r="AF111" s="101"/>
      <c r="AG111" s="101"/>
      <c r="AH111" s="106">
        <f>AH110*(1+PyG!F111)</f>
        <v>658666666.66666687</v>
      </c>
      <c r="AI111" s="107">
        <f t="shared" si="14"/>
        <v>0</v>
      </c>
      <c r="AJ111" s="107">
        <f t="shared" si="10"/>
        <v>7900000</v>
      </c>
      <c r="AK111" s="133"/>
    </row>
    <row r="112" spans="2:37" x14ac:dyDescent="0.25">
      <c r="B112" s="122">
        <v>107</v>
      </c>
      <c r="C112" s="101"/>
      <c r="D112" s="100">
        <f t="shared" si="11"/>
        <v>5000000</v>
      </c>
      <c r="E112" s="101"/>
      <c r="F112" s="101"/>
      <c r="G112" s="100">
        <f>$F$9/(12*Datos_Entrada!$C$33)</f>
        <v>2083333.3333333333</v>
      </c>
      <c r="H112" s="101"/>
      <c r="I112" s="100">
        <f>$H$5/(Datos_Entrada!$C$36*12)</f>
        <v>291666.66666666669</v>
      </c>
      <c r="J112" s="101"/>
      <c r="K112" s="100">
        <f>$J$5/(12*Datos_Entrada!$C$39)</f>
        <v>375000</v>
      </c>
      <c r="L112" s="101"/>
      <c r="M112" s="103">
        <f t="shared" si="12"/>
        <v>150000</v>
      </c>
      <c r="N112" s="104">
        <f t="shared" si="13"/>
        <v>16666.666666666668</v>
      </c>
      <c r="O112" s="104">
        <f t="shared" si="16"/>
        <v>16666.666666666668</v>
      </c>
      <c r="P112" s="104">
        <f t="shared" si="18"/>
        <v>16666.666666666668</v>
      </c>
      <c r="Q112" s="104">
        <f t="shared" si="20"/>
        <v>16666.666666666668</v>
      </c>
      <c r="R112" s="104">
        <f t="shared" si="8"/>
        <v>16666.666666666668</v>
      </c>
      <c r="S112" s="104">
        <f t="shared" si="9"/>
        <v>16666.666666666668</v>
      </c>
      <c r="T112" s="104">
        <f t="shared" si="15"/>
        <v>16666.666666666668</v>
      </c>
      <c r="U112" s="104">
        <f t="shared" si="17"/>
        <v>16666.666666666668</v>
      </c>
      <c r="V112" s="104">
        <f t="shared" si="19"/>
        <v>16666.666666666668</v>
      </c>
      <c r="W112" s="101"/>
      <c r="X112" s="101"/>
      <c r="Y112" s="101"/>
      <c r="Z112" s="101"/>
      <c r="AA112" s="101"/>
      <c r="AB112" s="101"/>
      <c r="AC112" s="101"/>
      <c r="AD112" s="101"/>
      <c r="AE112" s="101"/>
      <c r="AF112" s="101"/>
      <c r="AG112" s="101"/>
      <c r="AH112" s="106">
        <f>AH111*(1+PyG!F112)</f>
        <v>658666666.66666687</v>
      </c>
      <c r="AI112" s="107">
        <f t="shared" si="14"/>
        <v>0</v>
      </c>
      <c r="AJ112" s="107">
        <f t="shared" si="10"/>
        <v>7900000</v>
      </c>
      <c r="AK112" s="133"/>
    </row>
    <row r="113" spans="2:37" x14ac:dyDescent="0.25">
      <c r="B113" s="122">
        <v>108</v>
      </c>
      <c r="C113" s="101"/>
      <c r="D113" s="100">
        <f t="shared" si="11"/>
        <v>5000000</v>
      </c>
      <c r="E113" s="101"/>
      <c r="F113" s="101"/>
      <c r="G113" s="100">
        <f>$F$9/(12*Datos_Entrada!$C$33)</f>
        <v>2083333.3333333333</v>
      </c>
      <c r="H113" s="101"/>
      <c r="I113" s="100">
        <f>$H$5/(Datos_Entrada!$C$36*12)</f>
        <v>291666.66666666669</v>
      </c>
      <c r="J113" s="101"/>
      <c r="K113" s="100">
        <f>$J$5/(12*Datos_Entrada!$C$39)</f>
        <v>375000</v>
      </c>
      <c r="L113" s="101"/>
      <c r="M113" s="103">
        <f t="shared" si="12"/>
        <v>150000</v>
      </c>
      <c r="N113" s="104">
        <f t="shared" si="13"/>
        <v>16666.666666666668</v>
      </c>
      <c r="O113" s="104">
        <f t="shared" si="16"/>
        <v>16666.666666666668</v>
      </c>
      <c r="P113" s="104">
        <f t="shared" si="18"/>
        <v>16666.666666666668</v>
      </c>
      <c r="Q113" s="104">
        <f t="shared" si="20"/>
        <v>16666.666666666668</v>
      </c>
      <c r="R113" s="104">
        <f t="shared" si="8"/>
        <v>16666.666666666668</v>
      </c>
      <c r="S113" s="104">
        <f t="shared" si="9"/>
        <v>16666.666666666668</v>
      </c>
      <c r="T113" s="104">
        <f t="shared" si="15"/>
        <v>16666.666666666668</v>
      </c>
      <c r="U113" s="104">
        <f t="shared" si="17"/>
        <v>16666.666666666668</v>
      </c>
      <c r="V113" s="104">
        <f t="shared" si="19"/>
        <v>16666.666666666668</v>
      </c>
      <c r="W113" s="101"/>
      <c r="X113" s="101"/>
      <c r="Y113" s="101"/>
      <c r="Z113" s="101"/>
      <c r="AA113" s="101"/>
      <c r="AB113" s="101"/>
      <c r="AC113" s="101"/>
      <c r="AD113" s="101"/>
      <c r="AE113" s="101"/>
      <c r="AF113" s="101"/>
      <c r="AG113" s="101"/>
      <c r="AH113" s="106">
        <f>AH112*(1+PyG!F113)</f>
        <v>658666666.66666687</v>
      </c>
      <c r="AI113" s="107">
        <f t="shared" si="14"/>
        <v>0</v>
      </c>
      <c r="AJ113" s="107">
        <f t="shared" si="10"/>
        <v>7900000</v>
      </c>
      <c r="AK113" s="133"/>
    </row>
    <row r="114" spans="2:37" x14ac:dyDescent="0.25">
      <c r="B114" s="122">
        <v>109</v>
      </c>
      <c r="C114" s="101"/>
      <c r="D114" s="100">
        <f t="shared" si="11"/>
        <v>5000000</v>
      </c>
      <c r="E114" s="101"/>
      <c r="F114" s="101"/>
      <c r="G114" s="100">
        <f>$F$9/(12*Datos_Entrada!$C$33)</f>
        <v>2083333.3333333333</v>
      </c>
      <c r="H114" s="101"/>
      <c r="I114" s="100">
        <f>$H$5/(Datos_Entrada!$C$36*12)</f>
        <v>291666.66666666669</v>
      </c>
      <c r="J114" s="101"/>
      <c r="K114" s="100">
        <f>$J$5/(12*Datos_Entrada!$C$39)</f>
        <v>375000</v>
      </c>
      <c r="L114" s="100">
        <f>Datos_Entrada!$D$41</f>
        <v>2000000</v>
      </c>
      <c r="M114" s="103">
        <f t="shared" si="12"/>
        <v>150000</v>
      </c>
      <c r="N114" s="104">
        <f t="shared" si="13"/>
        <v>16666.666666666668</v>
      </c>
      <c r="O114" s="104">
        <f t="shared" si="16"/>
        <v>16666.666666666668</v>
      </c>
      <c r="P114" s="104">
        <f t="shared" si="18"/>
        <v>16666.666666666668</v>
      </c>
      <c r="Q114" s="104">
        <f t="shared" si="20"/>
        <v>16666.666666666668</v>
      </c>
      <c r="R114" s="104">
        <f t="shared" si="8"/>
        <v>16666.666666666668</v>
      </c>
      <c r="S114" s="104">
        <f t="shared" si="9"/>
        <v>16666.666666666668</v>
      </c>
      <c r="T114" s="104">
        <f t="shared" si="15"/>
        <v>16666.666666666668</v>
      </c>
      <c r="U114" s="104">
        <f t="shared" si="17"/>
        <v>16666.666666666668</v>
      </c>
      <c r="V114" s="104">
        <f t="shared" si="19"/>
        <v>16666.666666666668</v>
      </c>
      <c r="W114" s="101"/>
      <c r="X114" s="101"/>
      <c r="Y114" s="101"/>
      <c r="Z114" s="101"/>
      <c r="AA114" s="101"/>
      <c r="AB114" s="101"/>
      <c r="AC114" s="101"/>
      <c r="AD114" s="101"/>
      <c r="AE114" s="101"/>
      <c r="AF114" s="101"/>
      <c r="AG114" s="101"/>
      <c r="AH114" s="106">
        <f>AH113*(1+PyG!F114)</f>
        <v>450666666.66666687</v>
      </c>
      <c r="AI114" s="107">
        <f t="shared" si="14"/>
        <v>-208000000</v>
      </c>
      <c r="AJ114" s="107">
        <f t="shared" si="10"/>
        <v>7900000</v>
      </c>
      <c r="AK114" s="133"/>
    </row>
    <row r="115" spans="2:37" x14ac:dyDescent="0.25">
      <c r="B115" s="122">
        <v>110</v>
      </c>
      <c r="C115" s="101"/>
      <c r="D115" s="100">
        <f t="shared" si="11"/>
        <v>5000000</v>
      </c>
      <c r="E115" s="101"/>
      <c r="F115" s="101"/>
      <c r="G115" s="100">
        <f>$F$9/(12*Datos_Entrada!$C$33)</f>
        <v>2083333.3333333333</v>
      </c>
      <c r="H115" s="101"/>
      <c r="I115" s="100">
        <f>$H$5/(Datos_Entrada!$C$36*12)</f>
        <v>291666.66666666669</v>
      </c>
      <c r="J115" s="101"/>
      <c r="K115" s="100">
        <f>$J$5/(12*Datos_Entrada!$C$39)</f>
        <v>375000</v>
      </c>
      <c r="L115" s="101"/>
      <c r="M115" s="103">
        <f t="shared" si="12"/>
        <v>166666.66666666666</v>
      </c>
      <c r="N115" s="104">
        <f t="shared" si="13"/>
        <v>16666.666666666668</v>
      </c>
      <c r="O115" s="104">
        <f t="shared" si="16"/>
        <v>16666.666666666668</v>
      </c>
      <c r="P115" s="104">
        <f t="shared" si="18"/>
        <v>16666.666666666668</v>
      </c>
      <c r="Q115" s="104">
        <f t="shared" si="20"/>
        <v>16666.666666666668</v>
      </c>
      <c r="R115" s="104">
        <f t="shared" si="8"/>
        <v>16666.666666666668</v>
      </c>
      <c r="S115" s="104">
        <f t="shared" si="9"/>
        <v>16666.666666666668</v>
      </c>
      <c r="T115" s="104">
        <f t="shared" si="15"/>
        <v>16666.666666666668</v>
      </c>
      <c r="U115" s="104">
        <f t="shared" si="17"/>
        <v>16666.666666666668</v>
      </c>
      <c r="V115" s="104">
        <f t="shared" si="19"/>
        <v>16666.666666666668</v>
      </c>
      <c r="W115" s="104">
        <f>$L$114/(10*12)</f>
        <v>16666.666666666668</v>
      </c>
      <c r="X115" s="101"/>
      <c r="Y115" s="101"/>
      <c r="Z115" s="101"/>
      <c r="AA115" s="101"/>
      <c r="AB115" s="101"/>
      <c r="AC115" s="101"/>
      <c r="AD115" s="101"/>
      <c r="AE115" s="101"/>
      <c r="AF115" s="101"/>
      <c r="AG115" s="101"/>
      <c r="AH115" s="106">
        <f>AH114*(1+PyG!F115)</f>
        <v>450666666.66666687</v>
      </c>
      <c r="AI115" s="107">
        <f t="shared" si="14"/>
        <v>0</v>
      </c>
      <c r="AJ115" s="107">
        <f t="shared" si="10"/>
        <v>7916666.666666667</v>
      </c>
      <c r="AK115" s="133"/>
    </row>
    <row r="116" spans="2:37" x14ac:dyDescent="0.25">
      <c r="B116" s="122">
        <v>111</v>
      </c>
      <c r="C116" s="101"/>
      <c r="D116" s="100">
        <f t="shared" si="11"/>
        <v>5000000</v>
      </c>
      <c r="E116" s="101"/>
      <c r="F116" s="101"/>
      <c r="G116" s="100">
        <f>$F$9/(12*Datos_Entrada!$C$33)</f>
        <v>2083333.3333333333</v>
      </c>
      <c r="H116" s="101"/>
      <c r="I116" s="100">
        <f>$H$5/(Datos_Entrada!$C$36*12)</f>
        <v>291666.66666666669</v>
      </c>
      <c r="J116" s="101"/>
      <c r="K116" s="100">
        <f>$J$5/(12*Datos_Entrada!$C$39)</f>
        <v>375000</v>
      </c>
      <c r="L116" s="101"/>
      <c r="M116" s="103">
        <f t="shared" si="12"/>
        <v>166666.66666666666</v>
      </c>
      <c r="N116" s="104">
        <f t="shared" si="13"/>
        <v>16666.666666666668</v>
      </c>
      <c r="O116" s="104">
        <f t="shared" si="16"/>
        <v>16666.666666666668</v>
      </c>
      <c r="P116" s="104">
        <f t="shared" si="18"/>
        <v>16666.666666666668</v>
      </c>
      <c r="Q116" s="104">
        <f t="shared" si="20"/>
        <v>16666.666666666668</v>
      </c>
      <c r="R116" s="104">
        <f t="shared" si="8"/>
        <v>16666.666666666668</v>
      </c>
      <c r="S116" s="104">
        <f t="shared" si="9"/>
        <v>16666.666666666668</v>
      </c>
      <c r="T116" s="104">
        <f t="shared" si="15"/>
        <v>16666.666666666668</v>
      </c>
      <c r="U116" s="104">
        <f t="shared" si="17"/>
        <v>16666.666666666668</v>
      </c>
      <c r="V116" s="104">
        <f t="shared" si="19"/>
        <v>16666.666666666668</v>
      </c>
      <c r="W116" s="104">
        <f t="shared" ref="W116:W179" si="21">$L$114/(10*12)</f>
        <v>16666.666666666668</v>
      </c>
      <c r="X116" s="101"/>
      <c r="Y116" s="101"/>
      <c r="Z116" s="101"/>
      <c r="AA116" s="101"/>
      <c r="AB116" s="101"/>
      <c r="AC116" s="101"/>
      <c r="AD116" s="101"/>
      <c r="AE116" s="101"/>
      <c r="AF116" s="101"/>
      <c r="AG116" s="101"/>
      <c r="AH116" s="106">
        <f>AH115*(1+PyG!F116)</f>
        <v>450666666.66666687</v>
      </c>
      <c r="AI116" s="107">
        <f t="shared" si="14"/>
        <v>0</v>
      </c>
      <c r="AJ116" s="107">
        <f t="shared" si="10"/>
        <v>7916666.666666667</v>
      </c>
      <c r="AK116" s="133"/>
    </row>
    <row r="117" spans="2:37" x14ac:dyDescent="0.25">
      <c r="B117" s="122">
        <v>112</v>
      </c>
      <c r="C117" s="101"/>
      <c r="D117" s="100">
        <f t="shared" si="11"/>
        <v>5000000</v>
      </c>
      <c r="E117" s="101"/>
      <c r="F117" s="101"/>
      <c r="G117" s="100">
        <f>$F$9/(12*Datos_Entrada!$C$33)</f>
        <v>2083333.3333333333</v>
      </c>
      <c r="H117" s="101"/>
      <c r="I117" s="100">
        <f>$H$5/(Datos_Entrada!$C$36*12)</f>
        <v>291666.66666666669</v>
      </c>
      <c r="J117" s="101"/>
      <c r="K117" s="100">
        <f>$J$5/(12*Datos_Entrada!$C$39)</f>
        <v>375000</v>
      </c>
      <c r="L117" s="101"/>
      <c r="M117" s="103">
        <f t="shared" si="12"/>
        <v>166666.66666666666</v>
      </c>
      <c r="N117" s="104">
        <f t="shared" si="13"/>
        <v>16666.666666666668</v>
      </c>
      <c r="O117" s="104">
        <f t="shared" si="16"/>
        <v>16666.666666666668</v>
      </c>
      <c r="P117" s="104">
        <f t="shared" si="18"/>
        <v>16666.666666666668</v>
      </c>
      <c r="Q117" s="104">
        <f t="shared" si="20"/>
        <v>16666.666666666668</v>
      </c>
      <c r="R117" s="104">
        <f t="shared" si="8"/>
        <v>16666.666666666668</v>
      </c>
      <c r="S117" s="104">
        <f t="shared" si="9"/>
        <v>16666.666666666668</v>
      </c>
      <c r="T117" s="104">
        <f t="shared" si="15"/>
        <v>16666.666666666668</v>
      </c>
      <c r="U117" s="104">
        <f t="shared" si="17"/>
        <v>16666.666666666668</v>
      </c>
      <c r="V117" s="104">
        <f t="shared" si="19"/>
        <v>16666.666666666668</v>
      </c>
      <c r="W117" s="104">
        <f t="shared" si="21"/>
        <v>16666.666666666668</v>
      </c>
      <c r="X117" s="101"/>
      <c r="Y117" s="101"/>
      <c r="Z117" s="101"/>
      <c r="AA117" s="101"/>
      <c r="AB117" s="101"/>
      <c r="AC117" s="101"/>
      <c r="AD117" s="101"/>
      <c r="AE117" s="101"/>
      <c r="AF117" s="101"/>
      <c r="AG117" s="101"/>
      <c r="AH117" s="106">
        <f>AH116*(1+PyG!F117)</f>
        <v>450666666.66666687</v>
      </c>
      <c r="AI117" s="107">
        <f t="shared" si="14"/>
        <v>0</v>
      </c>
      <c r="AJ117" s="107">
        <f t="shared" si="10"/>
        <v>7916666.666666667</v>
      </c>
      <c r="AK117" s="133"/>
    </row>
    <row r="118" spans="2:37" x14ac:dyDescent="0.25">
      <c r="B118" s="122">
        <v>113</v>
      </c>
      <c r="C118" s="101"/>
      <c r="D118" s="100">
        <f t="shared" si="11"/>
        <v>5000000</v>
      </c>
      <c r="E118" s="101"/>
      <c r="F118" s="101"/>
      <c r="G118" s="100">
        <f>$F$9/(12*Datos_Entrada!$C$33)</f>
        <v>2083333.3333333333</v>
      </c>
      <c r="H118" s="101"/>
      <c r="I118" s="100">
        <f>$H$5/(Datos_Entrada!$C$36*12)</f>
        <v>291666.66666666669</v>
      </c>
      <c r="J118" s="101"/>
      <c r="K118" s="100">
        <f>$J$5/(12*Datos_Entrada!$C$39)</f>
        <v>375000</v>
      </c>
      <c r="L118" s="101"/>
      <c r="M118" s="103">
        <f t="shared" si="12"/>
        <v>166666.66666666666</v>
      </c>
      <c r="N118" s="104">
        <f t="shared" si="13"/>
        <v>16666.666666666668</v>
      </c>
      <c r="O118" s="104">
        <f t="shared" si="16"/>
        <v>16666.666666666668</v>
      </c>
      <c r="P118" s="104">
        <f t="shared" si="18"/>
        <v>16666.666666666668</v>
      </c>
      <c r="Q118" s="104">
        <f t="shared" si="20"/>
        <v>16666.666666666668</v>
      </c>
      <c r="R118" s="104">
        <f t="shared" si="8"/>
        <v>16666.666666666668</v>
      </c>
      <c r="S118" s="104">
        <f t="shared" si="9"/>
        <v>16666.666666666668</v>
      </c>
      <c r="T118" s="104">
        <f t="shared" si="15"/>
        <v>16666.666666666668</v>
      </c>
      <c r="U118" s="104">
        <f t="shared" si="17"/>
        <v>16666.666666666668</v>
      </c>
      <c r="V118" s="104">
        <f t="shared" si="19"/>
        <v>16666.666666666668</v>
      </c>
      <c r="W118" s="104">
        <f t="shared" si="21"/>
        <v>16666.666666666668</v>
      </c>
      <c r="X118" s="101"/>
      <c r="Y118" s="101"/>
      <c r="Z118" s="101"/>
      <c r="AA118" s="101"/>
      <c r="AB118" s="101"/>
      <c r="AC118" s="101"/>
      <c r="AD118" s="101"/>
      <c r="AE118" s="101"/>
      <c r="AF118" s="101"/>
      <c r="AG118" s="101"/>
      <c r="AH118" s="106">
        <f>AH117*(1+PyG!F118)</f>
        <v>450666666.66666687</v>
      </c>
      <c r="AI118" s="107">
        <f t="shared" si="14"/>
        <v>0</v>
      </c>
      <c r="AJ118" s="107">
        <f t="shared" si="10"/>
        <v>7916666.666666667</v>
      </c>
      <c r="AK118" s="133"/>
    </row>
    <row r="119" spans="2:37" x14ac:dyDescent="0.25">
      <c r="B119" s="122">
        <v>114</v>
      </c>
      <c r="C119" s="101"/>
      <c r="D119" s="100">
        <f t="shared" si="11"/>
        <v>5000000</v>
      </c>
      <c r="E119" s="101"/>
      <c r="F119" s="101"/>
      <c r="G119" s="100">
        <f>$F$9/(12*Datos_Entrada!$C$33)</f>
        <v>2083333.3333333333</v>
      </c>
      <c r="H119" s="101"/>
      <c r="I119" s="100">
        <f>$H$5/(Datos_Entrada!$C$36*12)</f>
        <v>291666.66666666669</v>
      </c>
      <c r="J119" s="101"/>
      <c r="K119" s="100">
        <f>$J$5/(12*Datos_Entrada!$C$39)</f>
        <v>375000</v>
      </c>
      <c r="L119" s="101"/>
      <c r="M119" s="103">
        <f t="shared" si="12"/>
        <v>166666.66666666666</v>
      </c>
      <c r="N119" s="104">
        <f t="shared" si="13"/>
        <v>16666.666666666668</v>
      </c>
      <c r="O119" s="104">
        <f t="shared" si="16"/>
        <v>16666.666666666668</v>
      </c>
      <c r="P119" s="104">
        <f t="shared" si="18"/>
        <v>16666.666666666668</v>
      </c>
      <c r="Q119" s="104">
        <f t="shared" si="20"/>
        <v>16666.666666666668</v>
      </c>
      <c r="R119" s="104">
        <f t="shared" si="8"/>
        <v>16666.666666666668</v>
      </c>
      <c r="S119" s="104">
        <f t="shared" si="9"/>
        <v>16666.666666666668</v>
      </c>
      <c r="T119" s="104">
        <f t="shared" si="15"/>
        <v>16666.666666666668</v>
      </c>
      <c r="U119" s="104">
        <f t="shared" si="17"/>
        <v>16666.666666666668</v>
      </c>
      <c r="V119" s="104">
        <f t="shared" si="19"/>
        <v>16666.666666666668</v>
      </c>
      <c r="W119" s="104">
        <f t="shared" si="21"/>
        <v>16666.666666666668</v>
      </c>
      <c r="X119" s="101"/>
      <c r="Y119" s="101"/>
      <c r="Z119" s="101"/>
      <c r="AA119" s="101"/>
      <c r="AB119" s="101"/>
      <c r="AC119" s="101"/>
      <c r="AD119" s="101"/>
      <c r="AE119" s="101"/>
      <c r="AF119" s="101"/>
      <c r="AG119" s="101"/>
      <c r="AH119" s="106">
        <f>AH118*(1+PyG!F119)</f>
        <v>450666666.66666687</v>
      </c>
      <c r="AI119" s="107">
        <f t="shared" si="14"/>
        <v>0</v>
      </c>
      <c r="AJ119" s="107">
        <f t="shared" si="10"/>
        <v>7916666.666666667</v>
      </c>
      <c r="AK119" s="133"/>
    </row>
    <row r="120" spans="2:37" x14ac:dyDescent="0.25">
      <c r="B120" s="122">
        <v>115</v>
      </c>
      <c r="C120" s="101"/>
      <c r="D120" s="100">
        <f t="shared" si="11"/>
        <v>5000000</v>
      </c>
      <c r="E120" s="101"/>
      <c r="F120" s="101"/>
      <c r="G120" s="100">
        <f>$F$9/(12*Datos_Entrada!$C$33)</f>
        <v>2083333.3333333333</v>
      </c>
      <c r="H120" s="101"/>
      <c r="I120" s="100">
        <f>$H$5/(Datos_Entrada!$C$36*12)</f>
        <v>291666.66666666669</v>
      </c>
      <c r="J120" s="101"/>
      <c r="K120" s="100">
        <f>$J$5/(12*Datos_Entrada!$C$39)</f>
        <v>375000</v>
      </c>
      <c r="L120" s="101"/>
      <c r="M120" s="103">
        <f t="shared" si="12"/>
        <v>166666.66666666666</v>
      </c>
      <c r="N120" s="104">
        <f t="shared" si="13"/>
        <v>16666.666666666668</v>
      </c>
      <c r="O120" s="104">
        <f t="shared" si="16"/>
        <v>16666.666666666668</v>
      </c>
      <c r="P120" s="104">
        <f t="shared" si="18"/>
        <v>16666.666666666668</v>
      </c>
      <c r="Q120" s="104">
        <f t="shared" si="20"/>
        <v>16666.666666666668</v>
      </c>
      <c r="R120" s="104">
        <f t="shared" ref="R120:R174" si="22">$L$54/(10*12)</f>
        <v>16666.666666666668</v>
      </c>
      <c r="S120" s="104">
        <f t="shared" si="9"/>
        <v>16666.666666666668</v>
      </c>
      <c r="T120" s="104">
        <f t="shared" si="15"/>
        <v>16666.666666666668</v>
      </c>
      <c r="U120" s="104">
        <f t="shared" si="17"/>
        <v>16666.666666666668</v>
      </c>
      <c r="V120" s="104">
        <f t="shared" si="19"/>
        <v>16666.666666666668</v>
      </c>
      <c r="W120" s="104">
        <f t="shared" si="21"/>
        <v>16666.666666666668</v>
      </c>
      <c r="X120" s="101"/>
      <c r="Y120" s="101"/>
      <c r="Z120" s="101"/>
      <c r="AA120" s="101"/>
      <c r="AB120" s="101"/>
      <c r="AC120" s="101"/>
      <c r="AD120" s="101"/>
      <c r="AE120" s="101"/>
      <c r="AF120" s="101"/>
      <c r="AG120" s="101"/>
      <c r="AH120" s="106">
        <f>AH119*(1+PyG!F120)</f>
        <v>450666666.66666687</v>
      </c>
      <c r="AI120" s="107">
        <f t="shared" si="14"/>
        <v>0</v>
      </c>
      <c r="AJ120" s="107">
        <f t="shared" si="10"/>
        <v>7916666.666666667</v>
      </c>
      <c r="AK120" s="133"/>
    </row>
    <row r="121" spans="2:37" x14ac:dyDescent="0.25">
      <c r="B121" s="122">
        <v>116</v>
      </c>
      <c r="C121" s="101"/>
      <c r="D121" s="100">
        <f t="shared" si="11"/>
        <v>5000000</v>
      </c>
      <c r="E121" s="101"/>
      <c r="F121" s="101"/>
      <c r="G121" s="100">
        <f>$F$9/(12*Datos_Entrada!$C$33)</f>
        <v>2083333.3333333333</v>
      </c>
      <c r="H121" s="101"/>
      <c r="I121" s="100">
        <f>$H$5/(Datos_Entrada!$C$36*12)</f>
        <v>291666.66666666669</v>
      </c>
      <c r="J121" s="101"/>
      <c r="K121" s="100">
        <f>$J$5/(12*Datos_Entrada!$C$39)</f>
        <v>375000</v>
      </c>
      <c r="L121" s="101"/>
      <c r="M121" s="103">
        <f t="shared" si="12"/>
        <v>166666.66666666666</v>
      </c>
      <c r="N121" s="104">
        <f t="shared" si="13"/>
        <v>16666.666666666668</v>
      </c>
      <c r="O121" s="104">
        <f t="shared" si="16"/>
        <v>16666.666666666668</v>
      </c>
      <c r="P121" s="104">
        <f t="shared" si="18"/>
        <v>16666.666666666668</v>
      </c>
      <c r="Q121" s="104">
        <f t="shared" si="20"/>
        <v>16666.666666666668</v>
      </c>
      <c r="R121" s="104">
        <f t="shared" si="22"/>
        <v>16666.666666666668</v>
      </c>
      <c r="S121" s="104">
        <f t="shared" si="9"/>
        <v>16666.666666666668</v>
      </c>
      <c r="T121" s="104">
        <f t="shared" si="15"/>
        <v>16666.666666666668</v>
      </c>
      <c r="U121" s="104">
        <f t="shared" si="17"/>
        <v>16666.666666666668</v>
      </c>
      <c r="V121" s="104">
        <f t="shared" si="19"/>
        <v>16666.666666666668</v>
      </c>
      <c r="W121" s="104">
        <f t="shared" si="21"/>
        <v>16666.666666666668</v>
      </c>
      <c r="X121" s="101"/>
      <c r="Y121" s="101"/>
      <c r="Z121" s="101"/>
      <c r="AA121" s="101"/>
      <c r="AB121" s="101"/>
      <c r="AC121" s="101"/>
      <c r="AD121" s="101"/>
      <c r="AE121" s="101"/>
      <c r="AF121" s="101"/>
      <c r="AG121" s="101"/>
      <c r="AH121" s="106">
        <f>AH120*(1+PyG!F121)</f>
        <v>450666666.66666687</v>
      </c>
      <c r="AI121" s="107">
        <f t="shared" si="14"/>
        <v>0</v>
      </c>
      <c r="AJ121" s="107">
        <f t="shared" si="10"/>
        <v>7916666.666666667</v>
      </c>
      <c r="AK121" s="133"/>
    </row>
    <row r="122" spans="2:37" x14ac:dyDescent="0.25">
      <c r="B122" s="122">
        <v>117</v>
      </c>
      <c r="C122" s="101"/>
      <c r="D122" s="100">
        <f t="shared" si="11"/>
        <v>5000000</v>
      </c>
      <c r="E122" s="101"/>
      <c r="F122" s="101"/>
      <c r="G122" s="100">
        <f>$F$9/(12*Datos_Entrada!$C$33)</f>
        <v>2083333.3333333333</v>
      </c>
      <c r="H122" s="101"/>
      <c r="I122" s="100">
        <f>$H$5/(Datos_Entrada!$C$36*12)</f>
        <v>291666.66666666669</v>
      </c>
      <c r="J122" s="101"/>
      <c r="K122" s="100">
        <f>$J$5/(12*Datos_Entrada!$C$39)</f>
        <v>375000</v>
      </c>
      <c r="L122" s="101"/>
      <c r="M122" s="103">
        <f t="shared" si="12"/>
        <v>166666.66666666666</v>
      </c>
      <c r="N122" s="104">
        <f t="shared" si="13"/>
        <v>16666.666666666668</v>
      </c>
      <c r="O122" s="104">
        <f t="shared" si="16"/>
        <v>16666.666666666668</v>
      </c>
      <c r="P122" s="104">
        <f t="shared" si="18"/>
        <v>16666.666666666668</v>
      </c>
      <c r="Q122" s="104">
        <f t="shared" si="20"/>
        <v>16666.666666666668</v>
      </c>
      <c r="R122" s="104">
        <f t="shared" si="22"/>
        <v>16666.666666666668</v>
      </c>
      <c r="S122" s="104">
        <f t="shared" si="9"/>
        <v>16666.666666666668</v>
      </c>
      <c r="T122" s="104">
        <f t="shared" si="15"/>
        <v>16666.666666666668</v>
      </c>
      <c r="U122" s="104">
        <f t="shared" si="17"/>
        <v>16666.666666666668</v>
      </c>
      <c r="V122" s="104">
        <f t="shared" si="19"/>
        <v>16666.666666666668</v>
      </c>
      <c r="W122" s="104">
        <f t="shared" si="21"/>
        <v>16666.666666666668</v>
      </c>
      <c r="X122" s="101"/>
      <c r="Y122" s="101"/>
      <c r="Z122" s="101"/>
      <c r="AA122" s="101"/>
      <c r="AB122" s="101"/>
      <c r="AC122" s="101"/>
      <c r="AD122" s="101"/>
      <c r="AE122" s="101"/>
      <c r="AF122" s="101"/>
      <c r="AG122" s="101"/>
      <c r="AH122" s="106">
        <f>AH121*(1+PyG!F122)</f>
        <v>450666666.66666687</v>
      </c>
      <c r="AI122" s="107">
        <f t="shared" si="14"/>
        <v>0</v>
      </c>
      <c r="AJ122" s="107">
        <f t="shared" si="10"/>
        <v>7916666.666666667</v>
      </c>
      <c r="AK122" s="133"/>
    </row>
    <row r="123" spans="2:37" x14ac:dyDescent="0.25">
      <c r="B123" s="122">
        <v>118</v>
      </c>
      <c r="C123" s="101"/>
      <c r="D123" s="100">
        <f t="shared" si="11"/>
        <v>5000000</v>
      </c>
      <c r="E123" s="101"/>
      <c r="F123" s="101"/>
      <c r="G123" s="100">
        <f>$F$9/(12*Datos_Entrada!$C$33)</f>
        <v>2083333.3333333333</v>
      </c>
      <c r="H123" s="101"/>
      <c r="I123" s="100">
        <f>$H$5/(Datos_Entrada!$C$36*12)</f>
        <v>291666.66666666669</v>
      </c>
      <c r="J123" s="101"/>
      <c r="K123" s="100">
        <f>$J$5/(12*Datos_Entrada!$C$39)</f>
        <v>375000</v>
      </c>
      <c r="L123" s="101"/>
      <c r="M123" s="103">
        <f t="shared" si="12"/>
        <v>166666.66666666666</v>
      </c>
      <c r="N123" s="104">
        <f t="shared" si="13"/>
        <v>16666.666666666668</v>
      </c>
      <c r="O123" s="104">
        <f t="shared" si="16"/>
        <v>16666.666666666668</v>
      </c>
      <c r="P123" s="104">
        <f t="shared" si="18"/>
        <v>16666.666666666668</v>
      </c>
      <c r="Q123" s="104">
        <f t="shared" si="20"/>
        <v>16666.666666666668</v>
      </c>
      <c r="R123" s="104">
        <f t="shared" si="22"/>
        <v>16666.666666666668</v>
      </c>
      <c r="S123" s="104">
        <f t="shared" si="9"/>
        <v>16666.666666666668</v>
      </c>
      <c r="T123" s="104">
        <f t="shared" si="15"/>
        <v>16666.666666666668</v>
      </c>
      <c r="U123" s="104">
        <f t="shared" si="17"/>
        <v>16666.666666666668</v>
      </c>
      <c r="V123" s="104">
        <f t="shared" si="19"/>
        <v>16666.666666666668</v>
      </c>
      <c r="W123" s="104">
        <f t="shared" si="21"/>
        <v>16666.666666666668</v>
      </c>
      <c r="X123" s="101"/>
      <c r="Y123" s="101"/>
      <c r="Z123" s="101"/>
      <c r="AA123" s="101"/>
      <c r="AB123" s="101"/>
      <c r="AC123" s="101"/>
      <c r="AD123" s="101"/>
      <c r="AE123" s="101"/>
      <c r="AF123" s="101"/>
      <c r="AG123" s="101"/>
      <c r="AH123" s="106">
        <f>AH122*(1+PyG!F123)</f>
        <v>450666666.66666687</v>
      </c>
      <c r="AI123" s="107">
        <f t="shared" si="14"/>
        <v>0</v>
      </c>
      <c r="AJ123" s="107">
        <f t="shared" si="10"/>
        <v>7916666.666666667</v>
      </c>
      <c r="AK123" s="133"/>
    </row>
    <row r="124" spans="2:37" x14ac:dyDescent="0.25">
      <c r="B124" s="122">
        <v>119</v>
      </c>
      <c r="C124" s="101"/>
      <c r="D124" s="100">
        <f t="shared" si="11"/>
        <v>5000000</v>
      </c>
      <c r="E124" s="101"/>
      <c r="F124" s="101"/>
      <c r="G124" s="100">
        <f>$F$9/(12*Datos_Entrada!$C$33)</f>
        <v>2083333.3333333333</v>
      </c>
      <c r="H124" s="101"/>
      <c r="I124" s="100">
        <f>$H$5/(Datos_Entrada!$C$36*12)</f>
        <v>291666.66666666669</v>
      </c>
      <c r="J124" s="101"/>
      <c r="K124" s="100">
        <f>$J$5/(12*Datos_Entrada!$C$39)</f>
        <v>375000</v>
      </c>
      <c r="L124" s="101"/>
      <c r="M124" s="103">
        <f t="shared" si="12"/>
        <v>166666.66666666666</v>
      </c>
      <c r="N124" s="104">
        <f t="shared" si="13"/>
        <v>16666.666666666668</v>
      </c>
      <c r="O124" s="104">
        <f t="shared" si="16"/>
        <v>16666.666666666668</v>
      </c>
      <c r="P124" s="104">
        <f t="shared" si="18"/>
        <v>16666.666666666668</v>
      </c>
      <c r="Q124" s="104">
        <f t="shared" si="20"/>
        <v>16666.666666666668</v>
      </c>
      <c r="R124" s="104">
        <f t="shared" si="22"/>
        <v>16666.666666666668</v>
      </c>
      <c r="S124" s="104">
        <f t="shared" si="9"/>
        <v>16666.666666666668</v>
      </c>
      <c r="T124" s="104">
        <f t="shared" si="15"/>
        <v>16666.666666666668</v>
      </c>
      <c r="U124" s="104">
        <f t="shared" si="17"/>
        <v>16666.666666666668</v>
      </c>
      <c r="V124" s="104">
        <f t="shared" si="19"/>
        <v>16666.666666666668</v>
      </c>
      <c r="W124" s="104">
        <f t="shared" si="21"/>
        <v>16666.666666666668</v>
      </c>
      <c r="X124" s="101"/>
      <c r="Y124" s="101"/>
      <c r="Z124" s="101"/>
      <c r="AA124" s="101"/>
      <c r="AB124" s="101"/>
      <c r="AC124" s="101"/>
      <c r="AD124" s="101"/>
      <c r="AE124" s="101"/>
      <c r="AF124" s="101"/>
      <c r="AG124" s="101"/>
      <c r="AH124" s="106">
        <f>AH123*(1+PyG!F124)</f>
        <v>450666666.66666687</v>
      </c>
      <c r="AI124" s="107">
        <f t="shared" si="14"/>
        <v>0</v>
      </c>
      <c r="AJ124" s="107">
        <f t="shared" si="10"/>
        <v>7916666.666666667</v>
      </c>
      <c r="AK124" s="133"/>
    </row>
    <row r="125" spans="2:37" x14ac:dyDescent="0.25">
      <c r="B125" s="122">
        <v>120</v>
      </c>
      <c r="C125" s="101"/>
      <c r="D125" s="100">
        <f t="shared" si="11"/>
        <v>5000000</v>
      </c>
      <c r="E125" s="101"/>
      <c r="F125" s="101"/>
      <c r="G125" s="100">
        <f>$F$9/(12*Datos_Entrada!$C$33)</f>
        <v>2083333.3333333333</v>
      </c>
      <c r="H125" s="101"/>
      <c r="I125" s="100">
        <f>$H$5/(Datos_Entrada!$C$36*12)</f>
        <v>291666.66666666669</v>
      </c>
      <c r="J125" s="101"/>
      <c r="K125" s="100">
        <f>$J$5/(12*Datos_Entrada!$C$39)</f>
        <v>375000</v>
      </c>
      <c r="L125" s="101"/>
      <c r="M125" s="103">
        <f t="shared" si="12"/>
        <v>166666.66666666666</v>
      </c>
      <c r="N125" s="104">
        <f t="shared" si="13"/>
        <v>16666.666666666668</v>
      </c>
      <c r="O125" s="104">
        <f t="shared" si="16"/>
        <v>16666.666666666668</v>
      </c>
      <c r="P125" s="104">
        <f t="shared" si="18"/>
        <v>16666.666666666668</v>
      </c>
      <c r="Q125" s="104">
        <f t="shared" si="20"/>
        <v>16666.666666666668</v>
      </c>
      <c r="R125" s="104">
        <f t="shared" si="22"/>
        <v>16666.666666666668</v>
      </c>
      <c r="S125" s="104">
        <f t="shared" si="9"/>
        <v>16666.666666666668</v>
      </c>
      <c r="T125" s="104">
        <f t="shared" si="15"/>
        <v>16666.666666666668</v>
      </c>
      <c r="U125" s="104">
        <f t="shared" si="17"/>
        <v>16666.666666666668</v>
      </c>
      <c r="V125" s="104">
        <f t="shared" si="19"/>
        <v>16666.666666666668</v>
      </c>
      <c r="W125" s="104">
        <f t="shared" si="21"/>
        <v>16666.666666666668</v>
      </c>
      <c r="X125" s="101"/>
      <c r="Y125" s="101"/>
      <c r="Z125" s="101"/>
      <c r="AA125" s="101"/>
      <c r="AB125" s="101"/>
      <c r="AC125" s="101"/>
      <c r="AD125" s="101"/>
      <c r="AE125" s="101"/>
      <c r="AF125" s="101"/>
      <c r="AG125" s="101"/>
      <c r="AH125" s="106">
        <f>AH124*(1+PyG!F125)</f>
        <v>450666666.66666687</v>
      </c>
      <c r="AI125" s="107">
        <f t="shared" si="14"/>
        <v>0</v>
      </c>
      <c r="AJ125" s="107">
        <f t="shared" si="10"/>
        <v>7916666.666666667</v>
      </c>
      <c r="AK125" s="133"/>
    </row>
    <row r="126" spans="2:37" x14ac:dyDescent="0.25">
      <c r="B126" s="122">
        <v>121</v>
      </c>
      <c r="C126" s="101"/>
      <c r="D126" s="100">
        <f t="shared" si="11"/>
        <v>5000000</v>
      </c>
      <c r="E126" s="101"/>
      <c r="F126" s="101"/>
      <c r="G126" s="100">
        <f>$F$9/(12*Datos_Entrada!$C$33)</f>
        <v>2083333.3333333333</v>
      </c>
      <c r="H126" s="101"/>
      <c r="I126" s="100"/>
      <c r="J126" s="101"/>
      <c r="K126" s="100"/>
      <c r="L126" s="100">
        <f>Datos_Entrada!$D$41</f>
        <v>2000000</v>
      </c>
      <c r="M126" s="103">
        <f t="shared" si="12"/>
        <v>150000</v>
      </c>
      <c r="N126" s="104"/>
      <c r="O126" s="104">
        <f t="shared" si="16"/>
        <v>16666.666666666668</v>
      </c>
      <c r="P126" s="104">
        <f t="shared" si="18"/>
        <v>16666.666666666668</v>
      </c>
      <c r="Q126" s="104">
        <f t="shared" si="20"/>
        <v>16666.666666666668</v>
      </c>
      <c r="R126" s="104">
        <f t="shared" si="22"/>
        <v>16666.666666666668</v>
      </c>
      <c r="S126" s="104">
        <f t="shared" si="9"/>
        <v>16666.666666666668</v>
      </c>
      <c r="T126" s="104">
        <f t="shared" si="15"/>
        <v>16666.666666666668</v>
      </c>
      <c r="U126" s="104">
        <f t="shared" si="17"/>
        <v>16666.666666666668</v>
      </c>
      <c r="V126" s="104">
        <f t="shared" si="19"/>
        <v>16666.666666666668</v>
      </c>
      <c r="W126" s="104">
        <f t="shared" si="21"/>
        <v>16666.666666666668</v>
      </c>
      <c r="X126" s="101"/>
      <c r="Y126" s="101"/>
      <c r="Z126" s="101"/>
      <c r="AA126" s="101"/>
      <c r="AB126" s="101"/>
      <c r="AC126" s="101"/>
      <c r="AD126" s="101"/>
      <c r="AE126" s="101"/>
      <c r="AF126" s="101"/>
      <c r="AG126" s="101"/>
      <c r="AH126" s="106">
        <f>AH125*(1+PyG!F126)</f>
        <v>658666666.66666687</v>
      </c>
      <c r="AI126" s="107">
        <f t="shared" si="14"/>
        <v>208000000</v>
      </c>
      <c r="AJ126" s="107">
        <f t="shared" si="10"/>
        <v>7233333.333333333</v>
      </c>
      <c r="AK126" s="133"/>
    </row>
    <row r="127" spans="2:37" x14ac:dyDescent="0.25">
      <c r="B127" s="122">
        <v>122</v>
      </c>
      <c r="C127" s="101"/>
      <c r="D127" s="100">
        <f t="shared" si="11"/>
        <v>5000000</v>
      </c>
      <c r="E127" s="101"/>
      <c r="F127" s="101"/>
      <c r="G127" s="100">
        <f>$F$9/(12*Datos_Entrada!$C$33)</f>
        <v>2083333.3333333333</v>
      </c>
      <c r="H127" s="101"/>
      <c r="I127" s="100"/>
      <c r="J127" s="101"/>
      <c r="K127" s="100"/>
      <c r="L127" s="101"/>
      <c r="M127" s="103">
        <f t="shared" si="12"/>
        <v>166666.66666666666</v>
      </c>
      <c r="N127" s="104"/>
      <c r="O127" s="104">
        <f t="shared" si="16"/>
        <v>16666.666666666668</v>
      </c>
      <c r="P127" s="104">
        <f t="shared" si="18"/>
        <v>16666.666666666668</v>
      </c>
      <c r="Q127" s="104">
        <f t="shared" si="20"/>
        <v>16666.666666666668</v>
      </c>
      <c r="R127" s="104">
        <f t="shared" si="22"/>
        <v>16666.666666666668</v>
      </c>
      <c r="S127" s="104">
        <f t="shared" si="9"/>
        <v>16666.666666666668</v>
      </c>
      <c r="T127" s="104">
        <f t="shared" si="15"/>
        <v>16666.666666666668</v>
      </c>
      <c r="U127" s="104">
        <f t="shared" si="17"/>
        <v>16666.666666666668</v>
      </c>
      <c r="V127" s="104">
        <f t="shared" si="19"/>
        <v>16666.666666666668</v>
      </c>
      <c r="W127" s="104">
        <f t="shared" si="21"/>
        <v>16666.666666666668</v>
      </c>
      <c r="X127" s="104">
        <f>$L$126/(10*12)</f>
        <v>16666.666666666668</v>
      </c>
      <c r="Y127" s="101"/>
      <c r="Z127" s="101"/>
      <c r="AA127" s="101"/>
      <c r="AB127" s="101"/>
      <c r="AC127" s="101"/>
      <c r="AD127" s="101"/>
      <c r="AE127" s="101"/>
      <c r="AF127" s="101"/>
      <c r="AG127" s="101"/>
      <c r="AH127" s="106">
        <f>AH126*(1+PyG!F127)</f>
        <v>658666666.66666687</v>
      </c>
      <c r="AI127" s="107">
        <f t="shared" si="14"/>
        <v>0</v>
      </c>
      <c r="AJ127" s="107">
        <f t="shared" si="10"/>
        <v>7250000</v>
      </c>
      <c r="AK127" s="133"/>
    </row>
    <row r="128" spans="2:37" x14ac:dyDescent="0.25">
      <c r="B128" s="122">
        <v>123</v>
      </c>
      <c r="C128" s="101"/>
      <c r="D128" s="100">
        <f t="shared" si="11"/>
        <v>5000000</v>
      </c>
      <c r="E128" s="101"/>
      <c r="F128" s="101"/>
      <c r="G128" s="100">
        <f>$F$9/(12*Datos_Entrada!$C$33)</f>
        <v>2083333.3333333333</v>
      </c>
      <c r="H128" s="101"/>
      <c r="I128" s="100"/>
      <c r="J128" s="101"/>
      <c r="K128" s="100"/>
      <c r="L128" s="101"/>
      <c r="M128" s="103">
        <f t="shared" si="12"/>
        <v>166666.66666666666</v>
      </c>
      <c r="N128" s="104"/>
      <c r="O128" s="104">
        <f t="shared" si="16"/>
        <v>16666.666666666668</v>
      </c>
      <c r="P128" s="104">
        <f t="shared" si="18"/>
        <v>16666.666666666668</v>
      </c>
      <c r="Q128" s="104">
        <f t="shared" si="20"/>
        <v>16666.666666666668</v>
      </c>
      <c r="R128" s="104">
        <f t="shared" si="22"/>
        <v>16666.666666666668</v>
      </c>
      <c r="S128" s="104">
        <f t="shared" si="9"/>
        <v>16666.666666666668</v>
      </c>
      <c r="T128" s="104">
        <f t="shared" si="15"/>
        <v>16666.666666666668</v>
      </c>
      <c r="U128" s="104">
        <f t="shared" si="17"/>
        <v>16666.666666666668</v>
      </c>
      <c r="V128" s="104">
        <f t="shared" si="19"/>
        <v>16666.666666666668</v>
      </c>
      <c r="W128" s="104">
        <f t="shared" si="21"/>
        <v>16666.666666666668</v>
      </c>
      <c r="X128" s="104">
        <f t="shared" ref="X128:X191" si="23">$L$126/(10*12)</f>
        <v>16666.666666666668</v>
      </c>
      <c r="Y128" s="101"/>
      <c r="Z128" s="101"/>
      <c r="AA128" s="101"/>
      <c r="AB128" s="101"/>
      <c r="AC128" s="101"/>
      <c r="AD128" s="101"/>
      <c r="AE128" s="101"/>
      <c r="AF128" s="101"/>
      <c r="AG128" s="101"/>
      <c r="AH128" s="106">
        <f>AH127*(1+PyG!F128)</f>
        <v>658666666.66666687</v>
      </c>
      <c r="AI128" s="107">
        <f t="shared" si="14"/>
        <v>0</v>
      </c>
      <c r="AJ128" s="107">
        <f t="shared" si="10"/>
        <v>7250000</v>
      </c>
      <c r="AK128" s="133"/>
    </row>
    <row r="129" spans="2:37" x14ac:dyDescent="0.25">
      <c r="B129" s="122">
        <v>124</v>
      </c>
      <c r="C129" s="101"/>
      <c r="D129" s="100">
        <f t="shared" si="11"/>
        <v>5000000</v>
      </c>
      <c r="E129" s="101"/>
      <c r="F129" s="101"/>
      <c r="G129" s="100">
        <f>$F$9/(12*Datos_Entrada!$C$33)</f>
        <v>2083333.3333333333</v>
      </c>
      <c r="H129" s="101"/>
      <c r="I129" s="100"/>
      <c r="J129" s="101"/>
      <c r="K129" s="100"/>
      <c r="L129" s="101"/>
      <c r="M129" s="103">
        <f t="shared" si="12"/>
        <v>166666.66666666666</v>
      </c>
      <c r="N129" s="104"/>
      <c r="O129" s="104">
        <f t="shared" si="16"/>
        <v>16666.666666666668</v>
      </c>
      <c r="P129" s="104">
        <f t="shared" si="18"/>
        <v>16666.666666666668</v>
      </c>
      <c r="Q129" s="104">
        <f t="shared" si="20"/>
        <v>16666.666666666668</v>
      </c>
      <c r="R129" s="104">
        <f t="shared" si="22"/>
        <v>16666.666666666668</v>
      </c>
      <c r="S129" s="104">
        <f t="shared" si="9"/>
        <v>16666.666666666668</v>
      </c>
      <c r="T129" s="104">
        <f t="shared" si="15"/>
        <v>16666.666666666668</v>
      </c>
      <c r="U129" s="104">
        <f t="shared" si="17"/>
        <v>16666.666666666668</v>
      </c>
      <c r="V129" s="104">
        <f t="shared" si="19"/>
        <v>16666.666666666668</v>
      </c>
      <c r="W129" s="104">
        <f t="shared" si="21"/>
        <v>16666.666666666668</v>
      </c>
      <c r="X129" s="104">
        <f t="shared" si="23"/>
        <v>16666.666666666668</v>
      </c>
      <c r="Y129" s="101"/>
      <c r="Z129" s="101"/>
      <c r="AA129" s="101"/>
      <c r="AB129" s="101"/>
      <c r="AC129" s="101"/>
      <c r="AD129" s="101"/>
      <c r="AE129" s="101"/>
      <c r="AF129" s="101"/>
      <c r="AG129" s="101"/>
      <c r="AH129" s="106">
        <f>AH128*(1+PyG!F129)</f>
        <v>658666666.66666687</v>
      </c>
      <c r="AI129" s="107">
        <f t="shared" si="14"/>
        <v>0</v>
      </c>
      <c r="AJ129" s="107">
        <f t="shared" si="10"/>
        <v>7250000</v>
      </c>
      <c r="AK129" s="133"/>
    </row>
    <row r="130" spans="2:37" x14ac:dyDescent="0.25">
      <c r="B130" s="122">
        <v>125</v>
      </c>
      <c r="C130" s="101"/>
      <c r="D130" s="100">
        <f t="shared" si="11"/>
        <v>5000000</v>
      </c>
      <c r="E130" s="101"/>
      <c r="F130" s="101"/>
      <c r="G130" s="101"/>
      <c r="H130" s="101"/>
      <c r="I130" s="100"/>
      <c r="J130" s="101"/>
      <c r="K130" s="100"/>
      <c r="L130" s="101"/>
      <c r="M130" s="103">
        <f t="shared" si="12"/>
        <v>166666.66666666666</v>
      </c>
      <c r="N130" s="104"/>
      <c r="O130" s="104">
        <f t="shared" si="16"/>
        <v>16666.666666666668</v>
      </c>
      <c r="P130" s="104">
        <f t="shared" si="18"/>
        <v>16666.666666666668</v>
      </c>
      <c r="Q130" s="104">
        <f t="shared" si="20"/>
        <v>16666.666666666668</v>
      </c>
      <c r="R130" s="104">
        <f t="shared" si="22"/>
        <v>16666.666666666668</v>
      </c>
      <c r="S130" s="104">
        <f t="shared" si="9"/>
        <v>16666.666666666668</v>
      </c>
      <c r="T130" s="104">
        <f t="shared" si="15"/>
        <v>16666.666666666668</v>
      </c>
      <c r="U130" s="104">
        <f t="shared" si="17"/>
        <v>16666.666666666668</v>
      </c>
      <c r="V130" s="104">
        <f t="shared" si="19"/>
        <v>16666.666666666668</v>
      </c>
      <c r="W130" s="104">
        <f t="shared" si="21"/>
        <v>16666.666666666668</v>
      </c>
      <c r="X130" s="104">
        <f t="shared" si="23"/>
        <v>16666.666666666668</v>
      </c>
      <c r="Y130" s="101"/>
      <c r="Z130" s="101"/>
      <c r="AA130" s="101"/>
      <c r="AB130" s="101"/>
      <c r="AC130" s="101"/>
      <c r="AD130" s="101"/>
      <c r="AE130" s="101"/>
      <c r="AF130" s="101"/>
      <c r="AG130" s="101"/>
      <c r="AH130" s="106">
        <f>AH129*(1+PyG!F130)</f>
        <v>658666666.66666687</v>
      </c>
      <c r="AI130" s="107">
        <f t="shared" si="14"/>
        <v>0</v>
      </c>
      <c r="AJ130" s="107">
        <f t="shared" si="10"/>
        <v>5166666.666666667</v>
      </c>
      <c r="AK130" s="133"/>
    </row>
    <row r="131" spans="2:37" x14ac:dyDescent="0.25">
      <c r="B131" s="122">
        <v>126</v>
      </c>
      <c r="C131" s="101"/>
      <c r="D131" s="100">
        <f t="shared" si="11"/>
        <v>5000000</v>
      </c>
      <c r="E131" s="101"/>
      <c r="F131" s="101"/>
      <c r="G131" s="101"/>
      <c r="H131" s="101"/>
      <c r="I131" s="100"/>
      <c r="J131" s="101"/>
      <c r="K131" s="100"/>
      <c r="L131" s="101"/>
      <c r="M131" s="103">
        <f t="shared" si="12"/>
        <v>166666.66666666666</v>
      </c>
      <c r="N131" s="104"/>
      <c r="O131" s="104">
        <f t="shared" si="16"/>
        <v>16666.666666666668</v>
      </c>
      <c r="P131" s="104">
        <f t="shared" si="18"/>
        <v>16666.666666666668</v>
      </c>
      <c r="Q131" s="104">
        <f t="shared" si="20"/>
        <v>16666.666666666668</v>
      </c>
      <c r="R131" s="104">
        <f t="shared" si="22"/>
        <v>16666.666666666668</v>
      </c>
      <c r="S131" s="104">
        <f t="shared" si="9"/>
        <v>16666.666666666668</v>
      </c>
      <c r="T131" s="104">
        <f t="shared" si="15"/>
        <v>16666.666666666668</v>
      </c>
      <c r="U131" s="104">
        <f t="shared" si="17"/>
        <v>16666.666666666668</v>
      </c>
      <c r="V131" s="104">
        <f t="shared" si="19"/>
        <v>16666.666666666668</v>
      </c>
      <c r="W131" s="104">
        <f t="shared" si="21"/>
        <v>16666.666666666668</v>
      </c>
      <c r="X131" s="104">
        <f t="shared" si="23"/>
        <v>16666.666666666668</v>
      </c>
      <c r="Y131" s="101"/>
      <c r="Z131" s="101"/>
      <c r="AA131" s="101"/>
      <c r="AB131" s="101"/>
      <c r="AC131" s="101"/>
      <c r="AD131" s="101"/>
      <c r="AE131" s="101"/>
      <c r="AF131" s="101"/>
      <c r="AG131" s="101"/>
      <c r="AH131" s="106">
        <f>AH130*(1+PyG!F131)</f>
        <v>658666666.66666687</v>
      </c>
      <c r="AI131" s="107">
        <f t="shared" si="14"/>
        <v>0</v>
      </c>
      <c r="AJ131" s="107">
        <f t="shared" si="10"/>
        <v>5166666.666666667</v>
      </c>
      <c r="AK131" s="133"/>
    </row>
    <row r="132" spans="2:37" x14ac:dyDescent="0.25">
      <c r="B132" s="122">
        <v>127</v>
      </c>
      <c r="C132" s="101"/>
      <c r="D132" s="100">
        <f t="shared" si="11"/>
        <v>5000000</v>
      </c>
      <c r="E132" s="101"/>
      <c r="F132" s="101"/>
      <c r="G132" s="101"/>
      <c r="H132" s="101"/>
      <c r="I132" s="100"/>
      <c r="J132" s="101"/>
      <c r="K132" s="100"/>
      <c r="L132" s="101"/>
      <c r="M132" s="103">
        <f t="shared" si="12"/>
        <v>166666.66666666666</v>
      </c>
      <c r="N132" s="104"/>
      <c r="O132" s="104">
        <f t="shared" si="16"/>
        <v>16666.666666666668</v>
      </c>
      <c r="P132" s="104">
        <f t="shared" si="18"/>
        <v>16666.666666666668</v>
      </c>
      <c r="Q132" s="104">
        <f t="shared" si="20"/>
        <v>16666.666666666668</v>
      </c>
      <c r="R132" s="104">
        <f t="shared" si="22"/>
        <v>16666.666666666668</v>
      </c>
      <c r="S132" s="104">
        <f t="shared" ref="S132:S186" si="24">$L$66/(10*12)</f>
        <v>16666.666666666668</v>
      </c>
      <c r="T132" s="104">
        <f t="shared" si="15"/>
        <v>16666.666666666668</v>
      </c>
      <c r="U132" s="104">
        <f t="shared" si="17"/>
        <v>16666.666666666668</v>
      </c>
      <c r="V132" s="104">
        <f t="shared" si="19"/>
        <v>16666.666666666668</v>
      </c>
      <c r="W132" s="104">
        <f t="shared" si="21"/>
        <v>16666.666666666668</v>
      </c>
      <c r="X132" s="104">
        <f t="shared" si="23"/>
        <v>16666.666666666668</v>
      </c>
      <c r="Y132" s="101"/>
      <c r="Z132" s="101"/>
      <c r="AA132" s="101"/>
      <c r="AB132" s="101"/>
      <c r="AC132" s="101"/>
      <c r="AD132" s="101"/>
      <c r="AE132" s="101"/>
      <c r="AF132" s="101"/>
      <c r="AG132" s="101"/>
      <c r="AH132" s="106">
        <f>AH131*(1+PyG!F132)</f>
        <v>658666666.66666687</v>
      </c>
      <c r="AI132" s="107">
        <f t="shared" si="14"/>
        <v>0</v>
      </c>
      <c r="AJ132" s="107">
        <f t="shared" si="10"/>
        <v>5166666.666666667</v>
      </c>
      <c r="AK132" s="133"/>
    </row>
    <row r="133" spans="2:37" x14ac:dyDescent="0.25">
      <c r="B133" s="122">
        <v>128</v>
      </c>
      <c r="C133" s="101"/>
      <c r="D133" s="100">
        <f t="shared" si="11"/>
        <v>5000000</v>
      </c>
      <c r="E133" s="101"/>
      <c r="F133" s="101"/>
      <c r="G133" s="101"/>
      <c r="H133" s="101"/>
      <c r="I133" s="100"/>
      <c r="J133" s="101"/>
      <c r="K133" s="100"/>
      <c r="L133" s="101"/>
      <c r="M133" s="103">
        <f t="shared" si="12"/>
        <v>166666.66666666666</v>
      </c>
      <c r="N133" s="104"/>
      <c r="O133" s="104">
        <f t="shared" si="16"/>
        <v>16666.666666666668</v>
      </c>
      <c r="P133" s="104">
        <f t="shared" si="18"/>
        <v>16666.666666666668</v>
      </c>
      <c r="Q133" s="104">
        <f t="shared" si="20"/>
        <v>16666.666666666668</v>
      </c>
      <c r="R133" s="104">
        <f t="shared" si="22"/>
        <v>16666.666666666668</v>
      </c>
      <c r="S133" s="104">
        <f t="shared" si="24"/>
        <v>16666.666666666668</v>
      </c>
      <c r="T133" s="104">
        <f t="shared" si="15"/>
        <v>16666.666666666668</v>
      </c>
      <c r="U133" s="104">
        <f t="shared" si="17"/>
        <v>16666.666666666668</v>
      </c>
      <c r="V133" s="104">
        <f t="shared" si="19"/>
        <v>16666.666666666668</v>
      </c>
      <c r="W133" s="104">
        <f t="shared" si="21"/>
        <v>16666.666666666668</v>
      </c>
      <c r="X133" s="104">
        <f t="shared" si="23"/>
        <v>16666.666666666668</v>
      </c>
      <c r="Y133" s="101"/>
      <c r="Z133" s="101"/>
      <c r="AA133" s="101"/>
      <c r="AB133" s="101"/>
      <c r="AC133" s="101"/>
      <c r="AD133" s="101"/>
      <c r="AE133" s="101"/>
      <c r="AF133" s="101"/>
      <c r="AG133" s="101"/>
      <c r="AH133" s="106">
        <f>AH132*(1+PyG!F133)</f>
        <v>658666666.66666687</v>
      </c>
      <c r="AI133" s="107">
        <f t="shared" si="14"/>
        <v>0</v>
      </c>
      <c r="AJ133" s="107">
        <f t="shared" si="10"/>
        <v>5166666.666666667</v>
      </c>
      <c r="AK133" s="133"/>
    </row>
    <row r="134" spans="2:37" x14ac:dyDescent="0.25">
      <c r="B134" s="122">
        <v>129</v>
      </c>
      <c r="C134" s="101"/>
      <c r="D134" s="100">
        <f t="shared" si="11"/>
        <v>5000000</v>
      </c>
      <c r="E134" s="101"/>
      <c r="F134" s="101"/>
      <c r="G134" s="101"/>
      <c r="H134" s="101"/>
      <c r="I134" s="100"/>
      <c r="J134" s="101"/>
      <c r="K134" s="100"/>
      <c r="L134" s="101"/>
      <c r="M134" s="103">
        <f t="shared" si="12"/>
        <v>166666.66666666666</v>
      </c>
      <c r="N134" s="104"/>
      <c r="O134" s="104">
        <f t="shared" si="16"/>
        <v>16666.666666666668</v>
      </c>
      <c r="P134" s="104">
        <f t="shared" si="18"/>
        <v>16666.666666666668</v>
      </c>
      <c r="Q134" s="104">
        <f t="shared" si="20"/>
        <v>16666.666666666668</v>
      </c>
      <c r="R134" s="104">
        <f t="shared" si="22"/>
        <v>16666.666666666668</v>
      </c>
      <c r="S134" s="104">
        <f t="shared" si="24"/>
        <v>16666.666666666668</v>
      </c>
      <c r="T134" s="104">
        <f t="shared" si="15"/>
        <v>16666.666666666668</v>
      </c>
      <c r="U134" s="104">
        <f t="shared" si="17"/>
        <v>16666.666666666668</v>
      </c>
      <c r="V134" s="104">
        <f t="shared" si="19"/>
        <v>16666.666666666668</v>
      </c>
      <c r="W134" s="104">
        <f t="shared" si="21"/>
        <v>16666.666666666668</v>
      </c>
      <c r="X134" s="104">
        <f t="shared" si="23"/>
        <v>16666.666666666668</v>
      </c>
      <c r="Y134" s="101"/>
      <c r="Z134" s="101"/>
      <c r="AA134" s="101"/>
      <c r="AB134" s="101"/>
      <c r="AC134" s="101"/>
      <c r="AD134" s="101"/>
      <c r="AE134" s="101"/>
      <c r="AF134" s="101"/>
      <c r="AG134" s="101"/>
      <c r="AH134" s="106">
        <f>AH133*(1+PyG!F134)</f>
        <v>658666666.66666687</v>
      </c>
      <c r="AI134" s="107">
        <f t="shared" si="14"/>
        <v>0</v>
      </c>
      <c r="AJ134" s="107">
        <f t="shared" ref="AJ134:AJ197" si="25">SUM(D134,G134,I134,K134,M134)</f>
        <v>5166666.666666667</v>
      </c>
      <c r="AK134" s="133"/>
    </row>
    <row r="135" spans="2:37" x14ac:dyDescent="0.25">
      <c r="B135" s="122">
        <v>130</v>
      </c>
      <c r="C135" s="101"/>
      <c r="D135" s="100">
        <f t="shared" ref="D135:D198" si="26">$C$5/$B$245</f>
        <v>5000000</v>
      </c>
      <c r="E135" s="101"/>
      <c r="F135" s="101"/>
      <c r="G135" s="101"/>
      <c r="H135" s="101"/>
      <c r="I135" s="100"/>
      <c r="J135" s="101"/>
      <c r="K135" s="100"/>
      <c r="L135" s="101"/>
      <c r="M135" s="103">
        <f t="shared" ref="M135:M198" si="27">SUM(N135:AG135)</f>
        <v>166666.66666666666</v>
      </c>
      <c r="N135" s="104"/>
      <c r="O135" s="104">
        <f t="shared" si="16"/>
        <v>16666.666666666668</v>
      </c>
      <c r="P135" s="104">
        <f t="shared" si="18"/>
        <v>16666.666666666668</v>
      </c>
      <c r="Q135" s="104">
        <f t="shared" si="20"/>
        <v>16666.666666666668</v>
      </c>
      <c r="R135" s="104">
        <f t="shared" si="22"/>
        <v>16666.666666666668</v>
      </c>
      <c r="S135" s="104">
        <f t="shared" si="24"/>
        <v>16666.666666666668</v>
      </c>
      <c r="T135" s="104">
        <f t="shared" si="15"/>
        <v>16666.666666666668</v>
      </c>
      <c r="U135" s="104">
        <f t="shared" si="17"/>
        <v>16666.666666666668</v>
      </c>
      <c r="V135" s="104">
        <f t="shared" si="19"/>
        <v>16666.666666666668</v>
      </c>
      <c r="W135" s="104">
        <f t="shared" si="21"/>
        <v>16666.666666666668</v>
      </c>
      <c r="X135" s="104">
        <f t="shared" si="23"/>
        <v>16666.666666666668</v>
      </c>
      <c r="Y135" s="101"/>
      <c r="Z135" s="101"/>
      <c r="AA135" s="101"/>
      <c r="AB135" s="101"/>
      <c r="AC135" s="101"/>
      <c r="AD135" s="101"/>
      <c r="AE135" s="101"/>
      <c r="AF135" s="101"/>
      <c r="AG135" s="101"/>
      <c r="AH135" s="106">
        <f>AH134*(1+PyG!F135)</f>
        <v>658666666.66666687</v>
      </c>
      <c r="AI135" s="107">
        <f t="shared" si="14"/>
        <v>0</v>
      </c>
      <c r="AJ135" s="107">
        <f t="shared" si="25"/>
        <v>5166666.666666667</v>
      </c>
      <c r="AK135" s="133"/>
    </row>
    <row r="136" spans="2:37" x14ac:dyDescent="0.25">
      <c r="B136" s="122">
        <v>131</v>
      </c>
      <c r="C136" s="101"/>
      <c r="D136" s="100">
        <f t="shared" si="26"/>
        <v>5000000</v>
      </c>
      <c r="E136" s="101"/>
      <c r="F136" s="101"/>
      <c r="G136" s="101"/>
      <c r="H136" s="101"/>
      <c r="I136" s="100"/>
      <c r="J136" s="101"/>
      <c r="K136" s="100"/>
      <c r="L136" s="101"/>
      <c r="M136" s="103">
        <f t="shared" si="27"/>
        <v>166666.66666666666</v>
      </c>
      <c r="N136" s="104"/>
      <c r="O136" s="104">
        <f t="shared" si="16"/>
        <v>16666.666666666668</v>
      </c>
      <c r="P136" s="104">
        <f t="shared" si="18"/>
        <v>16666.666666666668</v>
      </c>
      <c r="Q136" s="104">
        <f t="shared" si="20"/>
        <v>16666.666666666668</v>
      </c>
      <c r="R136" s="104">
        <f t="shared" si="22"/>
        <v>16666.666666666668</v>
      </c>
      <c r="S136" s="104">
        <f t="shared" si="24"/>
        <v>16666.666666666668</v>
      </c>
      <c r="T136" s="104">
        <f t="shared" si="15"/>
        <v>16666.666666666668</v>
      </c>
      <c r="U136" s="104">
        <f t="shared" si="17"/>
        <v>16666.666666666668</v>
      </c>
      <c r="V136" s="104">
        <f t="shared" si="19"/>
        <v>16666.666666666668</v>
      </c>
      <c r="W136" s="104">
        <f t="shared" si="21"/>
        <v>16666.666666666668</v>
      </c>
      <c r="X136" s="104">
        <f t="shared" si="23"/>
        <v>16666.666666666668</v>
      </c>
      <c r="Y136" s="101"/>
      <c r="Z136" s="101"/>
      <c r="AA136" s="101"/>
      <c r="AB136" s="101"/>
      <c r="AC136" s="101"/>
      <c r="AD136" s="101"/>
      <c r="AE136" s="101"/>
      <c r="AF136" s="101"/>
      <c r="AG136" s="101"/>
      <c r="AH136" s="106">
        <f>AH135*(1+PyG!F136)</f>
        <v>658666666.66666687</v>
      </c>
      <c r="AI136" s="107">
        <f t="shared" si="14"/>
        <v>0</v>
      </c>
      <c r="AJ136" s="107">
        <f t="shared" si="25"/>
        <v>5166666.666666667</v>
      </c>
      <c r="AK136" s="133"/>
    </row>
    <row r="137" spans="2:37" x14ac:dyDescent="0.25">
      <c r="B137" s="122">
        <v>132</v>
      </c>
      <c r="C137" s="101"/>
      <c r="D137" s="100">
        <f t="shared" si="26"/>
        <v>5000000</v>
      </c>
      <c r="E137" s="101"/>
      <c r="F137" s="101"/>
      <c r="G137" s="101"/>
      <c r="H137" s="101"/>
      <c r="I137" s="100"/>
      <c r="J137" s="101"/>
      <c r="K137" s="100"/>
      <c r="L137" s="101"/>
      <c r="M137" s="103">
        <f t="shared" si="27"/>
        <v>166666.66666666666</v>
      </c>
      <c r="N137" s="104"/>
      <c r="O137" s="104">
        <f t="shared" si="16"/>
        <v>16666.666666666668</v>
      </c>
      <c r="P137" s="104">
        <f t="shared" si="18"/>
        <v>16666.666666666668</v>
      </c>
      <c r="Q137" s="104">
        <f t="shared" si="20"/>
        <v>16666.666666666668</v>
      </c>
      <c r="R137" s="104">
        <f t="shared" si="22"/>
        <v>16666.666666666668</v>
      </c>
      <c r="S137" s="104">
        <f t="shared" si="24"/>
        <v>16666.666666666668</v>
      </c>
      <c r="T137" s="104">
        <f t="shared" si="15"/>
        <v>16666.666666666668</v>
      </c>
      <c r="U137" s="104">
        <f t="shared" si="17"/>
        <v>16666.666666666668</v>
      </c>
      <c r="V137" s="104">
        <f t="shared" si="19"/>
        <v>16666.666666666668</v>
      </c>
      <c r="W137" s="104">
        <f t="shared" si="21"/>
        <v>16666.666666666668</v>
      </c>
      <c r="X137" s="104">
        <f t="shared" si="23"/>
        <v>16666.666666666668</v>
      </c>
      <c r="Y137" s="101"/>
      <c r="Z137" s="101"/>
      <c r="AA137" s="101"/>
      <c r="AB137" s="101"/>
      <c r="AC137" s="101"/>
      <c r="AD137" s="101"/>
      <c r="AE137" s="101"/>
      <c r="AF137" s="101"/>
      <c r="AG137" s="101"/>
      <c r="AH137" s="106">
        <f>AH136*(1+PyG!F137)</f>
        <v>658666666.66666687</v>
      </c>
      <c r="AI137" s="107">
        <f t="shared" si="14"/>
        <v>0</v>
      </c>
      <c r="AJ137" s="107">
        <f t="shared" si="25"/>
        <v>5166666.666666667</v>
      </c>
      <c r="AK137" s="133"/>
    </row>
    <row r="138" spans="2:37" x14ac:dyDescent="0.25">
      <c r="B138" s="122">
        <v>133</v>
      </c>
      <c r="C138" s="101"/>
      <c r="D138" s="100">
        <f t="shared" si="26"/>
        <v>5000000</v>
      </c>
      <c r="E138" s="101"/>
      <c r="F138" s="101"/>
      <c r="G138" s="101"/>
      <c r="H138" s="101"/>
      <c r="I138" s="100"/>
      <c r="J138" s="101"/>
      <c r="K138" s="100"/>
      <c r="L138" s="100">
        <f>Datos_Entrada!$D$41</f>
        <v>2000000</v>
      </c>
      <c r="M138" s="103">
        <f t="shared" si="27"/>
        <v>166666.66666666666</v>
      </c>
      <c r="N138" s="104"/>
      <c r="O138" s="104">
        <f t="shared" si="16"/>
        <v>16666.666666666668</v>
      </c>
      <c r="P138" s="104">
        <f t="shared" si="18"/>
        <v>16666.666666666668</v>
      </c>
      <c r="Q138" s="104">
        <f t="shared" si="20"/>
        <v>16666.666666666668</v>
      </c>
      <c r="R138" s="104">
        <f t="shared" si="22"/>
        <v>16666.666666666668</v>
      </c>
      <c r="S138" s="104">
        <f t="shared" si="24"/>
        <v>16666.666666666668</v>
      </c>
      <c r="T138" s="104">
        <f t="shared" si="15"/>
        <v>16666.666666666668</v>
      </c>
      <c r="U138" s="104">
        <f t="shared" si="17"/>
        <v>16666.666666666668</v>
      </c>
      <c r="V138" s="104">
        <f t="shared" si="19"/>
        <v>16666.666666666668</v>
      </c>
      <c r="W138" s="104">
        <f t="shared" si="21"/>
        <v>16666.666666666668</v>
      </c>
      <c r="X138" s="104">
        <f t="shared" si="23"/>
        <v>16666.666666666668</v>
      </c>
      <c r="Y138" s="101"/>
      <c r="Z138" s="101"/>
      <c r="AA138" s="101"/>
      <c r="AB138" s="101"/>
      <c r="AC138" s="101"/>
      <c r="AD138" s="101"/>
      <c r="AE138" s="101"/>
      <c r="AF138" s="101"/>
      <c r="AG138" s="101"/>
      <c r="AH138" s="106">
        <f>AH137*(1+PyG!F138)</f>
        <v>658666666.66666687</v>
      </c>
      <c r="AI138" s="107">
        <f t="shared" si="14"/>
        <v>0</v>
      </c>
      <c r="AJ138" s="107">
        <f t="shared" si="25"/>
        <v>5166666.666666667</v>
      </c>
      <c r="AK138" s="133"/>
    </row>
    <row r="139" spans="2:37" x14ac:dyDescent="0.25">
      <c r="B139" s="122">
        <v>134</v>
      </c>
      <c r="C139" s="101"/>
      <c r="D139" s="100">
        <f t="shared" si="26"/>
        <v>5000000</v>
      </c>
      <c r="E139" s="101"/>
      <c r="F139" s="101"/>
      <c r="G139" s="101"/>
      <c r="H139" s="101"/>
      <c r="I139" s="100"/>
      <c r="J139" s="101"/>
      <c r="K139" s="100"/>
      <c r="L139" s="101"/>
      <c r="M139" s="103">
        <f t="shared" si="27"/>
        <v>166666.66666666666</v>
      </c>
      <c r="N139" s="104"/>
      <c r="O139" s="101"/>
      <c r="P139" s="104">
        <f t="shared" si="18"/>
        <v>16666.666666666668</v>
      </c>
      <c r="Q139" s="104">
        <f t="shared" si="20"/>
        <v>16666.666666666668</v>
      </c>
      <c r="R139" s="104">
        <f t="shared" si="22"/>
        <v>16666.666666666668</v>
      </c>
      <c r="S139" s="104">
        <f t="shared" si="24"/>
        <v>16666.666666666668</v>
      </c>
      <c r="T139" s="104">
        <f t="shared" si="15"/>
        <v>16666.666666666668</v>
      </c>
      <c r="U139" s="104">
        <f t="shared" si="17"/>
        <v>16666.666666666668</v>
      </c>
      <c r="V139" s="104">
        <f t="shared" si="19"/>
        <v>16666.666666666668</v>
      </c>
      <c r="W139" s="104">
        <f t="shared" si="21"/>
        <v>16666.666666666668</v>
      </c>
      <c r="X139" s="104">
        <f t="shared" si="23"/>
        <v>16666.666666666668</v>
      </c>
      <c r="Y139" s="104">
        <f>$L$138/(10*12)</f>
        <v>16666.666666666668</v>
      </c>
      <c r="Z139" s="101"/>
      <c r="AA139" s="101"/>
      <c r="AB139" s="101"/>
      <c r="AC139" s="101"/>
      <c r="AD139" s="101"/>
      <c r="AE139" s="101"/>
      <c r="AF139" s="101"/>
      <c r="AG139" s="101"/>
      <c r="AH139" s="106">
        <f>AH138*(1+PyG!F139)</f>
        <v>658666666.66666687</v>
      </c>
      <c r="AI139" s="107">
        <f t="shared" si="14"/>
        <v>0</v>
      </c>
      <c r="AJ139" s="107">
        <f t="shared" si="25"/>
        <v>5166666.666666667</v>
      </c>
      <c r="AK139" s="133"/>
    </row>
    <row r="140" spans="2:37" x14ac:dyDescent="0.25">
      <c r="B140" s="122">
        <v>135</v>
      </c>
      <c r="C140" s="101"/>
      <c r="D140" s="100">
        <f t="shared" si="26"/>
        <v>5000000</v>
      </c>
      <c r="E140" s="101"/>
      <c r="F140" s="101"/>
      <c r="G140" s="101"/>
      <c r="H140" s="101"/>
      <c r="I140" s="100"/>
      <c r="J140" s="101"/>
      <c r="K140" s="100"/>
      <c r="L140" s="101"/>
      <c r="M140" s="103">
        <f t="shared" si="27"/>
        <v>166666.66666666666</v>
      </c>
      <c r="N140" s="104"/>
      <c r="O140" s="101"/>
      <c r="P140" s="104">
        <f t="shared" si="18"/>
        <v>16666.666666666668</v>
      </c>
      <c r="Q140" s="104">
        <f t="shared" si="20"/>
        <v>16666.666666666668</v>
      </c>
      <c r="R140" s="104">
        <f t="shared" si="22"/>
        <v>16666.666666666668</v>
      </c>
      <c r="S140" s="104">
        <f t="shared" si="24"/>
        <v>16666.666666666668</v>
      </c>
      <c r="T140" s="104">
        <f t="shared" si="15"/>
        <v>16666.666666666668</v>
      </c>
      <c r="U140" s="104">
        <f t="shared" si="17"/>
        <v>16666.666666666668</v>
      </c>
      <c r="V140" s="104">
        <f t="shared" si="19"/>
        <v>16666.666666666668</v>
      </c>
      <c r="W140" s="104">
        <f t="shared" si="21"/>
        <v>16666.666666666668</v>
      </c>
      <c r="X140" s="104">
        <f t="shared" si="23"/>
        <v>16666.666666666668</v>
      </c>
      <c r="Y140" s="104">
        <f t="shared" ref="Y140:Y203" si="28">$L$138/(10*12)</f>
        <v>16666.666666666668</v>
      </c>
      <c r="Z140" s="101"/>
      <c r="AA140" s="101"/>
      <c r="AB140" s="101"/>
      <c r="AC140" s="101"/>
      <c r="AD140" s="101"/>
      <c r="AE140" s="101"/>
      <c r="AF140" s="101"/>
      <c r="AG140" s="101"/>
      <c r="AH140" s="106">
        <f>AH139*(1+PyG!F140)</f>
        <v>658666666.66666687</v>
      </c>
      <c r="AI140" s="107">
        <f t="shared" ref="AI140:AI203" si="29">AH140-AH139</f>
        <v>0</v>
      </c>
      <c r="AJ140" s="107">
        <f t="shared" si="25"/>
        <v>5166666.666666667</v>
      </c>
      <c r="AK140" s="133"/>
    </row>
    <row r="141" spans="2:37" x14ac:dyDescent="0.25">
      <c r="B141" s="122">
        <v>136</v>
      </c>
      <c r="C141" s="101"/>
      <c r="D141" s="100">
        <f t="shared" si="26"/>
        <v>5000000</v>
      </c>
      <c r="E141" s="101"/>
      <c r="F141" s="101"/>
      <c r="G141" s="101"/>
      <c r="H141" s="101"/>
      <c r="I141" s="100"/>
      <c r="J141" s="101"/>
      <c r="K141" s="100"/>
      <c r="L141" s="101"/>
      <c r="M141" s="103">
        <f t="shared" si="27"/>
        <v>166666.66666666666</v>
      </c>
      <c r="N141" s="104"/>
      <c r="O141" s="101"/>
      <c r="P141" s="104">
        <f t="shared" si="18"/>
        <v>16666.666666666668</v>
      </c>
      <c r="Q141" s="104">
        <f t="shared" si="20"/>
        <v>16666.666666666668</v>
      </c>
      <c r="R141" s="104">
        <f t="shared" si="22"/>
        <v>16666.666666666668</v>
      </c>
      <c r="S141" s="104">
        <f t="shared" si="24"/>
        <v>16666.666666666668</v>
      </c>
      <c r="T141" s="104">
        <f t="shared" si="15"/>
        <v>16666.666666666668</v>
      </c>
      <c r="U141" s="104">
        <f t="shared" si="17"/>
        <v>16666.666666666668</v>
      </c>
      <c r="V141" s="104">
        <f t="shared" si="19"/>
        <v>16666.666666666668</v>
      </c>
      <c r="W141" s="104">
        <f t="shared" si="21"/>
        <v>16666.666666666668</v>
      </c>
      <c r="X141" s="104">
        <f t="shared" si="23"/>
        <v>16666.666666666668</v>
      </c>
      <c r="Y141" s="104">
        <f t="shared" si="28"/>
        <v>16666.666666666668</v>
      </c>
      <c r="Z141" s="101"/>
      <c r="AA141" s="101"/>
      <c r="AB141" s="101"/>
      <c r="AC141" s="101"/>
      <c r="AD141" s="101"/>
      <c r="AE141" s="101"/>
      <c r="AF141" s="101"/>
      <c r="AG141" s="101"/>
      <c r="AH141" s="106">
        <f>AH140*(1+PyG!F141)</f>
        <v>658666666.66666687</v>
      </c>
      <c r="AI141" s="107">
        <f t="shared" si="29"/>
        <v>0</v>
      </c>
      <c r="AJ141" s="107">
        <f t="shared" si="25"/>
        <v>5166666.666666667</v>
      </c>
      <c r="AK141" s="133"/>
    </row>
    <row r="142" spans="2:37" x14ac:dyDescent="0.25">
      <c r="B142" s="122">
        <v>137</v>
      </c>
      <c r="C142" s="101"/>
      <c r="D142" s="100">
        <f t="shared" si="26"/>
        <v>5000000</v>
      </c>
      <c r="E142" s="101"/>
      <c r="F142" s="101"/>
      <c r="G142" s="101"/>
      <c r="H142" s="101"/>
      <c r="I142" s="100"/>
      <c r="J142" s="101"/>
      <c r="K142" s="100"/>
      <c r="L142" s="101"/>
      <c r="M142" s="103">
        <f t="shared" si="27"/>
        <v>166666.66666666666</v>
      </c>
      <c r="N142" s="104"/>
      <c r="O142" s="101"/>
      <c r="P142" s="104">
        <f t="shared" si="18"/>
        <v>16666.666666666668</v>
      </c>
      <c r="Q142" s="104">
        <f t="shared" si="20"/>
        <v>16666.666666666668</v>
      </c>
      <c r="R142" s="104">
        <f t="shared" si="22"/>
        <v>16666.666666666668</v>
      </c>
      <c r="S142" s="104">
        <f t="shared" si="24"/>
        <v>16666.666666666668</v>
      </c>
      <c r="T142" s="104">
        <f t="shared" si="15"/>
        <v>16666.666666666668</v>
      </c>
      <c r="U142" s="104">
        <f t="shared" si="17"/>
        <v>16666.666666666668</v>
      </c>
      <c r="V142" s="104">
        <f t="shared" si="19"/>
        <v>16666.666666666668</v>
      </c>
      <c r="W142" s="104">
        <f t="shared" si="21"/>
        <v>16666.666666666668</v>
      </c>
      <c r="X142" s="104">
        <f t="shared" si="23"/>
        <v>16666.666666666668</v>
      </c>
      <c r="Y142" s="104">
        <f t="shared" si="28"/>
        <v>16666.666666666668</v>
      </c>
      <c r="Z142" s="101"/>
      <c r="AA142" s="101"/>
      <c r="AB142" s="101"/>
      <c r="AC142" s="101"/>
      <c r="AD142" s="101"/>
      <c r="AE142" s="101"/>
      <c r="AF142" s="101"/>
      <c r="AG142" s="101"/>
      <c r="AH142" s="106">
        <f>AH141*(1+PyG!F142)</f>
        <v>658666666.66666687</v>
      </c>
      <c r="AI142" s="107">
        <f t="shared" si="29"/>
        <v>0</v>
      </c>
      <c r="AJ142" s="107">
        <f t="shared" si="25"/>
        <v>5166666.666666667</v>
      </c>
      <c r="AK142" s="133"/>
    </row>
    <row r="143" spans="2:37" x14ac:dyDescent="0.25">
      <c r="B143" s="122">
        <v>138</v>
      </c>
      <c r="C143" s="101"/>
      <c r="D143" s="100">
        <f t="shared" si="26"/>
        <v>5000000</v>
      </c>
      <c r="E143" s="101"/>
      <c r="F143" s="101"/>
      <c r="G143" s="101"/>
      <c r="H143" s="101"/>
      <c r="I143" s="100"/>
      <c r="J143" s="101"/>
      <c r="K143" s="100"/>
      <c r="L143" s="101"/>
      <c r="M143" s="103">
        <f t="shared" si="27"/>
        <v>166666.66666666666</v>
      </c>
      <c r="N143" s="104"/>
      <c r="O143" s="101"/>
      <c r="P143" s="104">
        <f t="shared" si="18"/>
        <v>16666.666666666668</v>
      </c>
      <c r="Q143" s="104">
        <f t="shared" si="20"/>
        <v>16666.666666666668</v>
      </c>
      <c r="R143" s="104">
        <f t="shared" si="22"/>
        <v>16666.666666666668</v>
      </c>
      <c r="S143" s="104">
        <f t="shared" si="24"/>
        <v>16666.666666666668</v>
      </c>
      <c r="T143" s="104">
        <f t="shared" si="15"/>
        <v>16666.666666666668</v>
      </c>
      <c r="U143" s="104">
        <f t="shared" si="17"/>
        <v>16666.666666666668</v>
      </c>
      <c r="V143" s="104">
        <f t="shared" si="19"/>
        <v>16666.666666666668</v>
      </c>
      <c r="W143" s="104">
        <f t="shared" si="21"/>
        <v>16666.666666666668</v>
      </c>
      <c r="X143" s="104">
        <f t="shared" si="23"/>
        <v>16666.666666666668</v>
      </c>
      <c r="Y143" s="104">
        <f t="shared" si="28"/>
        <v>16666.666666666668</v>
      </c>
      <c r="Z143" s="101"/>
      <c r="AA143" s="101"/>
      <c r="AB143" s="101"/>
      <c r="AC143" s="101"/>
      <c r="AD143" s="101"/>
      <c r="AE143" s="101"/>
      <c r="AF143" s="101"/>
      <c r="AG143" s="101"/>
      <c r="AH143" s="106">
        <f>AH142*(1+PyG!F143)</f>
        <v>658666666.66666687</v>
      </c>
      <c r="AI143" s="107">
        <f t="shared" si="29"/>
        <v>0</v>
      </c>
      <c r="AJ143" s="107">
        <f t="shared" si="25"/>
        <v>5166666.666666667</v>
      </c>
      <c r="AK143" s="133"/>
    </row>
    <row r="144" spans="2:37" x14ac:dyDescent="0.25">
      <c r="B144" s="122">
        <v>139</v>
      </c>
      <c r="C144" s="101"/>
      <c r="D144" s="100">
        <f t="shared" si="26"/>
        <v>5000000</v>
      </c>
      <c r="E144" s="101"/>
      <c r="F144" s="101"/>
      <c r="G144" s="101"/>
      <c r="H144" s="101"/>
      <c r="I144" s="100"/>
      <c r="J144" s="101"/>
      <c r="K144" s="100"/>
      <c r="L144" s="101"/>
      <c r="M144" s="103">
        <f t="shared" si="27"/>
        <v>166666.66666666666</v>
      </c>
      <c r="N144" s="104"/>
      <c r="O144" s="101"/>
      <c r="P144" s="104">
        <f t="shared" si="18"/>
        <v>16666.666666666668</v>
      </c>
      <c r="Q144" s="104">
        <f t="shared" si="20"/>
        <v>16666.666666666668</v>
      </c>
      <c r="R144" s="104">
        <f t="shared" si="22"/>
        <v>16666.666666666668</v>
      </c>
      <c r="S144" s="104">
        <f t="shared" si="24"/>
        <v>16666.666666666668</v>
      </c>
      <c r="T144" s="104">
        <f t="shared" ref="T144:T198" si="30">$L$78/(10*12)</f>
        <v>16666.666666666668</v>
      </c>
      <c r="U144" s="104">
        <f t="shared" si="17"/>
        <v>16666.666666666668</v>
      </c>
      <c r="V144" s="104">
        <f t="shared" si="19"/>
        <v>16666.666666666668</v>
      </c>
      <c r="W144" s="104">
        <f t="shared" si="21"/>
        <v>16666.666666666668</v>
      </c>
      <c r="X144" s="104">
        <f t="shared" si="23"/>
        <v>16666.666666666668</v>
      </c>
      <c r="Y144" s="104">
        <f t="shared" si="28"/>
        <v>16666.666666666668</v>
      </c>
      <c r="Z144" s="101"/>
      <c r="AA144" s="101"/>
      <c r="AB144" s="101"/>
      <c r="AC144" s="101"/>
      <c r="AD144" s="101"/>
      <c r="AE144" s="101"/>
      <c r="AF144" s="101"/>
      <c r="AG144" s="101"/>
      <c r="AH144" s="106">
        <f>AH143*(1+PyG!F144)</f>
        <v>658666666.66666687</v>
      </c>
      <c r="AI144" s="107">
        <f t="shared" si="29"/>
        <v>0</v>
      </c>
      <c r="AJ144" s="107">
        <f t="shared" si="25"/>
        <v>5166666.666666667</v>
      </c>
      <c r="AK144" s="133"/>
    </row>
    <row r="145" spans="2:37" x14ac:dyDescent="0.25">
      <c r="B145" s="122">
        <v>140</v>
      </c>
      <c r="C145" s="101"/>
      <c r="D145" s="100">
        <f t="shared" si="26"/>
        <v>5000000</v>
      </c>
      <c r="E145" s="101"/>
      <c r="F145" s="101"/>
      <c r="G145" s="101"/>
      <c r="H145" s="101"/>
      <c r="I145" s="100"/>
      <c r="J145" s="101"/>
      <c r="K145" s="100"/>
      <c r="L145" s="101"/>
      <c r="M145" s="103">
        <f t="shared" si="27"/>
        <v>166666.66666666666</v>
      </c>
      <c r="N145" s="104"/>
      <c r="O145" s="101"/>
      <c r="P145" s="104">
        <f t="shared" si="18"/>
        <v>16666.666666666668</v>
      </c>
      <c r="Q145" s="104">
        <f t="shared" si="20"/>
        <v>16666.666666666668</v>
      </c>
      <c r="R145" s="104">
        <f t="shared" si="22"/>
        <v>16666.666666666668</v>
      </c>
      <c r="S145" s="104">
        <f t="shared" si="24"/>
        <v>16666.666666666668</v>
      </c>
      <c r="T145" s="104">
        <f t="shared" si="30"/>
        <v>16666.666666666668</v>
      </c>
      <c r="U145" s="104">
        <f t="shared" si="17"/>
        <v>16666.666666666668</v>
      </c>
      <c r="V145" s="104">
        <f t="shared" si="19"/>
        <v>16666.666666666668</v>
      </c>
      <c r="W145" s="104">
        <f t="shared" si="21"/>
        <v>16666.666666666668</v>
      </c>
      <c r="X145" s="104">
        <f t="shared" si="23"/>
        <v>16666.666666666668</v>
      </c>
      <c r="Y145" s="104">
        <f t="shared" si="28"/>
        <v>16666.666666666668</v>
      </c>
      <c r="Z145" s="101"/>
      <c r="AA145" s="101"/>
      <c r="AB145" s="101"/>
      <c r="AC145" s="101"/>
      <c r="AD145" s="101"/>
      <c r="AE145" s="101"/>
      <c r="AF145" s="101"/>
      <c r="AG145" s="101"/>
      <c r="AH145" s="106">
        <f>AH144*(1+PyG!F145)</f>
        <v>658666666.66666687</v>
      </c>
      <c r="AI145" s="107">
        <f t="shared" si="29"/>
        <v>0</v>
      </c>
      <c r="AJ145" s="107">
        <f t="shared" si="25"/>
        <v>5166666.666666667</v>
      </c>
      <c r="AK145" s="133"/>
    </row>
    <row r="146" spans="2:37" x14ac:dyDescent="0.25">
      <c r="B146" s="122">
        <v>141</v>
      </c>
      <c r="C146" s="101"/>
      <c r="D146" s="100">
        <f t="shared" si="26"/>
        <v>5000000</v>
      </c>
      <c r="E146" s="101"/>
      <c r="F146" s="101"/>
      <c r="G146" s="101"/>
      <c r="H146" s="101"/>
      <c r="I146" s="100"/>
      <c r="J146" s="101"/>
      <c r="K146" s="100"/>
      <c r="L146" s="101"/>
      <c r="M146" s="103">
        <f t="shared" si="27"/>
        <v>166666.66666666666</v>
      </c>
      <c r="N146" s="104"/>
      <c r="O146" s="101"/>
      <c r="P146" s="104">
        <f t="shared" si="18"/>
        <v>16666.666666666668</v>
      </c>
      <c r="Q146" s="104">
        <f t="shared" si="20"/>
        <v>16666.666666666668</v>
      </c>
      <c r="R146" s="104">
        <f t="shared" si="22"/>
        <v>16666.666666666668</v>
      </c>
      <c r="S146" s="104">
        <f t="shared" si="24"/>
        <v>16666.666666666668</v>
      </c>
      <c r="T146" s="104">
        <f t="shared" si="30"/>
        <v>16666.666666666668</v>
      </c>
      <c r="U146" s="104">
        <f t="shared" si="17"/>
        <v>16666.666666666668</v>
      </c>
      <c r="V146" s="104">
        <f t="shared" si="19"/>
        <v>16666.666666666668</v>
      </c>
      <c r="W146" s="104">
        <f t="shared" si="21"/>
        <v>16666.666666666668</v>
      </c>
      <c r="X146" s="104">
        <f t="shared" si="23"/>
        <v>16666.666666666668</v>
      </c>
      <c r="Y146" s="104">
        <f t="shared" si="28"/>
        <v>16666.666666666668</v>
      </c>
      <c r="Z146" s="101"/>
      <c r="AA146" s="101"/>
      <c r="AB146" s="101"/>
      <c r="AC146" s="101"/>
      <c r="AD146" s="101"/>
      <c r="AE146" s="101"/>
      <c r="AF146" s="101"/>
      <c r="AG146" s="101"/>
      <c r="AH146" s="106">
        <f>AH145*(1+PyG!F146)</f>
        <v>658666666.66666687</v>
      </c>
      <c r="AI146" s="107">
        <f t="shared" si="29"/>
        <v>0</v>
      </c>
      <c r="AJ146" s="107">
        <f t="shared" si="25"/>
        <v>5166666.666666667</v>
      </c>
      <c r="AK146" s="133"/>
    </row>
    <row r="147" spans="2:37" x14ac:dyDescent="0.25">
      <c r="B147" s="122">
        <v>142</v>
      </c>
      <c r="C147" s="101"/>
      <c r="D147" s="100">
        <f t="shared" si="26"/>
        <v>5000000</v>
      </c>
      <c r="E147" s="101"/>
      <c r="F147" s="101"/>
      <c r="G147" s="101"/>
      <c r="H147" s="101"/>
      <c r="I147" s="100"/>
      <c r="J147" s="101"/>
      <c r="K147" s="100"/>
      <c r="L147" s="101"/>
      <c r="M147" s="103">
        <f t="shared" si="27"/>
        <v>166666.66666666666</v>
      </c>
      <c r="N147" s="104"/>
      <c r="O147" s="101"/>
      <c r="P147" s="104">
        <f t="shared" si="18"/>
        <v>16666.666666666668</v>
      </c>
      <c r="Q147" s="104">
        <f t="shared" si="20"/>
        <v>16666.666666666668</v>
      </c>
      <c r="R147" s="104">
        <f t="shared" si="22"/>
        <v>16666.666666666668</v>
      </c>
      <c r="S147" s="104">
        <f t="shared" si="24"/>
        <v>16666.666666666668</v>
      </c>
      <c r="T147" s="104">
        <f t="shared" si="30"/>
        <v>16666.666666666668</v>
      </c>
      <c r="U147" s="104">
        <f t="shared" si="17"/>
        <v>16666.666666666668</v>
      </c>
      <c r="V147" s="104">
        <f t="shared" si="19"/>
        <v>16666.666666666668</v>
      </c>
      <c r="W147" s="104">
        <f t="shared" si="21"/>
        <v>16666.666666666668</v>
      </c>
      <c r="X147" s="104">
        <f t="shared" si="23"/>
        <v>16666.666666666668</v>
      </c>
      <c r="Y147" s="104">
        <f t="shared" si="28"/>
        <v>16666.666666666668</v>
      </c>
      <c r="Z147" s="101"/>
      <c r="AA147" s="101"/>
      <c r="AB147" s="101"/>
      <c r="AC147" s="101"/>
      <c r="AD147" s="101"/>
      <c r="AE147" s="101"/>
      <c r="AF147" s="101"/>
      <c r="AG147" s="101"/>
      <c r="AH147" s="106">
        <f>AH146*(1+PyG!F147)</f>
        <v>658666666.66666687</v>
      </c>
      <c r="AI147" s="107">
        <f t="shared" si="29"/>
        <v>0</v>
      </c>
      <c r="AJ147" s="107">
        <f t="shared" si="25"/>
        <v>5166666.666666667</v>
      </c>
      <c r="AK147" s="133"/>
    </row>
    <row r="148" spans="2:37" x14ac:dyDescent="0.25">
      <c r="B148" s="122">
        <v>143</v>
      </c>
      <c r="C148" s="101"/>
      <c r="D148" s="100">
        <f t="shared" si="26"/>
        <v>5000000</v>
      </c>
      <c r="E148" s="101"/>
      <c r="F148" s="101"/>
      <c r="G148" s="101"/>
      <c r="H148" s="101"/>
      <c r="I148" s="100"/>
      <c r="J148" s="101"/>
      <c r="K148" s="100"/>
      <c r="L148" s="101"/>
      <c r="M148" s="103">
        <f t="shared" si="27"/>
        <v>166666.66666666666</v>
      </c>
      <c r="N148" s="104"/>
      <c r="O148" s="101"/>
      <c r="P148" s="104">
        <f t="shared" si="18"/>
        <v>16666.666666666668</v>
      </c>
      <c r="Q148" s="104">
        <f t="shared" si="20"/>
        <v>16666.666666666668</v>
      </c>
      <c r="R148" s="104">
        <f t="shared" si="22"/>
        <v>16666.666666666668</v>
      </c>
      <c r="S148" s="104">
        <f t="shared" si="24"/>
        <v>16666.666666666668</v>
      </c>
      <c r="T148" s="104">
        <f t="shared" si="30"/>
        <v>16666.666666666668</v>
      </c>
      <c r="U148" s="104">
        <f t="shared" si="17"/>
        <v>16666.666666666668</v>
      </c>
      <c r="V148" s="104">
        <f t="shared" si="19"/>
        <v>16666.666666666668</v>
      </c>
      <c r="W148" s="104">
        <f t="shared" si="21"/>
        <v>16666.666666666668</v>
      </c>
      <c r="X148" s="104">
        <f t="shared" si="23"/>
        <v>16666.666666666668</v>
      </c>
      <c r="Y148" s="104">
        <f t="shared" si="28"/>
        <v>16666.666666666668</v>
      </c>
      <c r="Z148" s="101"/>
      <c r="AA148" s="101"/>
      <c r="AB148" s="101"/>
      <c r="AC148" s="101"/>
      <c r="AD148" s="101"/>
      <c r="AE148" s="101"/>
      <c r="AF148" s="101"/>
      <c r="AG148" s="101"/>
      <c r="AH148" s="106">
        <f>AH147*(1+PyG!F148)</f>
        <v>658666666.66666687</v>
      </c>
      <c r="AI148" s="107">
        <f t="shared" si="29"/>
        <v>0</v>
      </c>
      <c r="AJ148" s="107">
        <f t="shared" si="25"/>
        <v>5166666.666666667</v>
      </c>
      <c r="AK148" s="133"/>
    </row>
    <row r="149" spans="2:37" x14ac:dyDescent="0.25">
      <c r="B149" s="122">
        <v>144</v>
      </c>
      <c r="C149" s="101"/>
      <c r="D149" s="100">
        <f t="shared" si="26"/>
        <v>5000000</v>
      </c>
      <c r="E149" s="101"/>
      <c r="F149" s="101"/>
      <c r="G149" s="101"/>
      <c r="H149" s="101"/>
      <c r="I149" s="100"/>
      <c r="J149" s="101"/>
      <c r="K149" s="100"/>
      <c r="L149" s="101"/>
      <c r="M149" s="103">
        <f t="shared" si="27"/>
        <v>166666.66666666666</v>
      </c>
      <c r="N149" s="104"/>
      <c r="O149" s="101"/>
      <c r="P149" s="104">
        <f t="shared" si="18"/>
        <v>16666.666666666668</v>
      </c>
      <c r="Q149" s="104">
        <f t="shared" si="20"/>
        <v>16666.666666666668</v>
      </c>
      <c r="R149" s="104">
        <f t="shared" si="22"/>
        <v>16666.666666666668</v>
      </c>
      <c r="S149" s="104">
        <f t="shared" si="24"/>
        <v>16666.666666666668</v>
      </c>
      <c r="T149" s="104">
        <f t="shared" si="30"/>
        <v>16666.666666666668</v>
      </c>
      <c r="U149" s="104">
        <f t="shared" si="17"/>
        <v>16666.666666666668</v>
      </c>
      <c r="V149" s="104">
        <f t="shared" si="19"/>
        <v>16666.666666666668</v>
      </c>
      <c r="W149" s="104">
        <f t="shared" si="21"/>
        <v>16666.666666666668</v>
      </c>
      <c r="X149" s="104">
        <f t="shared" si="23"/>
        <v>16666.666666666668</v>
      </c>
      <c r="Y149" s="104">
        <f t="shared" si="28"/>
        <v>16666.666666666668</v>
      </c>
      <c r="Z149" s="101"/>
      <c r="AA149" s="101"/>
      <c r="AB149" s="101"/>
      <c r="AC149" s="101"/>
      <c r="AD149" s="101"/>
      <c r="AE149" s="101"/>
      <c r="AF149" s="101"/>
      <c r="AG149" s="101"/>
      <c r="AH149" s="106">
        <f>AH148*(1+PyG!F149)</f>
        <v>658666666.66666687</v>
      </c>
      <c r="AI149" s="107">
        <f t="shared" si="29"/>
        <v>0</v>
      </c>
      <c r="AJ149" s="107">
        <f t="shared" si="25"/>
        <v>5166666.666666667</v>
      </c>
      <c r="AK149" s="133"/>
    </row>
    <row r="150" spans="2:37" x14ac:dyDescent="0.25">
      <c r="B150" s="122">
        <v>145</v>
      </c>
      <c r="C150" s="101"/>
      <c r="D150" s="100">
        <f t="shared" si="26"/>
        <v>5000000</v>
      </c>
      <c r="E150" s="101"/>
      <c r="F150" s="101"/>
      <c r="G150" s="101"/>
      <c r="H150" s="101"/>
      <c r="I150" s="100"/>
      <c r="J150" s="101"/>
      <c r="K150" s="100"/>
      <c r="L150" s="100">
        <f>Datos_Entrada!$D$41</f>
        <v>2000000</v>
      </c>
      <c r="M150" s="103">
        <f t="shared" si="27"/>
        <v>166666.66666666666</v>
      </c>
      <c r="N150" s="104"/>
      <c r="O150" s="101"/>
      <c r="P150" s="104">
        <f t="shared" si="18"/>
        <v>16666.666666666668</v>
      </c>
      <c r="Q150" s="104">
        <f t="shared" si="20"/>
        <v>16666.666666666668</v>
      </c>
      <c r="R150" s="104">
        <f t="shared" si="22"/>
        <v>16666.666666666668</v>
      </c>
      <c r="S150" s="104">
        <f t="shared" si="24"/>
        <v>16666.666666666668</v>
      </c>
      <c r="T150" s="104">
        <f t="shared" si="30"/>
        <v>16666.666666666668</v>
      </c>
      <c r="U150" s="104">
        <f t="shared" si="17"/>
        <v>16666.666666666668</v>
      </c>
      <c r="V150" s="104">
        <f t="shared" si="19"/>
        <v>16666.666666666668</v>
      </c>
      <c r="W150" s="104">
        <f t="shared" si="21"/>
        <v>16666.666666666668</v>
      </c>
      <c r="X150" s="104">
        <f t="shared" si="23"/>
        <v>16666.666666666668</v>
      </c>
      <c r="Y150" s="104">
        <f t="shared" si="28"/>
        <v>16666.666666666668</v>
      </c>
      <c r="Z150" s="101"/>
      <c r="AA150" s="101"/>
      <c r="AB150" s="101"/>
      <c r="AC150" s="101"/>
      <c r="AD150" s="101"/>
      <c r="AE150" s="101"/>
      <c r="AF150" s="101"/>
      <c r="AG150" s="101"/>
      <c r="AH150" s="106">
        <f>AH149*(1+PyG!F150)</f>
        <v>658666666.66666687</v>
      </c>
      <c r="AI150" s="107">
        <f t="shared" si="29"/>
        <v>0</v>
      </c>
      <c r="AJ150" s="107">
        <f t="shared" si="25"/>
        <v>5166666.666666667</v>
      </c>
      <c r="AK150" s="133"/>
    </row>
    <row r="151" spans="2:37" x14ac:dyDescent="0.25">
      <c r="B151" s="122">
        <v>146</v>
      </c>
      <c r="C151" s="101"/>
      <c r="D151" s="100">
        <f t="shared" si="26"/>
        <v>5000000</v>
      </c>
      <c r="E151" s="101"/>
      <c r="F151" s="101"/>
      <c r="G151" s="101"/>
      <c r="H151" s="101"/>
      <c r="I151" s="100"/>
      <c r="J151" s="101"/>
      <c r="K151" s="100"/>
      <c r="L151" s="101"/>
      <c r="M151" s="103">
        <f t="shared" si="27"/>
        <v>166666.66666666666</v>
      </c>
      <c r="N151" s="104"/>
      <c r="O151" s="101"/>
      <c r="P151" s="104"/>
      <c r="Q151" s="104">
        <f t="shared" si="20"/>
        <v>16666.666666666668</v>
      </c>
      <c r="R151" s="104">
        <f t="shared" si="22"/>
        <v>16666.666666666668</v>
      </c>
      <c r="S151" s="104">
        <f t="shared" si="24"/>
        <v>16666.666666666668</v>
      </c>
      <c r="T151" s="104">
        <f t="shared" si="30"/>
        <v>16666.666666666668</v>
      </c>
      <c r="U151" s="104">
        <f t="shared" si="17"/>
        <v>16666.666666666668</v>
      </c>
      <c r="V151" s="104">
        <f t="shared" si="19"/>
        <v>16666.666666666668</v>
      </c>
      <c r="W151" s="104">
        <f t="shared" si="21"/>
        <v>16666.666666666668</v>
      </c>
      <c r="X151" s="104">
        <f t="shared" si="23"/>
        <v>16666.666666666668</v>
      </c>
      <c r="Y151" s="104">
        <f t="shared" si="28"/>
        <v>16666.666666666668</v>
      </c>
      <c r="Z151" s="104">
        <f>$L$150/(10*12)</f>
        <v>16666.666666666668</v>
      </c>
      <c r="AA151" s="101"/>
      <c r="AB151" s="101"/>
      <c r="AC151" s="101"/>
      <c r="AD151" s="101"/>
      <c r="AE151" s="101"/>
      <c r="AF151" s="101"/>
      <c r="AG151" s="101"/>
      <c r="AH151" s="106">
        <f>AH150*(1+PyG!F151)</f>
        <v>658666666.66666687</v>
      </c>
      <c r="AI151" s="107">
        <f t="shared" si="29"/>
        <v>0</v>
      </c>
      <c r="AJ151" s="107">
        <f t="shared" si="25"/>
        <v>5166666.666666667</v>
      </c>
      <c r="AK151" s="133"/>
    </row>
    <row r="152" spans="2:37" x14ac:dyDescent="0.25">
      <c r="B152" s="122">
        <v>147</v>
      </c>
      <c r="C152" s="101"/>
      <c r="D152" s="100">
        <f t="shared" si="26"/>
        <v>5000000</v>
      </c>
      <c r="E152" s="101"/>
      <c r="F152" s="101"/>
      <c r="G152" s="101"/>
      <c r="H152" s="101"/>
      <c r="I152" s="100"/>
      <c r="J152" s="101"/>
      <c r="K152" s="100"/>
      <c r="L152" s="101"/>
      <c r="M152" s="103">
        <f t="shared" si="27"/>
        <v>166666.66666666666</v>
      </c>
      <c r="N152" s="104"/>
      <c r="O152" s="101"/>
      <c r="P152" s="104"/>
      <c r="Q152" s="104">
        <f t="shared" si="20"/>
        <v>16666.666666666668</v>
      </c>
      <c r="R152" s="104">
        <f t="shared" si="22"/>
        <v>16666.666666666668</v>
      </c>
      <c r="S152" s="104">
        <f t="shared" si="24"/>
        <v>16666.666666666668</v>
      </c>
      <c r="T152" s="104">
        <f t="shared" si="30"/>
        <v>16666.666666666668</v>
      </c>
      <c r="U152" s="104">
        <f t="shared" si="17"/>
        <v>16666.666666666668</v>
      </c>
      <c r="V152" s="104">
        <f t="shared" si="19"/>
        <v>16666.666666666668</v>
      </c>
      <c r="W152" s="104">
        <f t="shared" si="21"/>
        <v>16666.666666666668</v>
      </c>
      <c r="X152" s="104">
        <f t="shared" si="23"/>
        <v>16666.666666666668</v>
      </c>
      <c r="Y152" s="104">
        <f t="shared" si="28"/>
        <v>16666.666666666668</v>
      </c>
      <c r="Z152" s="104">
        <f t="shared" ref="Z152:Z215" si="31">$L$150/(10*12)</f>
        <v>16666.666666666668</v>
      </c>
      <c r="AA152" s="101"/>
      <c r="AB152" s="101"/>
      <c r="AC152" s="101"/>
      <c r="AD152" s="101"/>
      <c r="AE152" s="101"/>
      <c r="AF152" s="101"/>
      <c r="AG152" s="101"/>
      <c r="AH152" s="106">
        <f>AH151*(1+PyG!F152)</f>
        <v>658666666.66666687</v>
      </c>
      <c r="AI152" s="107">
        <f t="shared" si="29"/>
        <v>0</v>
      </c>
      <c r="AJ152" s="107">
        <f t="shared" si="25"/>
        <v>5166666.666666667</v>
      </c>
      <c r="AK152" s="133"/>
    </row>
    <row r="153" spans="2:37" x14ac:dyDescent="0.25">
      <c r="B153" s="122">
        <v>148</v>
      </c>
      <c r="C153" s="101"/>
      <c r="D153" s="100">
        <f t="shared" si="26"/>
        <v>5000000</v>
      </c>
      <c r="E153" s="101"/>
      <c r="F153" s="101"/>
      <c r="G153" s="101"/>
      <c r="H153" s="101"/>
      <c r="I153" s="100"/>
      <c r="J153" s="101"/>
      <c r="K153" s="100"/>
      <c r="L153" s="101"/>
      <c r="M153" s="103">
        <f t="shared" si="27"/>
        <v>166666.66666666666</v>
      </c>
      <c r="N153" s="104"/>
      <c r="O153" s="101"/>
      <c r="P153" s="104"/>
      <c r="Q153" s="104">
        <f t="shared" si="20"/>
        <v>16666.666666666668</v>
      </c>
      <c r="R153" s="104">
        <f t="shared" si="22"/>
        <v>16666.666666666668</v>
      </c>
      <c r="S153" s="104">
        <f t="shared" si="24"/>
        <v>16666.666666666668</v>
      </c>
      <c r="T153" s="104">
        <f t="shared" si="30"/>
        <v>16666.666666666668</v>
      </c>
      <c r="U153" s="104">
        <f t="shared" si="17"/>
        <v>16666.666666666668</v>
      </c>
      <c r="V153" s="104">
        <f t="shared" si="19"/>
        <v>16666.666666666668</v>
      </c>
      <c r="W153" s="104">
        <f t="shared" si="21"/>
        <v>16666.666666666668</v>
      </c>
      <c r="X153" s="104">
        <f t="shared" si="23"/>
        <v>16666.666666666668</v>
      </c>
      <c r="Y153" s="104">
        <f t="shared" si="28"/>
        <v>16666.666666666668</v>
      </c>
      <c r="Z153" s="104">
        <f t="shared" si="31"/>
        <v>16666.666666666668</v>
      </c>
      <c r="AA153" s="101"/>
      <c r="AB153" s="101"/>
      <c r="AC153" s="101"/>
      <c r="AD153" s="101"/>
      <c r="AE153" s="101"/>
      <c r="AF153" s="101"/>
      <c r="AG153" s="101"/>
      <c r="AH153" s="106">
        <f>AH152*(1+PyG!F153)</f>
        <v>658666666.66666687</v>
      </c>
      <c r="AI153" s="107">
        <f t="shared" si="29"/>
        <v>0</v>
      </c>
      <c r="AJ153" s="107">
        <f t="shared" si="25"/>
        <v>5166666.666666667</v>
      </c>
      <c r="AK153" s="133"/>
    </row>
    <row r="154" spans="2:37" x14ac:dyDescent="0.25">
      <c r="B154" s="122">
        <v>149</v>
      </c>
      <c r="C154" s="101"/>
      <c r="D154" s="100">
        <f t="shared" si="26"/>
        <v>5000000</v>
      </c>
      <c r="E154" s="101"/>
      <c r="F154" s="101"/>
      <c r="G154" s="101"/>
      <c r="H154" s="101"/>
      <c r="I154" s="100"/>
      <c r="J154" s="101"/>
      <c r="K154" s="100"/>
      <c r="L154" s="101"/>
      <c r="M154" s="103">
        <f t="shared" si="27"/>
        <v>166666.66666666666</v>
      </c>
      <c r="N154" s="104"/>
      <c r="O154" s="101"/>
      <c r="P154" s="104"/>
      <c r="Q154" s="104">
        <f t="shared" si="20"/>
        <v>16666.666666666668</v>
      </c>
      <c r="R154" s="104">
        <f t="shared" si="22"/>
        <v>16666.666666666668</v>
      </c>
      <c r="S154" s="104">
        <f t="shared" si="24"/>
        <v>16666.666666666668</v>
      </c>
      <c r="T154" s="104">
        <f t="shared" si="30"/>
        <v>16666.666666666668</v>
      </c>
      <c r="U154" s="104">
        <f t="shared" si="17"/>
        <v>16666.666666666668</v>
      </c>
      <c r="V154" s="104">
        <f t="shared" si="19"/>
        <v>16666.666666666668</v>
      </c>
      <c r="W154" s="104">
        <f t="shared" si="21"/>
        <v>16666.666666666668</v>
      </c>
      <c r="X154" s="104">
        <f t="shared" si="23"/>
        <v>16666.666666666668</v>
      </c>
      <c r="Y154" s="104">
        <f t="shared" si="28"/>
        <v>16666.666666666668</v>
      </c>
      <c r="Z154" s="104">
        <f t="shared" si="31"/>
        <v>16666.666666666668</v>
      </c>
      <c r="AA154" s="101"/>
      <c r="AB154" s="101"/>
      <c r="AC154" s="101"/>
      <c r="AD154" s="101"/>
      <c r="AE154" s="101"/>
      <c r="AF154" s="101"/>
      <c r="AG154" s="101"/>
      <c r="AH154" s="106">
        <f>AH153*(1+PyG!F154)</f>
        <v>658666666.66666687</v>
      </c>
      <c r="AI154" s="107">
        <f t="shared" si="29"/>
        <v>0</v>
      </c>
      <c r="AJ154" s="107">
        <f t="shared" si="25"/>
        <v>5166666.666666667</v>
      </c>
      <c r="AK154" s="133"/>
    </row>
    <row r="155" spans="2:37" x14ac:dyDescent="0.25">
      <c r="B155" s="122">
        <v>150</v>
      </c>
      <c r="C155" s="101"/>
      <c r="D155" s="100">
        <f t="shared" si="26"/>
        <v>5000000</v>
      </c>
      <c r="E155" s="101"/>
      <c r="F155" s="101"/>
      <c r="G155" s="101"/>
      <c r="H155" s="101"/>
      <c r="I155" s="100"/>
      <c r="J155" s="101"/>
      <c r="K155" s="100"/>
      <c r="L155" s="101"/>
      <c r="M155" s="103">
        <f t="shared" si="27"/>
        <v>166666.66666666666</v>
      </c>
      <c r="N155" s="104"/>
      <c r="O155" s="101"/>
      <c r="P155" s="104"/>
      <c r="Q155" s="104">
        <f t="shared" si="20"/>
        <v>16666.666666666668</v>
      </c>
      <c r="R155" s="104">
        <f t="shared" si="22"/>
        <v>16666.666666666668</v>
      </c>
      <c r="S155" s="104">
        <f t="shared" si="24"/>
        <v>16666.666666666668</v>
      </c>
      <c r="T155" s="104">
        <f t="shared" si="30"/>
        <v>16666.666666666668</v>
      </c>
      <c r="U155" s="104">
        <f t="shared" si="17"/>
        <v>16666.666666666668</v>
      </c>
      <c r="V155" s="104">
        <f t="shared" si="19"/>
        <v>16666.666666666668</v>
      </c>
      <c r="W155" s="104">
        <f t="shared" si="21"/>
        <v>16666.666666666668</v>
      </c>
      <c r="X155" s="104">
        <f t="shared" si="23"/>
        <v>16666.666666666668</v>
      </c>
      <c r="Y155" s="104">
        <f t="shared" si="28"/>
        <v>16666.666666666668</v>
      </c>
      <c r="Z155" s="104">
        <f t="shared" si="31"/>
        <v>16666.666666666668</v>
      </c>
      <c r="AA155" s="101"/>
      <c r="AB155" s="101"/>
      <c r="AC155" s="101"/>
      <c r="AD155" s="101"/>
      <c r="AE155" s="101"/>
      <c r="AF155" s="101"/>
      <c r="AG155" s="101"/>
      <c r="AH155" s="106">
        <f>AH154*(1+PyG!F155)</f>
        <v>658666666.66666687</v>
      </c>
      <c r="AI155" s="107">
        <f t="shared" si="29"/>
        <v>0</v>
      </c>
      <c r="AJ155" s="107">
        <f t="shared" si="25"/>
        <v>5166666.666666667</v>
      </c>
      <c r="AK155" s="133"/>
    </row>
    <row r="156" spans="2:37" x14ac:dyDescent="0.25">
      <c r="B156" s="122">
        <v>151</v>
      </c>
      <c r="C156" s="101"/>
      <c r="D156" s="100">
        <f t="shared" si="26"/>
        <v>5000000</v>
      </c>
      <c r="E156" s="101"/>
      <c r="F156" s="101"/>
      <c r="G156" s="101"/>
      <c r="H156" s="101"/>
      <c r="I156" s="100"/>
      <c r="J156" s="101"/>
      <c r="K156" s="100"/>
      <c r="L156" s="101"/>
      <c r="M156" s="103">
        <f t="shared" si="27"/>
        <v>166666.66666666666</v>
      </c>
      <c r="N156" s="104"/>
      <c r="O156" s="101"/>
      <c r="P156" s="104"/>
      <c r="Q156" s="104">
        <f t="shared" si="20"/>
        <v>16666.666666666668</v>
      </c>
      <c r="R156" s="104">
        <f t="shared" si="22"/>
        <v>16666.666666666668</v>
      </c>
      <c r="S156" s="104">
        <f t="shared" si="24"/>
        <v>16666.666666666668</v>
      </c>
      <c r="T156" s="104">
        <f t="shared" si="30"/>
        <v>16666.666666666668</v>
      </c>
      <c r="U156" s="104">
        <f t="shared" ref="U156:U210" si="32">$L$90/(10*12)</f>
        <v>16666.666666666668</v>
      </c>
      <c r="V156" s="104">
        <f t="shared" si="19"/>
        <v>16666.666666666668</v>
      </c>
      <c r="W156" s="104">
        <f t="shared" si="21"/>
        <v>16666.666666666668</v>
      </c>
      <c r="X156" s="104">
        <f t="shared" si="23"/>
        <v>16666.666666666668</v>
      </c>
      <c r="Y156" s="104">
        <f t="shared" si="28"/>
        <v>16666.666666666668</v>
      </c>
      <c r="Z156" s="104">
        <f t="shared" si="31"/>
        <v>16666.666666666668</v>
      </c>
      <c r="AA156" s="101"/>
      <c r="AB156" s="101"/>
      <c r="AC156" s="101"/>
      <c r="AD156" s="101"/>
      <c r="AE156" s="101"/>
      <c r="AF156" s="101"/>
      <c r="AG156" s="101"/>
      <c r="AH156" s="106">
        <f>AH155*(1+PyG!F156)</f>
        <v>658666666.66666687</v>
      </c>
      <c r="AI156" s="107">
        <f t="shared" si="29"/>
        <v>0</v>
      </c>
      <c r="AJ156" s="107">
        <f t="shared" si="25"/>
        <v>5166666.666666667</v>
      </c>
      <c r="AK156" s="133"/>
    </row>
    <row r="157" spans="2:37" x14ac:dyDescent="0.25">
      <c r="B157" s="122">
        <v>152</v>
      </c>
      <c r="C157" s="101"/>
      <c r="D157" s="100">
        <f t="shared" si="26"/>
        <v>5000000</v>
      </c>
      <c r="E157" s="101"/>
      <c r="F157" s="101"/>
      <c r="G157" s="101"/>
      <c r="H157" s="101"/>
      <c r="I157" s="100"/>
      <c r="J157" s="101"/>
      <c r="K157" s="100"/>
      <c r="L157" s="101"/>
      <c r="M157" s="103">
        <f t="shared" si="27"/>
        <v>166666.66666666666</v>
      </c>
      <c r="N157" s="104"/>
      <c r="O157" s="101"/>
      <c r="P157" s="104"/>
      <c r="Q157" s="104">
        <f t="shared" si="20"/>
        <v>16666.666666666668</v>
      </c>
      <c r="R157" s="104">
        <f t="shared" si="22"/>
        <v>16666.666666666668</v>
      </c>
      <c r="S157" s="104">
        <f t="shared" si="24"/>
        <v>16666.666666666668</v>
      </c>
      <c r="T157" s="104">
        <f t="shared" si="30"/>
        <v>16666.666666666668</v>
      </c>
      <c r="U157" s="104">
        <f t="shared" si="32"/>
        <v>16666.666666666668</v>
      </c>
      <c r="V157" s="104">
        <f t="shared" si="19"/>
        <v>16666.666666666668</v>
      </c>
      <c r="W157" s="104">
        <f t="shared" si="21"/>
        <v>16666.666666666668</v>
      </c>
      <c r="X157" s="104">
        <f t="shared" si="23"/>
        <v>16666.666666666668</v>
      </c>
      <c r="Y157" s="104">
        <f t="shared" si="28"/>
        <v>16666.666666666668</v>
      </c>
      <c r="Z157" s="104">
        <f t="shared" si="31"/>
        <v>16666.666666666668</v>
      </c>
      <c r="AA157" s="101"/>
      <c r="AB157" s="101"/>
      <c r="AC157" s="101"/>
      <c r="AD157" s="101"/>
      <c r="AE157" s="101"/>
      <c r="AF157" s="101"/>
      <c r="AG157" s="101"/>
      <c r="AH157" s="106">
        <f>AH156*(1+PyG!F157)</f>
        <v>658666666.66666687</v>
      </c>
      <c r="AI157" s="107">
        <f t="shared" si="29"/>
        <v>0</v>
      </c>
      <c r="AJ157" s="107">
        <f t="shared" si="25"/>
        <v>5166666.666666667</v>
      </c>
      <c r="AK157" s="133"/>
    </row>
    <row r="158" spans="2:37" x14ac:dyDescent="0.25">
      <c r="B158" s="122">
        <v>153</v>
      </c>
      <c r="C158" s="101"/>
      <c r="D158" s="100">
        <f t="shared" si="26"/>
        <v>5000000</v>
      </c>
      <c r="E158" s="101"/>
      <c r="F158" s="101"/>
      <c r="G158" s="101"/>
      <c r="H158" s="101"/>
      <c r="I158" s="100"/>
      <c r="J158" s="101"/>
      <c r="K158" s="100"/>
      <c r="L158" s="101"/>
      <c r="M158" s="103">
        <f t="shared" si="27"/>
        <v>166666.66666666666</v>
      </c>
      <c r="N158" s="104"/>
      <c r="O158" s="101"/>
      <c r="P158" s="104"/>
      <c r="Q158" s="104">
        <f t="shared" si="20"/>
        <v>16666.666666666668</v>
      </c>
      <c r="R158" s="104">
        <f t="shared" si="22"/>
        <v>16666.666666666668</v>
      </c>
      <c r="S158" s="104">
        <f t="shared" si="24"/>
        <v>16666.666666666668</v>
      </c>
      <c r="T158" s="104">
        <f t="shared" si="30"/>
        <v>16666.666666666668</v>
      </c>
      <c r="U158" s="104">
        <f t="shared" si="32"/>
        <v>16666.666666666668</v>
      </c>
      <c r="V158" s="104">
        <f t="shared" si="19"/>
        <v>16666.666666666668</v>
      </c>
      <c r="W158" s="104">
        <f t="shared" si="21"/>
        <v>16666.666666666668</v>
      </c>
      <c r="X158" s="104">
        <f t="shared" si="23"/>
        <v>16666.666666666668</v>
      </c>
      <c r="Y158" s="104">
        <f t="shared" si="28"/>
        <v>16666.666666666668</v>
      </c>
      <c r="Z158" s="104">
        <f t="shared" si="31"/>
        <v>16666.666666666668</v>
      </c>
      <c r="AA158" s="101"/>
      <c r="AB158" s="101"/>
      <c r="AC158" s="101"/>
      <c r="AD158" s="101"/>
      <c r="AE158" s="101"/>
      <c r="AF158" s="101"/>
      <c r="AG158" s="101"/>
      <c r="AH158" s="106">
        <f>AH157*(1+PyG!F158)</f>
        <v>658666666.66666687</v>
      </c>
      <c r="AI158" s="107">
        <f t="shared" si="29"/>
        <v>0</v>
      </c>
      <c r="AJ158" s="107">
        <f t="shared" si="25"/>
        <v>5166666.666666667</v>
      </c>
      <c r="AK158" s="133"/>
    </row>
    <row r="159" spans="2:37" x14ac:dyDescent="0.25">
      <c r="B159" s="122">
        <v>154</v>
      </c>
      <c r="C159" s="101"/>
      <c r="D159" s="100">
        <f t="shared" si="26"/>
        <v>5000000</v>
      </c>
      <c r="E159" s="101"/>
      <c r="F159" s="101"/>
      <c r="G159" s="101"/>
      <c r="H159" s="101"/>
      <c r="I159" s="100"/>
      <c r="J159" s="101"/>
      <c r="K159" s="100"/>
      <c r="L159" s="101"/>
      <c r="M159" s="103">
        <f t="shared" si="27"/>
        <v>166666.66666666666</v>
      </c>
      <c r="N159" s="104"/>
      <c r="O159" s="101"/>
      <c r="P159" s="104"/>
      <c r="Q159" s="104">
        <f t="shared" si="20"/>
        <v>16666.666666666668</v>
      </c>
      <c r="R159" s="104">
        <f t="shared" si="22"/>
        <v>16666.666666666668</v>
      </c>
      <c r="S159" s="104">
        <f t="shared" si="24"/>
        <v>16666.666666666668</v>
      </c>
      <c r="T159" s="104">
        <f t="shared" si="30"/>
        <v>16666.666666666668</v>
      </c>
      <c r="U159" s="104">
        <f t="shared" si="32"/>
        <v>16666.666666666668</v>
      </c>
      <c r="V159" s="104">
        <f t="shared" si="19"/>
        <v>16666.666666666668</v>
      </c>
      <c r="W159" s="104">
        <f t="shared" si="21"/>
        <v>16666.666666666668</v>
      </c>
      <c r="X159" s="104">
        <f t="shared" si="23"/>
        <v>16666.666666666668</v>
      </c>
      <c r="Y159" s="104">
        <f t="shared" si="28"/>
        <v>16666.666666666668</v>
      </c>
      <c r="Z159" s="104">
        <f t="shared" si="31"/>
        <v>16666.666666666668</v>
      </c>
      <c r="AA159" s="101"/>
      <c r="AB159" s="101"/>
      <c r="AC159" s="101"/>
      <c r="AD159" s="101"/>
      <c r="AE159" s="101"/>
      <c r="AF159" s="101"/>
      <c r="AG159" s="101"/>
      <c r="AH159" s="106">
        <f>AH158*(1+PyG!F159)</f>
        <v>658666666.66666687</v>
      </c>
      <c r="AI159" s="107">
        <f t="shared" si="29"/>
        <v>0</v>
      </c>
      <c r="AJ159" s="107">
        <f t="shared" si="25"/>
        <v>5166666.666666667</v>
      </c>
      <c r="AK159" s="133"/>
    </row>
    <row r="160" spans="2:37" x14ac:dyDescent="0.25">
      <c r="B160" s="122">
        <v>155</v>
      </c>
      <c r="C160" s="101"/>
      <c r="D160" s="100">
        <f t="shared" si="26"/>
        <v>5000000</v>
      </c>
      <c r="E160" s="101"/>
      <c r="F160" s="101"/>
      <c r="G160" s="101"/>
      <c r="H160" s="101"/>
      <c r="I160" s="100"/>
      <c r="J160" s="101"/>
      <c r="K160" s="100"/>
      <c r="L160" s="101"/>
      <c r="M160" s="103">
        <f t="shared" si="27"/>
        <v>166666.66666666666</v>
      </c>
      <c r="N160" s="104"/>
      <c r="O160" s="101"/>
      <c r="P160" s="104"/>
      <c r="Q160" s="104">
        <f t="shared" si="20"/>
        <v>16666.666666666668</v>
      </c>
      <c r="R160" s="104">
        <f t="shared" si="22"/>
        <v>16666.666666666668</v>
      </c>
      <c r="S160" s="104">
        <f t="shared" si="24"/>
        <v>16666.666666666668</v>
      </c>
      <c r="T160" s="104">
        <f t="shared" si="30"/>
        <v>16666.666666666668</v>
      </c>
      <c r="U160" s="104">
        <f t="shared" si="32"/>
        <v>16666.666666666668</v>
      </c>
      <c r="V160" s="104">
        <f t="shared" si="19"/>
        <v>16666.666666666668</v>
      </c>
      <c r="W160" s="104">
        <f t="shared" si="21"/>
        <v>16666.666666666668</v>
      </c>
      <c r="X160" s="104">
        <f t="shared" si="23"/>
        <v>16666.666666666668</v>
      </c>
      <c r="Y160" s="104">
        <f t="shared" si="28"/>
        <v>16666.666666666668</v>
      </c>
      <c r="Z160" s="104">
        <f t="shared" si="31"/>
        <v>16666.666666666668</v>
      </c>
      <c r="AA160" s="101"/>
      <c r="AB160" s="101"/>
      <c r="AC160" s="101"/>
      <c r="AD160" s="101"/>
      <c r="AE160" s="101"/>
      <c r="AF160" s="101"/>
      <c r="AG160" s="101"/>
      <c r="AH160" s="106">
        <f>AH159*(1+PyG!F160)</f>
        <v>658666666.66666687</v>
      </c>
      <c r="AI160" s="107">
        <f t="shared" si="29"/>
        <v>0</v>
      </c>
      <c r="AJ160" s="107">
        <f t="shared" si="25"/>
        <v>5166666.666666667</v>
      </c>
      <c r="AK160" s="133"/>
    </row>
    <row r="161" spans="2:37" x14ac:dyDescent="0.25">
      <c r="B161" s="122">
        <v>156</v>
      </c>
      <c r="C161" s="101"/>
      <c r="D161" s="100">
        <f t="shared" si="26"/>
        <v>5000000</v>
      </c>
      <c r="E161" s="101"/>
      <c r="F161" s="101"/>
      <c r="G161" s="101"/>
      <c r="H161" s="101"/>
      <c r="I161" s="100"/>
      <c r="J161" s="101"/>
      <c r="K161" s="100"/>
      <c r="L161" s="101"/>
      <c r="M161" s="103">
        <f t="shared" si="27"/>
        <v>166666.66666666666</v>
      </c>
      <c r="N161" s="104"/>
      <c r="O161" s="101"/>
      <c r="P161" s="104"/>
      <c r="Q161" s="104">
        <f t="shared" si="20"/>
        <v>16666.666666666668</v>
      </c>
      <c r="R161" s="104">
        <f t="shared" si="22"/>
        <v>16666.666666666668</v>
      </c>
      <c r="S161" s="104">
        <f t="shared" si="24"/>
        <v>16666.666666666668</v>
      </c>
      <c r="T161" s="104">
        <f t="shared" si="30"/>
        <v>16666.666666666668</v>
      </c>
      <c r="U161" s="104">
        <f t="shared" si="32"/>
        <v>16666.666666666668</v>
      </c>
      <c r="V161" s="104">
        <f t="shared" si="19"/>
        <v>16666.666666666668</v>
      </c>
      <c r="W161" s="104">
        <f t="shared" si="21"/>
        <v>16666.666666666668</v>
      </c>
      <c r="X161" s="104">
        <f t="shared" si="23"/>
        <v>16666.666666666668</v>
      </c>
      <c r="Y161" s="104">
        <f t="shared" si="28"/>
        <v>16666.666666666668</v>
      </c>
      <c r="Z161" s="104">
        <f t="shared" si="31"/>
        <v>16666.666666666668</v>
      </c>
      <c r="AA161" s="101"/>
      <c r="AB161" s="101"/>
      <c r="AC161" s="101"/>
      <c r="AD161" s="101"/>
      <c r="AE161" s="101"/>
      <c r="AF161" s="101"/>
      <c r="AG161" s="101"/>
      <c r="AH161" s="106">
        <f>AH160*(1+PyG!F161)</f>
        <v>658666666.66666687</v>
      </c>
      <c r="AI161" s="107">
        <f t="shared" si="29"/>
        <v>0</v>
      </c>
      <c r="AJ161" s="107">
        <f t="shared" si="25"/>
        <v>5166666.666666667</v>
      </c>
      <c r="AK161" s="133"/>
    </row>
    <row r="162" spans="2:37" x14ac:dyDescent="0.25">
      <c r="B162" s="122">
        <v>157</v>
      </c>
      <c r="C162" s="101"/>
      <c r="D162" s="100">
        <f t="shared" si="26"/>
        <v>5000000</v>
      </c>
      <c r="E162" s="101"/>
      <c r="F162" s="101"/>
      <c r="G162" s="101"/>
      <c r="H162" s="101"/>
      <c r="I162" s="100"/>
      <c r="J162" s="101"/>
      <c r="K162" s="100"/>
      <c r="L162" s="100">
        <f>Datos_Entrada!$D$41</f>
        <v>2000000</v>
      </c>
      <c r="M162" s="103">
        <f t="shared" si="27"/>
        <v>166666.66666666666</v>
      </c>
      <c r="N162" s="104"/>
      <c r="O162" s="101"/>
      <c r="P162" s="104"/>
      <c r="Q162" s="104">
        <f t="shared" si="20"/>
        <v>16666.666666666668</v>
      </c>
      <c r="R162" s="104">
        <f t="shared" si="22"/>
        <v>16666.666666666668</v>
      </c>
      <c r="S162" s="104">
        <f t="shared" si="24"/>
        <v>16666.666666666668</v>
      </c>
      <c r="T162" s="104">
        <f t="shared" si="30"/>
        <v>16666.666666666668</v>
      </c>
      <c r="U162" s="104">
        <f t="shared" si="32"/>
        <v>16666.666666666668</v>
      </c>
      <c r="V162" s="104">
        <f t="shared" si="19"/>
        <v>16666.666666666668</v>
      </c>
      <c r="W162" s="104">
        <f t="shared" si="21"/>
        <v>16666.666666666668</v>
      </c>
      <c r="X162" s="104">
        <f t="shared" si="23"/>
        <v>16666.666666666668</v>
      </c>
      <c r="Y162" s="104">
        <f t="shared" si="28"/>
        <v>16666.666666666668</v>
      </c>
      <c r="Z162" s="104">
        <f t="shared" si="31"/>
        <v>16666.666666666668</v>
      </c>
      <c r="AA162" s="101"/>
      <c r="AB162" s="101"/>
      <c r="AC162" s="101"/>
      <c r="AD162" s="101"/>
      <c r="AE162" s="101"/>
      <c r="AF162" s="101"/>
      <c r="AG162" s="101"/>
      <c r="AH162" s="106">
        <f>AH161*(1+PyG!F162)</f>
        <v>658666666.66666687</v>
      </c>
      <c r="AI162" s="107">
        <f t="shared" si="29"/>
        <v>0</v>
      </c>
      <c r="AJ162" s="107">
        <f t="shared" si="25"/>
        <v>5166666.666666667</v>
      </c>
      <c r="AK162" s="133"/>
    </row>
    <row r="163" spans="2:37" x14ac:dyDescent="0.25">
      <c r="B163" s="122">
        <v>158</v>
      </c>
      <c r="C163" s="101"/>
      <c r="D163" s="100">
        <f t="shared" si="26"/>
        <v>5000000</v>
      </c>
      <c r="E163" s="101"/>
      <c r="F163" s="101"/>
      <c r="G163" s="101"/>
      <c r="H163" s="101"/>
      <c r="I163" s="100"/>
      <c r="J163" s="101"/>
      <c r="K163" s="100"/>
      <c r="L163" s="101"/>
      <c r="M163" s="103">
        <f t="shared" si="27"/>
        <v>166666.66666666666</v>
      </c>
      <c r="N163" s="104"/>
      <c r="O163" s="101"/>
      <c r="P163" s="104"/>
      <c r="Q163" s="104"/>
      <c r="R163" s="104">
        <f t="shared" si="22"/>
        <v>16666.666666666668</v>
      </c>
      <c r="S163" s="104">
        <f t="shared" si="24"/>
        <v>16666.666666666668</v>
      </c>
      <c r="T163" s="104">
        <f t="shared" si="30"/>
        <v>16666.666666666668</v>
      </c>
      <c r="U163" s="104">
        <f t="shared" si="32"/>
        <v>16666.666666666668</v>
      </c>
      <c r="V163" s="104">
        <f t="shared" si="19"/>
        <v>16666.666666666668</v>
      </c>
      <c r="W163" s="104">
        <f t="shared" si="21"/>
        <v>16666.666666666668</v>
      </c>
      <c r="X163" s="104">
        <f t="shared" si="23"/>
        <v>16666.666666666668</v>
      </c>
      <c r="Y163" s="104">
        <f t="shared" si="28"/>
        <v>16666.666666666668</v>
      </c>
      <c r="Z163" s="104">
        <f t="shared" si="31"/>
        <v>16666.666666666668</v>
      </c>
      <c r="AA163" s="104">
        <f>$L$162/(10*12)</f>
        <v>16666.666666666668</v>
      </c>
      <c r="AB163" s="101"/>
      <c r="AC163" s="101"/>
      <c r="AD163" s="101"/>
      <c r="AE163" s="101"/>
      <c r="AF163" s="101"/>
      <c r="AG163" s="101"/>
      <c r="AH163" s="106">
        <f>AH162*(1+PyG!F163)</f>
        <v>658666666.66666687</v>
      </c>
      <c r="AI163" s="107">
        <f t="shared" si="29"/>
        <v>0</v>
      </c>
      <c r="AJ163" s="107">
        <f t="shared" si="25"/>
        <v>5166666.666666667</v>
      </c>
      <c r="AK163" s="133"/>
    </row>
    <row r="164" spans="2:37" x14ac:dyDescent="0.25">
      <c r="B164" s="122">
        <v>159</v>
      </c>
      <c r="C164" s="101"/>
      <c r="D164" s="100">
        <f t="shared" si="26"/>
        <v>5000000</v>
      </c>
      <c r="E164" s="101"/>
      <c r="F164" s="101"/>
      <c r="G164" s="101"/>
      <c r="H164" s="101"/>
      <c r="I164" s="100"/>
      <c r="J164" s="101"/>
      <c r="K164" s="100"/>
      <c r="L164" s="101"/>
      <c r="M164" s="103">
        <f t="shared" si="27"/>
        <v>166666.66666666666</v>
      </c>
      <c r="N164" s="104"/>
      <c r="O164" s="101"/>
      <c r="P164" s="104"/>
      <c r="Q164" s="104"/>
      <c r="R164" s="104">
        <f t="shared" si="22"/>
        <v>16666.666666666668</v>
      </c>
      <c r="S164" s="104">
        <f t="shared" si="24"/>
        <v>16666.666666666668</v>
      </c>
      <c r="T164" s="104">
        <f t="shared" si="30"/>
        <v>16666.666666666668</v>
      </c>
      <c r="U164" s="104">
        <f t="shared" si="32"/>
        <v>16666.666666666668</v>
      </c>
      <c r="V164" s="104">
        <f t="shared" si="19"/>
        <v>16666.666666666668</v>
      </c>
      <c r="W164" s="104">
        <f t="shared" si="21"/>
        <v>16666.666666666668</v>
      </c>
      <c r="X164" s="104">
        <f t="shared" si="23"/>
        <v>16666.666666666668</v>
      </c>
      <c r="Y164" s="104">
        <f t="shared" si="28"/>
        <v>16666.666666666668</v>
      </c>
      <c r="Z164" s="104">
        <f t="shared" si="31"/>
        <v>16666.666666666668</v>
      </c>
      <c r="AA164" s="104">
        <f t="shared" ref="AA164:AA227" si="33">$L$162/(10*12)</f>
        <v>16666.666666666668</v>
      </c>
      <c r="AB164" s="101"/>
      <c r="AC164" s="101"/>
      <c r="AD164" s="101"/>
      <c r="AE164" s="101"/>
      <c r="AF164" s="101"/>
      <c r="AG164" s="101"/>
      <c r="AH164" s="106">
        <f>AH163*(1+PyG!F164)</f>
        <v>658666666.66666687</v>
      </c>
      <c r="AI164" s="107">
        <f t="shared" si="29"/>
        <v>0</v>
      </c>
      <c r="AJ164" s="107">
        <f t="shared" si="25"/>
        <v>5166666.666666667</v>
      </c>
      <c r="AK164" s="133"/>
    </row>
    <row r="165" spans="2:37" x14ac:dyDescent="0.25">
      <c r="B165" s="122">
        <v>160</v>
      </c>
      <c r="C165" s="101"/>
      <c r="D165" s="100">
        <f t="shared" si="26"/>
        <v>5000000</v>
      </c>
      <c r="E165" s="101"/>
      <c r="F165" s="101"/>
      <c r="G165" s="101"/>
      <c r="H165" s="101"/>
      <c r="I165" s="100"/>
      <c r="J165" s="101"/>
      <c r="K165" s="100"/>
      <c r="L165" s="101"/>
      <c r="M165" s="103">
        <f t="shared" si="27"/>
        <v>166666.66666666666</v>
      </c>
      <c r="N165" s="104"/>
      <c r="O165" s="101"/>
      <c r="P165" s="104"/>
      <c r="Q165" s="104"/>
      <c r="R165" s="104">
        <f t="shared" si="22"/>
        <v>16666.666666666668</v>
      </c>
      <c r="S165" s="104">
        <f t="shared" si="24"/>
        <v>16666.666666666668</v>
      </c>
      <c r="T165" s="104">
        <f t="shared" si="30"/>
        <v>16666.666666666668</v>
      </c>
      <c r="U165" s="104">
        <f t="shared" si="32"/>
        <v>16666.666666666668</v>
      </c>
      <c r="V165" s="104">
        <f t="shared" si="19"/>
        <v>16666.666666666668</v>
      </c>
      <c r="W165" s="104">
        <f t="shared" si="21"/>
        <v>16666.666666666668</v>
      </c>
      <c r="X165" s="104">
        <f t="shared" si="23"/>
        <v>16666.666666666668</v>
      </c>
      <c r="Y165" s="104">
        <f t="shared" si="28"/>
        <v>16666.666666666668</v>
      </c>
      <c r="Z165" s="104">
        <f t="shared" si="31"/>
        <v>16666.666666666668</v>
      </c>
      <c r="AA165" s="104">
        <f t="shared" si="33"/>
        <v>16666.666666666668</v>
      </c>
      <c r="AB165" s="101"/>
      <c r="AC165" s="101"/>
      <c r="AD165" s="101"/>
      <c r="AE165" s="101"/>
      <c r="AF165" s="101"/>
      <c r="AG165" s="101"/>
      <c r="AH165" s="106">
        <f>AH164*(1+PyG!F165)</f>
        <v>658666666.66666687</v>
      </c>
      <c r="AI165" s="107">
        <f t="shared" si="29"/>
        <v>0</v>
      </c>
      <c r="AJ165" s="107">
        <f t="shared" si="25"/>
        <v>5166666.666666667</v>
      </c>
      <c r="AK165" s="133"/>
    </row>
    <row r="166" spans="2:37" x14ac:dyDescent="0.25">
      <c r="B166" s="122">
        <v>161</v>
      </c>
      <c r="C166" s="101"/>
      <c r="D166" s="100">
        <f t="shared" si="26"/>
        <v>5000000</v>
      </c>
      <c r="E166" s="101"/>
      <c r="F166" s="101"/>
      <c r="G166" s="101"/>
      <c r="H166" s="101"/>
      <c r="I166" s="100"/>
      <c r="J166" s="101"/>
      <c r="K166" s="100"/>
      <c r="L166" s="101"/>
      <c r="M166" s="103">
        <f t="shared" si="27"/>
        <v>166666.66666666666</v>
      </c>
      <c r="N166" s="104"/>
      <c r="O166" s="101"/>
      <c r="P166" s="104"/>
      <c r="Q166" s="104"/>
      <c r="R166" s="104">
        <f t="shared" si="22"/>
        <v>16666.666666666668</v>
      </c>
      <c r="S166" s="104">
        <f t="shared" si="24"/>
        <v>16666.666666666668</v>
      </c>
      <c r="T166" s="104">
        <f t="shared" si="30"/>
        <v>16666.666666666668</v>
      </c>
      <c r="U166" s="104">
        <f t="shared" si="32"/>
        <v>16666.666666666668</v>
      </c>
      <c r="V166" s="104">
        <f t="shared" si="19"/>
        <v>16666.666666666668</v>
      </c>
      <c r="W166" s="104">
        <f t="shared" si="21"/>
        <v>16666.666666666668</v>
      </c>
      <c r="X166" s="104">
        <f t="shared" si="23"/>
        <v>16666.666666666668</v>
      </c>
      <c r="Y166" s="104">
        <f t="shared" si="28"/>
        <v>16666.666666666668</v>
      </c>
      <c r="Z166" s="104">
        <f t="shared" si="31"/>
        <v>16666.666666666668</v>
      </c>
      <c r="AA166" s="104">
        <f t="shared" si="33"/>
        <v>16666.666666666668</v>
      </c>
      <c r="AB166" s="101"/>
      <c r="AC166" s="101"/>
      <c r="AD166" s="101"/>
      <c r="AE166" s="101"/>
      <c r="AF166" s="101"/>
      <c r="AG166" s="101"/>
      <c r="AH166" s="106">
        <f>AH165*(1+PyG!F166)</f>
        <v>658666666.66666687</v>
      </c>
      <c r="AI166" s="107">
        <f t="shared" si="29"/>
        <v>0</v>
      </c>
      <c r="AJ166" s="107">
        <f t="shared" si="25"/>
        <v>5166666.666666667</v>
      </c>
      <c r="AK166" s="133"/>
    </row>
    <row r="167" spans="2:37" x14ac:dyDescent="0.25">
      <c r="B167" s="122">
        <v>162</v>
      </c>
      <c r="C167" s="101"/>
      <c r="D167" s="100">
        <f t="shared" si="26"/>
        <v>5000000</v>
      </c>
      <c r="E167" s="101"/>
      <c r="F167" s="101"/>
      <c r="G167" s="101"/>
      <c r="H167" s="101"/>
      <c r="I167" s="100"/>
      <c r="J167" s="101"/>
      <c r="K167" s="100"/>
      <c r="L167" s="101"/>
      <c r="M167" s="103">
        <f t="shared" si="27"/>
        <v>166666.66666666666</v>
      </c>
      <c r="N167" s="104"/>
      <c r="O167" s="101"/>
      <c r="P167" s="104"/>
      <c r="Q167" s="104"/>
      <c r="R167" s="104">
        <f t="shared" si="22"/>
        <v>16666.666666666668</v>
      </c>
      <c r="S167" s="104">
        <f t="shared" si="24"/>
        <v>16666.666666666668</v>
      </c>
      <c r="T167" s="104">
        <f t="shared" si="30"/>
        <v>16666.666666666668</v>
      </c>
      <c r="U167" s="104">
        <f t="shared" si="32"/>
        <v>16666.666666666668</v>
      </c>
      <c r="V167" s="104">
        <f t="shared" si="19"/>
        <v>16666.666666666668</v>
      </c>
      <c r="W167" s="104">
        <f t="shared" si="21"/>
        <v>16666.666666666668</v>
      </c>
      <c r="X167" s="104">
        <f t="shared" si="23"/>
        <v>16666.666666666668</v>
      </c>
      <c r="Y167" s="104">
        <f t="shared" si="28"/>
        <v>16666.666666666668</v>
      </c>
      <c r="Z167" s="104">
        <f t="shared" si="31"/>
        <v>16666.666666666668</v>
      </c>
      <c r="AA167" s="104">
        <f t="shared" si="33"/>
        <v>16666.666666666668</v>
      </c>
      <c r="AB167" s="101"/>
      <c r="AC167" s="101"/>
      <c r="AD167" s="101"/>
      <c r="AE167" s="101"/>
      <c r="AF167" s="101"/>
      <c r="AG167" s="101"/>
      <c r="AH167" s="106">
        <f>AH166*(1+PyG!F167)</f>
        <v>658666666.66666687</v>
      </c>
      <c r="AI167" s="107">
        <f t="shared" si="29"/>
        <v>0</v>
      </c>
      <c r="AJ167" s="107">
        <f t="shared" si="25"/>
        <v>5166666.666666667</v>
      </c>
      <c r="AK167" s="133"/>
    </row>
    <row r="168" spans="2:37" x14ac:dyDescent="0.25">
      <c r="B168" s="122">
        <v>163</v>
      </c>
      <c r="C168" s="101"/>
      <c r="D168" s="100">
        <f t="shared" si="26"/>
        <v>5000000</v>
      </c>
      <c r="E168" s="101"/>
      <c r="F168" s="101"/>
      <c r="G168" s="101"/>
      <c r="H168" s="101"/>
      <c r="I168" s="100"/>
      <c r="J168" s="101"/>
      <c r="K168" s="100"/>
      <c r="L168" s="101"/>
      <c r="M168" s="103">
        <f t="shared" si="27"/>
        <v>166666.66666666666</v>
      </c>
      <c r="N168" s="104"/>
      <c r="O168" s="101"/>
      <c r="P168" s="104"/>
      <c r="Q168" s="104"/>
      <c r="R168" s="104">
        <f t="shared" si="22"/>
        <v>16666.666666666668</v>
      </c>
      <c r="S168" s="104">
        <f t="shared" si="24"/>
        <v>16666.666666666668</v>
      </c>
      <c r="T168" s="104">
        <f t="shared" si="30"/>
        <v>16666.666666666668</v>
      </c>
      <c r="U168" s="104">
        <f t="shared" si="32"/>
        <v>16666.666666666668</v>
      </c>
      <c r="V168" s="104">
        <f t="shared" ref="V168:V222" si="34">$L$102/(10*12)</f>
        <v>16666.666666666668</v>
      </c>
      <c r="W168" s="104">
        <f t="shared" si="21"/>
        <v>16666.666666666668</v>
      </c>
      <c r="X168" s="104">
        <f t="shared" si="23"/>
        <v>16666.666666666668</v>
      </c>
      <c r="Y168" s="104">
        <f t="shared" si="28"/>
        <v>16666.666666666668</v>
      </c>
      <c r="Z168" s="104">
        <f t="shared" si="31"/>
        <v>16666.666666666668</v>
      </c>
      <c r="AA168" s="104">
        <f t="shared" si="33"/>
        <v>16666.666666666668</v>
      </c>
      <c r="AB168" s="101"/>
      <c r="AC168" s="101"/>
      <c r="AD168" s="101"/>
      <c r="AE168" s="101"/>
      <c r="AF168" s="101"/>
      <c r="AG168" s="101"/>
      <c r="AH168" s="106">
        <f>AH167*(1+PyG!F168)</f>
        <v>658666666.66666687</v>
      </c>
      <c r="AI168" s="107">
        <f t="shared" si="29"/>
        <v>0</v>
      </c>
      <c r="AJ168" s="107">
        <f t="shared" si="25"/>
        <v>5166666.666666667</v>
      </c>
      <c r="AK168" s="133"/>
    </row>
    <row r="169" spans="2:37" x14ac:dyDescent="0.25">
      <c r="B169" s="122">
        <v>164</v>
      </c>
      <c r="C169" s="101"/>
      <c r="D169" s="100">
        <f t="shared" si="26"/>
        <v>5000000</v>
      </c>
      <c r="E169" s="101"/>
      <c r="F169" s="101"/>
      <c r="G169" s="101"/>
      <c r="H169" s="101"/>
      <c r="I169" s="100"/>
      <c r="J169" s="101"/>
      <c r="K169" s="100"/>
      <c r="L169" s="101"/>
      <c r="M169" s="103">
        <f t="shared" si="27"/>
        <v>166666.66666666666</v>
      </c>
      <c r="N169" s="104"/>
      <c r="O169" s="101"/>
      <c r="P169" s="104"/>
      <c r="Q169" s="104"/>
      <c r="R169" s="104">
        <f t="shared" si="22"/>
        <v>16666.666666666668</v>
      </c>
      <c r="S169" s="104">
        <f t="shared" si="24"/>
        <v>16666.666666666668</v>
      </c>
      <c r="T169" s="104">
        <f t="shared" si="30"/>
        <v>16666.666666666668</v>
      </c>
      <c r="U169" s="104">
        <f t="shared" si="32"/>
        <v>16666.666666666668</v>
      </c>
      <c r="V169" s="104">
        <f t="shared" si="34"/>
        <v>16666.666666666668</v>
      </c>
      <c r="W169" s="104">
        <f t="shared" si="21"/>
        <v>16666.666666666668</v>
      </c>
      <c r="X169" s="104">
        <f t="shared" si="23"/>
        <v>16666.666666666668</v>
      </c>
      <c r="Y169" s="104">
        <f t="shared" si="28"/>
        <v>16666.666666666668</v>
      </c>
      <c r="Z169" s="104">
        <f t="shared" si="31"/>
        <v>16666.666666666668</v>
      </c>
      <c r="AA169" s="104">
        <f t="shared" si="33"/>
        <v>16666.666666666668</v>
      </c>
      <c r="AB169" s="101"/>
      <c r="AC169" s="101"/>
      <c r="AD169" s="101"/>
      <c r="AE169" s="101"/>
      <c r="AF169" s="101"/>
      <c r="AG169" s="101"/>
      <c r="AH169" s="106">
        <f>AH168*(1+PyG!F169)</f>
        <v>658666666.66666687</v>
      </c>
      <c r="AI169" s="107">
        <f t="shared" si="29"/>
        <v>0</v>
      </c>
      <c r="AJ169" s="107">
        <f t="shared" si="25"/>
        <v>5166666.666666667</v>
      </c>
      <c r="AK169" s="133"/>
    </row>
    <row r="170" spans="2:37" x14ac:dyDescent="0.25">
      <c r="B170" s="122">
        <v>165</v>
      </c>
      <c r="C170" s="101"/>
      <c r="D170" s="100">
        <f t="shared" si="26"/>
        <v>5000000</v>
      </c>
      <c r="E170" s="101"/>
      <c r="F170" s="101"/>
      <c r="G170" s="101"/>
      <c r="H170" s="101"/>
      <c r="I170" s="100"/>
      <c r="J170" s="101"/>
      <c r="K170" s="100"/>
      <c r="L170" s="101"/>
      <c r="M170" s="103">
        <f t="shared" si="27"/>
        <v>166666.66666666666</v>
      </c>
      <c r="N170" s="104"/>
      <c r="O170" s="101"/>
      <c r="P170" s="104"/>
      <c r="Q170" s="104"/>
      <c r="R170" s="104">
        <f t="shared" si="22"/>
        <v>16666.666666666668</v>
      </c>
      <c r="S170" s="104">
        <f t="shared" si="24"/>
        <v>16666.666666666668</v>
      </c>
      <c r="T170" s="104">
        <f t="shared" si="30"/>
        <v>16666.666666666668</v>
      </c>
      <c r="U170" s="104">
        <f t="shared" si="32"/>
        <v>16666.666666666668</v>
      </c>
      <c r="V170" s="104">
        <f t="shared" si="34"/>
        <v>16666.666666666668</v>
      </c>
      <c r="W170" s="104">
        <f t="shared" si="21"/>
        <v>16666.666666666668</v>
      </c>
      <c r="X170" s="104">
        <f t="shared" si="23"/>
        <v>16666.666666666668</v>
      </c>
      <c r="Y170" s="104">
        <f t="shared" si="28"/>
        <v>16666.666666666668</v>
      </c>
      <c r="Z170" s="104">
        <f t="shared" si="31"/>
        <v>16666.666666666668</v>
      </c>
      <c r="AA170" s="104">
        <f t="shared" si="33"/>
        <v>16666.666666666668</v>
      </c>
      <c r="AB170" s="101"/>
      <c r="AC170" s="101"/>
      <c r="AD170" s="101"/>
      <c r="AE170" s="101"/>
      <c r="AF170" s="101"/>
      <c r="AG170" s="101"/>
      <c r="AH170" s="106">
        <f>AH169*(1+PyG!F170)</f>
        <v>658666666.66666687</v>
      </c>
      <c r="AI170" s="107">
        <f t="shared" si="29"/>
        <v>0</v>
      </c>
      <c r="AJ170" s="107">
        <f t="shared" si="25"/>
        <v>5166666.666666667</v>
      </c>
      <c r="AK170" s="133"/>
    </row>
    <row r="171" spans="2:37" x14ac:dyDescent="0.25">
      <c r="B171" s="122">
        <v>166</v>
      </c>
      <c r="C171" s="101"/>
      <c r="D171" s="100">
        <f t="shared" si="26"/>
        <v>5000000</v>
      </c>
      <c r="E171" s="101"/>
      <c r="F171" s="101"/>
      <c r="G171" s="101"/>
      <c r="H171" s="101"/>
      <c r="I171" s="100"/>
      <c r="J171" s="101"/>
      <c r="K171" s="100"/>
      <c r="L171" s="101"/>
      <c r="M171" s="103">
        <f t="shared" si="27"/>
        <v>166666.66666666666</v>
      </c>
      <c r="N171" s="104"/>
      <c r="O171" s="101"/>
      <c r="P171" s="104"/>
      <c r="Q171" s="104"/>
      <c r="R171" s="104">
        <f t="shared" si="22"/>
        <v>16666.666666666668</v>
      </c>
      <c r="S171" s="104">
        <f t="shared" si="24"/>
        <v>16666.666666666668</v>
      </c>
      <c r="T171" s="104">
        <f t="shared" si="30"/>
        <v>16666.666666666668</v>
      </c>
      <c r="U171" s="104">
        <f t="shared" si="32"/>
        <v>16666.666666666668</v>
      </c>
      <c r="V171" s="104">
        <f t="shared" si="34"/>
        <v>16666.666666666668</v>
      </c>
      <c r="W171" s="104">
        <f t="shared" si="21"/>
        <v>16666.666666666668</v>
      </c>
      <c r="X171" s="104">
        <f t="shared" si="23"/>
        <v>16666.666666666668</v>
      </c>
      <c r="Y171" s="104">
        <f t="shared" si="28"/>
        <v>16666.666666666668</v>
      </c>
      <c r="Z171" s="104">
        <f t="shared" si="31"/>
        <v>16666.666666666668</v>
      </c>
      <c r="AA171" s="104">
        <f t="shared" si="33"/>
        <v>16666.666666666668</v>
      </c>
      <c r="AB171" s="101"/>
      <c r="AC171" s="101"/>
      <c r="AD171" s="101"/>
      <c r="AE171" s="101"/>
      <c r="AF171" s="101"/>
      <c r="AG171" s="101"/>
      <c r="AH171" s="106">
        <f>AH170*(1+PyG!F171)</f>
        <v>658666666.66666687</v>
      </c>
      <c r="AI171" s="107">
        <f t="shared" si="29"/>
        <v>0</v>
      </c>
      <c r="AJ171" s="107">
        <f t="shared" si="25"/>
        <v>5166666.666666667</v>
      </c>
      <c r="AK171" s="133"/>
    </row>
    <row r="172" spans="2:37" x14ac:dyDescent="0.25">
      <c r="B172" s="122">
        <v>167</v>
      </c>
      <c r="C172" s="101"/>
      <c r="D172" s="100">
        <f t="shared" si="26"/>
        <v>5000000</v>
      </c>
      <c r="E172" s="101"/>
      <c r="F172" s="101"/>
      <c r="G172" s="101"/>
      <c r="H172" s="101"/>
      <c r="I172" s="100"/>
      <c r="J172" s="101"/>
      <c r="K172" s="100"/>
      <c r="L172" s="101"/>
      <c r="M172" s="103">
        <f t="shared" si="27"/>
        <v>166666.66666666666</v>
      </c>
      <c r="N172" s="104"/>
      <c r="O172" s="101"/>
      <c r="P172" s="104"/>
      <c r="Q172" s="104"/>
      <c r="R172" s="104">
        <f t="shared" si="22"/>
        <v>16666.666666666668</v>
      </c>
      <c r="S172" s="104">
        <f t="shared" si="24"/>
        <v>16666.666666666668</v>
      </c>
      <c r="T172" s="104">
        <f t="shared" si="30"/>
        <v>16666.666666666668</v>
      </c>
      <c r="U172" s="104">
        <f t="shared" si="32"/>
        <v>16666.666666666668</v>
      </c>
      <c r="V172" s="104">
        <f t="shared" si="34"/>
        <v>16666.666666666668</v>
      </c>
      <c r="W172" s="104">
        <f t="shared" si="21"/>
        <v>16666.666666666668</v>
      </c>
      <c r="X172" s="104">
        <f t="shared" si="23"/>
        <v>16666.666666666668</v>
      </c>
      <c r="Y172" s="104">
        <f t="shared" si="28"/>
        <v>16666.666666666668</v>
      </c>
      <c r="Z172" s="104">
        <f t="shared" si="31"/>
        <v>16666.666666666668</v>
      </c>
      <c r="AA172" s="104">
        <f t="shared" si="33"/>
        <v>16666.666666666668</v>
      </c>
      <c r="AB172" s="101"/>
      <c r="AC172" s="101"/>
      <c r="AD172" s="101"/>
      <c r="AE172" s="101"/>
      <c r="AF172" s="101"/>
      <c r="AG172" s="101"/>
      <c r="AH172" s="106">
        <f>AH171*(1+PyG!F172)</f>
        <v>658666666.66666687</v>
      </c>
      <c r="AI172" s="107">
        <f t="shared" si="29"/>
        <v>0</v>
      </c>
      <c r="AJ172" s="107">
        <f t="shared" si="25"/>
        <v>5166666.666666667</v>
      </c>
      <c r="AK172" s="133"/>
    </row>
    <row r="173" spans="2:37" x14ac:dyDescent="0.25">
      <c r="B173" s="122">
        <v>168</v>
      </c>
      <c r="C173" s="101"/>
      <c r="D173" s="100">
        <f t="shared" si="26"/>
        <v>5000000</v>
      </c>
      <c r="E173" s="101"/>
      <c r="F173" s="101"/>
      <c r="G173" s="101"/>
      <c r="H173" s="101"/>
      <c r="I173" s="100"/>
      <c r="J173" s="101"/>
      <c r="K173" s="100"/>
      <c r="L173" s="101"/>
      <c r="M173" s="103">
        <f t="shared" si="27"/>
        <v>166666.66666666666</v>
      </c>
      <c r="N173" s="104"/>
      <c r="O173" s="101"/>
      <c r="P173" s="104"/>
      <c r="Q173" s="104"/>
      <c r="R173" s="104">
        <f t="shared" si="22"/>
        <v>16666.666666666668</v>
      </c>
      <c r="S173" s="104">
        <f t="shared" si="24"/>
        <v>16666.666666666668</v>
      </c>
      <c r="T173" s="104">
        <f t="shared" si="30"/>
        <v>16666.666666666668</v>
      </c>
      <c r="U173" s="104">
        <f t="shared" si="32"/>
        <v>16666.666666666668</v>
      </c>
      <c r="V173" s="104">
        <f t="shared" si="34"/>
        <v>16666.666666666668</v>
      </c>
      <c r="W173" s="104">
        <f t="shared" si="21"/>
        <v>16666.666666666668</v>
      </c>
      <c r="X173" s="104">
        <f t="shared" si="23"/>
        <v>16666.666666666668</v>
      </c>
      <c r="Y173" s="104">
        <f t="shared" si="28"/>
        <v>16666.666666666668</v>
      </c>
      <c r="Z173" s="104">
        <f t="shared" si="31"/>
        <v>16666.666666666668</v>
      </c>
      <c r="AA173" s="104">
        <f t="shared" si="33"/>
        <v>16666.666666666668</v>
      </c>
      <c r="AB173" s="101"/>
      <c r="AC173" s="101"/>
      <c r="AD173" s="101"/>
      <c r="AE173" s="101"/>
      <c r="AF173" s="101"/>
      <c r="AG173" s="101"/>
      <c r="AH173" s="106">
        <f>AH172*(1+PyG!F173)</f>
        <v>658666666.66666687</v>
      </c>
      <c r="AI173" s="107">
        <f t="shared" si="29"/>
        <v>0</v>
      </c>
      <c r="AJ173" s="107">
        <f t="shared" si="25"/>
        <v>5166666.666666667</v>
      </c>
      <c r="AK173" s="133"/>
    </row>
    <row r="174" spans="2:37" x14ac:dyDescent="0.25">
      <c r="B174" s="122">
        <v>169</v>
      </c>
      <c r="C174" s="101"/>
      <c r="D174" s="100">
        <f t="shared" si="26"/>
        <v>5000000</v>
      </c>
      <c r="E174" s="101"/>
      <c r="F174" s="101"/>
      <c r="G174" s="101"/>
      <c r="H174" s="101"/>
      <c r="I174" s="100"/>
      <c r="J174" s="101"/>
      <c r="K174" s="100"/>
      <c r="L174" s="100">
        <f>Datos_Entrada!$D$41</f>
        <v>2000000</v>
      </c>
      <c r="M174" s="103">
        <f t="shared" si="27"/>
        <v>166666.66666666666</v>
      </c>
      <c r="N174" s="104"/>
      <c r="O174" s="101"/>
      <c r="P174" s="104"/>
      <c r="Q174" s="104"/>
      <c r="R174" s="104">
        <f t="shared" si="22"/>
        <v>16666.666666666668</v>
      </c>
      <c r="S174" s="104">
        <f t="shared" si="24"/>
        <v>16666.666666666668</v>
      </c>
      <c r="T174" s="104">
        <f t="shared" si="30"/>
        <v>16666.666666666668</v>
      </c>
      <c r="U174" s="104">
        <f t="shared" si="32"/>
        <v>16666.666666666668</v>
      </c>
      <c r="V174" s="104">
        <f t="shared" si="34"/>
        <v>16666.666666666668</v>
      </c>
      <c r="W174" s="104">
        <f t="shared" si="21"/>
        <v>16666.666666666668</v>
      </c>
      <c r="X174" s="104">
        <f t="shared" si="23"/>
        <v>16666.666666666668</v>
      </c>
      <c r="Y174" s="104">
        <f t="shared" si="28"/>
        <v>16666.666666666668</v>
      </c>
      <c r="Z174" s="104">
        <f t="shared" si="31"/>
        <v>16666.666666666668</v>
      </c>
      <c r="AA174" s="104">
        <f t="shared" si="33"/>
        <v>16666.666666666668</v>
      </c>
      <c r="AB174" s="101"/>
      <c r="AC174" s="101"/>
      <c r="AD174" s="101"/>
      <c r="AE174" s="101"/>
      <c r="AF174" s="101"/>
      <c r="AG174" s="101"/>
      <c r="AH174" s="106">
        <f>AH173*(1+PyG!F174)</f>
        <v>346666666.66666681</v>
      </c>
      <c r="AI174" s="107">
        <f t="shared" si="29"/>
        <v>-312000000.00000006</v>
      </c>
      <c r="AJ174" s="107">
        <f t="shared" si="25"/>
        <v>5166666.666666667</v>
      </c>
      <c r="AK174" s="133"/>
    </row>
    <row r="175" spans="2:37" x14ac:dyDescent="0.25">
      <c r="B175" s="122">
        <v>170</v>
      </c>
      <c r="C175" s="101"/>
      <c r="D175" s="100">
        <f t="shared" si="26"/>
        <v>5000000</v>
      </c>
      <c r="E175" s="101"/>
      <c r="F175" s="101"/>
      <c r="G175" s="101"/>
      <c r="H175" s="101"/>
      <c r="I175" s="100"/>
      <c r="J175" s="101"/>
      <c r="K175" s="100"/>
      <c r="L175" s="101"/>
      <c r="M175" s="103">
        <f t="shared" si="27"/>
        <v>166666.66666666666</v>
      </c>
      <c r="N175" s="104"/>
      <c r="O175" s="101"/>
      <c r="P175" s="104"/>
      <c r="Q175" s="104"/>
      <c r="R175" s="101"/>
      <c r="S175" s="104">
        <f t="shared" si="24"/>
        <v>16666.666666666668</v>
      </c>
      <c r="T175" s="104">
        <f t="shared" si="30"/>
        <v>16666.666666666668</v>
      </c>
      <c r="U175" s="104">
        <f t="shared" si="32"/>
        <v>16666.666666666668</v>
      </c>
      <c r="V175" s="104">
        <f t="shared" si="34"/>
        <v>16666.666666666668</v>
      </c>
      <c r="W175" s="104">
        <f t="shared" si="21"/>
        <v>16666.666666666668</v>
      </c>
      <c r="X175" s="104">
        <f t="shared" si="23"/>
        <v>16666.666666666668</v>
      </c>
      <c r="Y175" s="104">
        <f t="shared" si="28"/>
        <v>16666.666666666668</v>
      </c>
      <c r="Z175" s="104">
        <f t="shared" si="31"/>
        <v>16666.666666666668</v>
      </c>
      <c r="AA175" s="104">
        <f t="shared" si="33"/>
        <v>16666.666666666668</v>
      </c>
      <c r="AB175" s="104">
        <f>$L$174/(10*12)</f>
        <v>16666.666666666668</v>
      </c>
      <c r="AC175" s="101"/>
      <c r="AD175" s="101"/>
      <c r="AE175" s="101"/>
      <c r="AF175" s="101"/>
      <c r="AG175" s="101"/>
      <c r="AH175" s="106">
        <f>AH174*(1+PyG!F175)</f>
        <v>346666666.66666681</v>
      </c>
      <c r="AI175" s="107">
        <f t="shared" si="29"/>
        <v>0</v>
      </c>
      <c r="AJ175" s="107">
        <f t="shared" si="25"/>
        <v>5166666.666666667</v>
      </c>
      <c r="AK175" s="133"/>
    </row>
    <row r="176" spans="2:37" x14ac:dyDescent="0.25">
      <c r="B176" s="122">
        <v>171</v>
      </c>
      <c r="C176" s="101"/>
      <c r="D176" s="100">
        <f t="shared" si="26"/>
        <v>5000000</v>
      </c>
      <c r="E176" s="101"/>
      <c r="F176" s="101"/>
      <c r="G176" s="101"/>
      <c r="H176" s="101"/>
      <c r="I176" s="100"/>
      <c r="J176" s="101"/>
      <c r="K176" s="100"/>
      <c r="L176" s="101"/>
      <c r="M176" s="103">
        <f t="shared" si="27"/>
        <v>166666.66666666666</v>
      </c>
      <c r="N176" s="104"/>
      <c r="O176" s="101"/>
      <c r="P176" s="104"/>
      <c r="Q176" s="104"/>
      <c r="R176" s="101"/>
      <c r="S176" s="104">
        <f t="shared" si="24"/>
        <v>16666.666666666668</v>
      </c>
      <c r="T176" s="104">
        <f t="shared" si="30"/>
        <v>16666.666666666668</v>
      </c>
      <c r="U176" s="104">
        <f t="shared" si="32"/>
        <v>16666.666666666668</v>
      </c>
      <c r="V176" s="104">
        <f t="shared" si="34"/>
        <v>16666.666666666668</v>
      </c>
      <c r="W176" s="104">
        <f t="shared" si="21"/>
        <v>16666.666666666668</v>
      </c>
      <c r="X176" s="104">
        <f t="shared" si="23"/>
        <v>16666.666666666668</v>
      </c>
      <c r="Y176" s="104">
        <f t="shared" si="28"/>
        <v>16666.666666666668</v>
      </c>
      <c r="Z176" s="104">
        <f t="shared" si="31"/>
        <v>16666.666666666668</v>
      </c>
      <c r="AA176" s="104">
        <f t="shared" si="33"/>
        <v>16666.666666666668</v>
      </c>
      <c r="AB176" s="104">
        <f t="shared" ref="AB176:AB239" si="35">$L$174/(10*12)</f>
        <v>16666.666666666668</v>
      </c>
      <c r="AC176" s="101"/>
      <c r="AD176" s="101"/>
      <c r="AE176" s="101"/>
      <c r="AF176" s="101"/>
      <c r="AG176" s="101"/>
      <c r="AH176" s="106">
        <f>AH175*(1+PyG!F176)</f>
        <v>346666666.66666681</v>
      </c>
      <c r="AI176" s="107">
        <f t="shared" si="29"/>
        <v>0</v>
      </c>
      <c r="AJ176" s="107">
        <f t="shared" si="25"/>
        <v>5166666.666666667</v>
      </c>
      <c r="AK176" s="133"/>
    </row>
    <row r="177" spans="2:37" x14ac:dyDescent="0.25">
      <c r="B177" s="122">
        <v>172</v>
      </c>
      <c r="C177" s="101"/>
      <c r="D177" s="100">
        <f t="shared" si="26"/>
        <v>5000000</v>
      </c>
      <c r="E177" s="101"/>
      <c r="F177" s="101"/>
      <c r="G177" s="101"/>
      <c r="H177" s="101"/>
      <c r="I177" s="100"/>
      <c r="J177" s="101"/>
      <c r="K177" s="100"/>
      <c r="L177" s="101"/>
      <c r="M177" s="103">
        <f t="shared" si="27"/>
        <v>166666.66666666666</v>
      </c>
      <c r="N177" s="104"/>
      <c r="O177" s="101"/>
      <c r="P177" s="104"/>
      <c r="Q177" s="104"/>
      <c r="R177" s="101"/>
      <c r="S177" s="104">
        <f t="shared" si="24"/>
        <v>16666.666666666668</v>
      </c>
      <c r="T177" s="104">
        <f t="shared" si="30"/>
        <v>16666.666666666668</v>
      </c>
      <c r="U177" s="104">
        <f t="shared" si="32"/>
        <v>16666.666666666668</v>
      </c>
      <c r="V177" s="104">
        <f t="shared" si="34"/>
        <v>16666.666666666668</v>
      </c>
      <c r="W177" s="104">
        <f t="shared" si="21"/>
        <v>16666.666666666668</v>
      </c>
      <c r="X177" s="104">
        <f t="shared" si="23"/>
        <v>16666.666666666668</v>
      </c>
      <c r="Y177" s="104">
        <f t="shared" si="28"/>
        <v>16666.666666666668</v>
      </c>
      <c r="Z177" s="104">
        <f t="shared" si="31"/>
        <v>16666.666666666668</v>
      </c>
      <c r="AA177" s="104">
        <f t="shared" si="33"/>
        <v>16666.666666666668</v>
      </c>
      <c r="AB177" s="104">
        <f t="shared" si="35"/>
        <v>16666.666666666668</v>
      </c>
      <c r="AC177" s="101"/>
      <c r="AD177" s="101"/>
      <c r="AE177" s="101"/>
      <c r="AF177" s="101"/>
      <c r="AG177" s="101"/>
      <c r="AH177" s="106">
        <f>AH176*(1+PyG!F177)</f>
        <v>346666666.66666681</v>
      </c>
      <c r="AI177" s="107">
        <f t="shared" si="29"/>
        <v>0</v>
      </c>
      <c r="AJ177" s="107">
        <f t="shared" si="25"/>
        <v>5166666.666666667</v>
      </c>
      <c r="AK177" s="133"/>
    </row>
    <row r="178" spans="2:37" x14ac:dyDescent="0.25">
      <c r="B178" s="122">
        <v>173</v>
      </c>
      <c r="C178" s="101"/>
      <c r="D178" s="100">
        <f t="shared" si="26"/>
        <v>5000000</v>
      </c>
      <c r="E178" s="101"/>
      <c r="F178" s="101"/>
      <c r="G178" s="101"/>
      <c r="H178" s="101"/>
      <c r="I178" s="100"/>
      <c r="J178" s="101"/>
      <c r="K178" s="100"/>
      <c r="L178" s="101"/>
      <c r="M178" s="103">
        <f t="shared" si="27"/>
        <v>166666.66666666666</v>
      </c>
      <c r="N178" s="104"/>
      <c r="O178" s="101"/>
      <c r="P178" s="104"/>
      <c r="Q178" s="104"/>
      <c r="R178" s="101"/>
      <c r="S178" s="104">
        <f t="shared" si="24"/>
        <v>16666.666666666668</v>
      </c>
      <c r="T178" s="104">
        <f t="shared" si="30"/>
        <v>16666.666666666668</v>
      </c>
      <c r="U178" s="104">
        <f t="shared" si="32"/>
        <v>16666.666666666668</v>
      </c>
      <c r="V178" s="104">
        <f t="shared" si="34"/>
        <v>16666.666666666668</v>
      </c>
      <c r="W178" s="104">
        <f t="shared" si="21"/>
        <v>16666.666666666668</v>
      </c>
      <c r="X178" s="104">
        <f t="shared" si="23"/>
        <v>16666.666666666668</v>
      </c>
      <c r="Y178" s="104">
        <f t="shared" si="28"/>
        <v>16666.666666666668</v>
      </c>
      <c r="Z178" s="104">
        <f t="shared" si="31"/>
        <v>16666.666666666668</v>
      </c>
      <c r="AA178" s="104">
        <f t="shared" si="33"/>
        <v>16666.666666666668</v>
      </c>
      <c r="AB178" s="104">
        <f t="shared" si="35"/>
        <v>16666.666666666668</v>
      </c>
      <c r="AC178" s="101"/>
      <c r="AD178" s="101"/>
      <c r="AE178" s="101"/>
      <c r="AF178" s="101"/>
      <c r="AG178" s="101"/>
      <c r="AH178" s="106">
        <f>AH177*(1+PyG!F178)</f>
        <v>346666666.66666681</v>
      </c>
      <c r="AI178" s="107">
        <f t="shared" si="29"/>
        <v>0</v>
      </c>
      <c r="AJ178" s="107">
        <f t="shared" si="25"/>
        <v>5166666.666666667</v>
      </c>
      <c r="AK178" s="133"/>
    </row>
    <row r="179" spans="2:37" x14ac:dyDescent="0.25">
      <c r="B179" s="122">
        <v>174</v>
      </c>
      <c r="C179" s="101"/>
      <c r="D179" s="100">
        <f t="shared" si="26"/>
        <v>5000000</v>
      </c>
      <c r="E179" s="101"/>
      <c r="F179" s="101"/>
      <c r="G179" s="101"/>
      <c r="H179" s="101"/>
      <c r="I179" s="100"/>
      <c r="J179" s="101"/>
      <c r="K179" s="100"/>
      <c r="L179" s="101"/>
      <c r="M179" s="103">
        <f t="shared" si="27"/>
        <v>166666.66666666666</v>
      </c>
      <c r="N179" s="104"/>
      <c r="O179" s="101"/>
      <c r="P179" s="104"/>
      <c r="Q179" s="104"/>
      <c r="R179" s="101"/>
      <c r="S179" s="104">
        <f t="shared" si="24"/>
        <v>16666.666666666668</v>
      </c>
      <c r="T179" s="104">
        <f t="shared" si="30"/>
        <v>16666.666666666668</v>
      </c>
      <c r="U179" s="104">
        <f t="shared" si="32"/>
        <v>16666.666666666668</v>
      </c>
      <c r="V179" s="104">
        <f t="shared" si="34"/>
        <v>16666.666666666668</v>
      </c>
      <c r="W179" s="104">
        <f t="shared" si="21"/>
        <v>16666.666666666668</v>
      </c>
      <c r="X179" s="104">
        <f t="shared" si="23"/>
        <v>16666.666666666668</v>
      </c>
      <c r="Y179" s="104">
        <f t="shared" si="28"/>
        <v>16666.666666666668</v>
      </c>
      <c r="Z179" s="104">
        <f t="shared" si="31"/>
        <v>16666.666666666668</v>
      </c>
      <c r="AA179" s="104">
        <f t="shared" si="33"/>
        <v>16666.666666666668</v>
      </c>
      <c r="AB179" s="104">
        <f t="shared" si="35"/>
        <v>16666.666666666668</v>
      </c>
      <c r="AC179" s="101"/>
      <c r="AD179" s="101"/>
      <c r="AE179" s="101"/>
      <c r="AF179" s="101"/>
      <c r="AG179" s="101"/>
      <c r="AH179" s="106">
        <f>AH178*(1+PyG!F179)</f>
        <v>346666666.66666681</v>
      </c>
      <c r="AI179" s="107">
        <f t="shared" si="29"/>
        <v>0</v>
      </c>
      <c r="AJ179" s="107">
        <f t="shared" si="25"/>
        <v>5166666.666666667</v>
      </c>
      <c r="AK179" s="133"/>
    </row>
    <row r="180" spans="2:37" x14ac:dyDescent="0.25">
      <c r="B180" s="122">
        <v>175</v>
      </c>
      <c r="C180" s="101"/>
      <c r="D180" s="100">
        <f t="shared" si="26"/>
        <v>5000000</v>
      </c>
      <c r="E180" s="101"/>
      <c r="F180" s="101"/>
      <c r="G180" s="101"/>
      <c r="H180" s="101"/>
      <c r="I180" s="100"/>
      <c r="J180" s="101"/>
      <c r="K180" s="100"/>
      <c r="L180" s="101"/>
      <c r="M180" s="103">
        <f t="shared" si="27"/>
        <v>166666.66666666666</v>
      </c>
      <c r="N180" s="104"/>
      <c r="O180" s="101"/>
      <c r="P180" s="104"/>
      <c r="Q180" s="104"/>
      <c r="R180" s="101"/>
      <c r="S180" s="104">
        <f t="shared" si="24"/>
        <v>16666.666666666668</v>
      </c>
      <c r="T180" s="104">
        <f t="shared" si="30"/>
        <v>16666.666666666668</v>
      </c>
      <c r="U180" s="104">
        <f t="shared" si="32"/>
        <v>16666.666666666668</v>
      </c>
      <c r="V180" s="104">
        <f t="shared" si="34"/>
        <v>16666.666666666668</v>
      </c>
      <c r="W180" s="104">
        <f t="shared" ref="W180:W234" si="36">$L$114/(10*12)</f>
        <v>16666.666666666668</v>
      </c>
      <c r="X180" s="104">
        <f t="shared" si="23"/>
        <v>16666.666666666668</v>
      </c>
      <c r="Y180" s="104">
        <f t="shared" si="28"/>
        <v>16666.666666666668</v>
      </c>
      <c r="Z180" s="104">
        <f t="shared" si="31"/>
        <v>16666.666666666668</v>
      </c>
      <c r="AA180" s="104">
        <f t="shared" si="33"/>
        <v>16666.666666666668</v>
      </c>
      <c r="AB180" s="104">
        <f t="shared" si="35"/>
        <v>16666.666666666668</v>
      </c>
      <c r="AC180" s="101"/>
      <c r="AD180" s="101"/>
      <c r="AE180" s="101"/>
      <c r="AF180" s="101"/>
      <c r="AG180" s="101"/>
      <c r="AH180" s="106">
        <f>AH179*(1+PyG!F180)</f>
        <v>346666666.66666681</v>
      </c>
      <c r="AI180" s="107">
        <f t="shared" si="29"/>
        <v>0</v>
      </c>
      <c r="AJ180" s="107">
        <f t="shared" si="25"/>
        <v>5166666.666666667</v>
      </c>
      <c r="AK180" s="133"/>
    </row>
    <row r="181" spans="2:37" x14ac:dyDescent="0.25">
      <c r="B181" s="122">
        <v>176</v>
      </c>
      <c r="C181" s="101"/>
      <c r="D181" s="100">
        <f t="shared" si="26"/>
        <v>5000000</v>
      </c>
      <c r="E181" s="101"/>
      <c r="F181" s="101"/>
      <c r="G181" s="101"/>
      <c r="H181" s="101"/>
      <c r="I181" s="100"/>
      <c r="J181" s="101"/>
      <c r="K181" s="100"/>
      <c r="L181" s="101"/>
      <c r="M181" s="103">
        <f t="shared" si="27"/>
        <v>166666.66666666666</v>
      </c>
      <c r="N181" s="104"/>
      <c r="O181" s="101"/>
      <c r="P181" s="104"/>
      <c r="Q181" s="104"/>
      <c r="R181" s="101"/>
      <c r="S181" s="104">
        <f t="shared" si="24"/>
        <v>16666.666666666668</v>
      </c>
      <c r="T181" s="104">
        <f t="shared" si="30"/>
        <v>16666.666666666668</v>
      </c>
      <c r="U181" s="104">
        <f t="shared" si="32"/>
        <v>16666.666666666668</v>
      </c>
      <c r="V181" s="104">
        <f t="shared" si="34"/>
        <v>16666.666666666668</v>
      </c>
      <c r="W181" s="104">
        <f t="shared" si="36"/>
        <v>16666.666666666668</v>
      </c>
      <c r="X181" s="104">
        <f t="shared" si="23"/>
        <v>16666.666666666668</v>
      </c>
      <c r="Y181" s="104">
        <f t="shared" si="28"/>
        <v>16666.666666666668</v>
      </c>
      <c r="Z181" s="104">
        <f t="shared" si="31"/>
        <v>16666.666666666668</v>
      </c>
      <c r="AA181" s="104">
        <f t="shared" si="33"/>
        <v>16666.666666666668</v>
      </c>
      <c r="AB181" s="104">
        <f t="shared" si="35"/>
        <v>16666.666666666668</v>
      </c>
      <c r="AC181" s="101"/>
      <c r="AD181" s="101"/>
      <c r="AE181" s="101"/>
      <c r="AF181" s="101"/>
      <c r="AG181" s="101"/>
      <c r="AH181" s="106">
        <f>AH180*(1+PyG!F181)</f>
        <v>346666666.66666681</v>
      </c>
      <c r="AI181" s="107">
        <f t="shared" si="29"/>
        <v>0</v>
      </c>
      <c r="AJ181" s="107">
        <f t="shared" si="25"/>
        <v>5166666.666666667</v>
      </c>
      <c r="AK181" s="133"/>
    </row>
    <row r="182" spans="2:37" x14ac:dyDescent="0.25">
      <c r="B182" s="122">
        <v>177</v>
      </c>
      <c r="C182" s="101"/>
      <c r="D182" s="100">
        <f t="shared" si="26"/>
        <v>5000000</v>
      </c>
      <c r="E182" s="101"/>
      <c r="F182" s="101"/>
      <c r="G182" s="101"/>
      <c r="H182" s="101"/>
      <c r="I182" s="100"/>
      <c r="J182" s="101"/>
      <c r="K182" s="100"/>
      <c r="L182" s="101"/>
      <c r="M182" s="103">
        <f t="shared" si="27"/>
        <v>166666.66666666666</v>
      </c>
      <c r="N182" s="104"/>
      <c r="O182" s="101"/>
      <c r="P182" s="104"/>
      <c r="Q182" s="104"/>
      <c r="R182" s="101"/>
      <c r="S182" s="104">
        <f t="shared" si="24"/>
        <v>16666.666666666668</v>
      </c>
      <c r="T182" s="104">
        <f t="shared" si="30"/>
        <v>16666.666666666668</v>
      </c>
      <c r="U182" s="104">
        <f t="shared" si="32"/>
        <v>16666.666666666668</v>
      </c>
      <c r="V182" s="104">
        <f t="shared" si="34"/>
        <v>16666.666666666668</v>
      </c>
      <c r="W182" s="104">
        <f t="shared" si="36"/>
        <v>16666.666666666668</v>
      </c>
      <c r="X182" s="104">
        <f t="shared" si="23"/>
        <v>16666.666666666668</v>
      </c>
      <c r="Y182" s="104">
        <f t="shared" si="28"/>
        <v>16666.666666666668</v>
      </c>
      <c r="Z182" s="104">
        <f t="shared" si="31"/>
        <v>16666.666666666668</v>
      </c>
      <c r="AA182" s="104">
        <f t="shared" si="33"/>
        <v>16666.666666666668</v>
      </c>
      <c r="AB182" s="104">
        <f t="shared" si="35"/>
        <v>16666.666666666668</v>
      </c>
      <c r="AC182" s="101"/>
      <c r="AD182" s="101"/>
      <c r="AE182" s="101"/>
      <c r="AF182" s="101"/>
      <c r="AG182" s="101"/>
      <c r="AH182" s="106">
        <f>AH181*(1+PyG!F182)</f>
        <v>346666666.66666681</v>
      </c>
      <c r="AI182" s="107">
        <f t="shared" si="29"/>
        <v>0</v>
      </c>
      <c r="AJ182" s="107">
        <f t="shared" si="25"/>
        <v>5166666.666666667</v>
      </c>
      <c r="AK182" s="133"/>
    </row>
    <row r="183" spans="2:37" x14ac:dyDescent="0.25">
      <c r="B183" s="122">
        <v>178</v>
      </c>
      <c r="C183" s="101"/>
      <c r="D183" s="100">
        <f t="shared" si="26"/>
        <v>5000000</v>
      </c>
      <c r="E183" s="101"/>
      <c r="F183" s="101"/>
      <c r="G183" s="101"/>
      <c r="H183" s="101"/>
      <c r="I183" s="100"/>
      <c r="J183" s="101"/>
      <c r="K183" s="100"/>
      <c r="L183" s="101"/>
      <c r="M183" s="103">
        <f t="shared" si="27"/>
        <v>166666.66666666666</v>
      </c>
      <c r="N183" s="104"/>
      <c r="O183" s="101"/>
      <c r="P183" s="104"/>
      <c r="Q183" s="104"/>
      <c r="R183" s="101"/>
      <c r="S183" s="104">
        <f t="shared" si="24"/>
        <v>16666.666666666668</v>
      </c>
      <c r="T183" s="104">
        <f t="shared" si="30"/>
        <v>16666.666666666668</v>
      </c>
      <c r="U183" s="104">
        <f t="shared" si="32"/>
        <v>16666.666666666668</v>
      </c>
      <c r="V183" s="104">
        <f t="shared" si="34"/>
        <v>16666.666666666668</v>
      </c>
      <c r="W183" s="104">
        <f t="shared" si="36"/>
        <v>16666.666666666668</v>
      </c>
      <c r="X183" s="104">
        <f t="shared" si="23"/>
        <v>16666.666666666668</v>
      </c>
      <c r="Y183" s="104">
        <f t="shared" si="28"/>
        <v>16666.666666666668</v>
      </c>
      <c r="Z183" s="104">
        <f t="shared" si="31"/>
        <v>16666.666666666668</v>
      </c>
      <c r="AA183" s="104">
        <f t="shared" si="33"/>
        <v>16666.666666666668</v>
      </c>
      <c r="AB183" s="104">
        <f t="shared" si="35"/>
        <v>16666.666666666668</v>
      </c>
      <c r="AC183" s="101"/>
      <c r="AD183" s="101"/>
      <c r="AE183" s="101"/>
      <c r="AF183" s="101"/>
      <c r="AG183" s="101"/>
      <c r="AH183" s="106">
        <f>AH182*(1+PyG!F183)</f>
        <v>346666666.66666681</v>
      </c>
      <c r="AI183" s="107">
        <f t="shared" si="29"/>
        <v>0</v>
      </c>
      <c r="AJ183" s="107">
        <f t="shared" si="25"/>
        <v>5166666.666666667</v>
      </c>
      <c r="AK183" s="133"/>
    </row>
    <row r="184" spans="2:37" x14ac:dyDescent="0.25">
      <c r="B184" s="122">
        <v>179</v>
      </c>
      <c r="C184" s="101"/>
      <c r="D184" s="100">
        <f t="shared" si="26"/>
        <v>5000000</v>
      </c>
      <c r="E184" s="101"/>
      <c r="F184" s="101"/>
      <c r="G184" s="101"/>
      <c r="H184" s="101"/>
      <c r="I184" s="100"/>
      <c r="J184" s="101"/>
      <c r="K184" s="100"/>
      <c r="L184" s="101"/>
      <c r="M184" s="103">
        <f t="shared" si="27"/>
        <v>166666.66666666666</v>
      </c>
      <c r="N184" s="104"/>
      <c r="O184" s="101"/>
      <c r="P184" s="104"/>
      <c r="Q184" s="104"/>
      <c r="R184" s="101"/>
      <c r="S184" s="104">
        <f t="shared" si="24"/>
        <v>16666.666666666668</v>
      </c>
      <c r="T184" s="104">
        <f t="shared" si="30"/>
        <v>16666.666666666668</v>
      </c>
      <c r="U184" s="104">
        <f t="shared" si="32"/>
        <v>16666.666666666668</v>
      </c>
      <c r="V184" s="104">
        <f t="shared" si="34"/>
        <v>16666.666666666668</v>
      </c>
      <c r="W184" s="104">
        <f t="shared" si="36"/>
        <v>16666.666666666668</v>
      </c>
      <c r="X184" s="104">
        <f t="shared" si="23"/>
        <v>16666.666666666668</v>
      </c>
      <c r="Y184" s="104">
        <f t="shared" si="28"/>
        <v>16666.666666666668</v>
      </c>
      <c r="Z184" s="104">
        <f t="shared" si="31"/>
        <v>16666.666666666668</v>
      </c>
      <c r="AA184" s="104">
        <f t="shared" si="33"/>
        <v>16666.666666666668</v>
      </c>
      <c r="AB184" s="104">
        <f t="shared" si="35"/>
        <v>16666.666666666668</v>
      </c>
      <c r="AC184" s="101"/>
      <c r="AD184" s="101"/>
      <c r="AE184" s="101"/>
      <c r="AF184" s="101"/>
      <c r="AG184" s="101"/>
      <c r="AH184" s="106">
        <f>AH183*(1+PyG!F184)</f>
        <v>346666666.66666681</v>
      </c>
      <c r="AI184" s="107">
        <f t="shared" si="29"/>
        <v>0</v>
      </c>
      <c r="AJ184" s="107">
        <f t="shared" si="25"/>
        <v>5166666.666666667</v>
      </c>
      <c r="AK184" s="133"/>
    </row>
    <row r="185" spans="2:37" x14ac:dyDescent="0.25">
      <c r="B185" s="122">
        <v>180</v>
      </c>
      <c r="C185" s="101"/>
      <c r="D185" s="100">
        <f t="shared" si="26"/>
        <v>5000000</v>
      </c>
      <c r="E185" s="101"/>
      <c r="F185" s="101"/>
      <c r="G185" s="101"/>
      <c r="H185" s="101"/>
      <c r="I185" s="100"/>
      <c r="J185" s="101"/>
      <c r="K185" s="100"/>
      <c r="L185" s="101"/>
      <c r="M185" s="103">
        <f t="shared" si="27"/>
        <v>166666.66666666666</v>
      </c>
      <c r="N185" s="104"/>
      <c r="O185" s="101"/>
      <c r="P185" s="104"/>
      <c r="Q185" s="104"/>
      <c r="R185" s="101"/>
      <c r="S185" s="104">
        <f t="shared" si="24"/>
        <v>16666.666666666668</v>
      </c>
      <c r="T185" s="104">
        <f t="shared" si="30"/>
        <v>16666.666666666668</v>
      </c>
      <c r="U185" s="104">
        <f t="shared" si="32"/>
        <v>16666.666666666668</v>
      </c>
      <c r="V185" s="104">
        <f t="shared" si="34"/>
        <v>16666.666666666668</v>
      </c>
      <c r="W185" s="104">
        <f t="shared" si="36"/>
        <v>16666.666666666668</v>
      </c>
      <c r="X185" s="104">
        <f t="shared" si="23"/>
        <v>16666.666666666668</v>
      </c>
      <c r="Y185" s="104">
        <f t="shared" si="28"/>
        <v>16666.666666666668</v>
      </c>
      <c r="Z185" s="104">
        <f t="shared" si="31"/>
        <v>16666.666666666668</v>
      </c>
      <c r="AA185" s="104">
        <f t="shared" si="33"/>
        <v>16666.666666666668</v>
      </c>
      <c r="AB185" s="104">
        <f t="shared" si="35"/>
        <v>16666.666666666668</v>
      </c>
      <c r="AC185" s="101"/>
      <c r="AD185" s="101"/>
      <c r="AE185" s="101"/>
      <c r="AF185" s="101"/>
      <c r="AG185" s="101"/>
      <c r="AH185" s="106">
        <f>AH184*(1+PyG!F185)</f>
        <v>346666666.66666681</v>
      </c>
      <c r="AI185" s="107">
        <f t="shared" si="29"/>
        <v>0</v>
      </c>
      <c r="AJ185" s="107">
        <f t="shared" si="25"/>
        <v>5166666.666666667</v>
      </c>
      <c r="AK185" s="133"/>
    </row>
    <row r="186" spans="2:37" x14ac:dyDescent="0.25">
      <c r="B186" s="122">
        <v>181</v>
      </c>
      <c r="C186" s="101"/>
      <c r="D186" s="100">
        <f t="shared" si="26"/>
        <v>5000000</v>
      </c>
      <c r="E186" s="101"/>
      <c r="F186" s="101"/>
      <c r="G186" s="101"/>
      <c r="H186" s="101"/>
      <c r="I186" s="100"/>
      <c r="J186" s="101"/>
      <c r="K186" s="100"/>
      <c r="L186" s="100">
        <f>Datos_Entrada!$D$41</f>
        <v>2000000</v>
      </c>
      <c r="M186" s="103">
        <f t="shared" si="27"/>
        <v>166666.66666666666</v>
      </c>
      <c r="N186" s="104"/>
      <c r="O186" s="101"/>
      <c r="P186" s="104"/>
      <c r="Q186" s="104"/>
      <c r="R186" s="101"/>
      <c r="S186" s="104">
        <f t="shared" si="24"/>
        <v>16666.666666666668</v>
      </c>
      <c r="T186" s="104">
        <f t="shared" si="30"/>
        <v>16666.666666666668</v>
      </c>
      <c r="U186" s="104">
        <f t="shared" si="32"/>
        <v>16666.666666666668</v>
      </c>
      <c r="V186" s="104">
        <f t="shared" si="34"/>
        <v>16666.666666666668</v>
      </c>
      <c r="W186" s="104">
        <f t="shared" si="36"/>
        <v>16666.666666666668</v>
      </c>
      <c r="X186" s="104">
        <f t="shared" si="23"/>
        <v>16666.666666666668</v>
      </c>
      <c r="Y186" s="104">
        <f t="shared" si="28"/>
        <v>16666.666666666668</v>
      </c>
      <c r="Z186" s="104">
        <f t="shared" si="31"/>
        <v>16666.666666666668</v>
      </c>
      <c r="AA186" s="104">
        <f t="shared" si="33"/>
        <v>16666.666666666668</v>
      </c>
      <c r="AB186" s="104">
        <f t="shared" si="35"/>
        <v>16666.666666666668</v>
      </c>
      <c r="AC186" s="101"/>
      <c r="AD186" s="101"/>
      <c r="AE186" s="101"/>
      <c r="AF186" s="101"/>
      <c r="AG186" s="101"/>
      <c r="AH186" s="106">
        <f>AH185*(1+PyG!F186)</f>
        <v>658666666.66666687</v>
      </c>
      <c r="AI186" s="107">
        <f t="shared" si="29"/>
        <v>312000000.00000006</v>
      </c>
      <c r="AJ186" s="107">
        <f t="shared" si="25"/>
        <v>5166666.666666667</v>
      </c>
      <c r="AK186" s="133"/>
    </row>
    <row r="187" spans="2:37" x14ac:dyDescent="0.25">
      <c r="B187" s="122">
        <v>182</v>
      </c>
      <c r="C187" s="101"/>
      <c r="D187" s="100">
        <f t="shared" si="26"/>
        <v>5000000</v>
      </c>
      <c r="E187" s="101"/>
      <c r="F187" s="101"/>
      <c r="G187" s="101"/>
      <c r="H187" s="101"/>
      <c r="I187" s="100"/>
      <c r="J187" s="101"/>
      <c r="K187" s="100"/>
      <c r="L187" s="101"/>
      <c r="M187" s="103">
        <f t="shared" si="27"/>
        <v>166666.66666666666</v>
      </c>
      <c r="N187" s="104"/>
      <c r="O187" s="101"/>
      <c r="P187" s="104"/>
      <c r="Q187" s="104"/>
      <c r="R187" s="101"/>
      <c r="S187" s="101"/>
      <c r="T187" s="104">
        <f t="shared" si="30"/>
        <v>16666.666666666668</v>
      </c>
      <c r="U187" s="104">
        <f t="shared" si="32"/>
        <v>16666.666666666668</v>
      </c>
      <c r="V187" s="104">
        <f t="shared" si="34"/>
        <v>16666.666666666668</v>
      </c>
      <c r="W187" s="104">
        <f t="shared" si="36"/>
        <v>16666.666666666668</v>
      </c>
      <c r="X187" s="104">
        <f t="shared" si="23"/>
        <v>16666.666666666668</v>
      </c>
      <c r="Y187" s="104">
        <f t="shared" si="28"/>
        <v>16666.666666666668</v>
      </c>
      <c r="Z187" s="104">
        <f t="shared" si="31"/>
        <v>16666.666666666668</v>
      </c>
      <c r="AA187" s="104">
        <f t="shared" si="33"/>
        <v>16666.666666666668</v>
      </c>
      <c r="AB187" s="104">
        <f t="shared" si="35"/>
        <v>16666.666666666668</v>
      </c>
      <c r="AC187" s="104">
        <f>$L$186/(10*12)</f>
        <v>16666.666666666668</v>
      </c>
      <c r="AD187" s="101"/>
      <c r="AE187" s="101"/>
      <c r="AF187" s="101"/>
      <c r="AG187" s="101"/>
      <c r="AH187" s="106">
        <f>AH186*(1+PyG!F187)</f>
        <v>658666666.66666687</v>
      </c>
      <c r="AI187" s="107">
        <f t="shared" si="29"/>
        <v>0</v>
      </c>
      <c r="AJ187" s="107">
        <f t="shared" si="25"/>
        <v>5166666.666666667</v>
      </c>
      <c r="AK187" s="133"/>
    </row>
    <row r="188" spans="2:37" x14ac:dyDescent="0.25">
      <c r="B188" s="122">
        <v>183</v>
      </c>
      <c r="C188" s="101"/>
      <c r="D188" s="100">
        <f t="shared" si="26"/>
        <v>5000000</v>
      </c>
      <c r="E188" s="101"/>
      <c r="F188" s="101"/>
      <c r="G188" s="101"/>
      <c r="H188" s="101"/>
      <c r="I188" s="100"/>
      <c r="J188" s="101"/>
      <c r="K188" s="100"/>
      <c r="L188" s="101"/>
      <c r="M188" s="103">
        <f t="shared" si="27"/>
        <v>166666.66666666666</v>
      </c>
      <c r="N188" s="104"/>
      <c r="O188" s="101"/>
      <c r="P188" s="104"/>
      <c r="Q188" s="104"/>
      <c r="R188" s="101"/>
      <c r="S188" s="101"/>
      <c r="T188" s="104">
        <f t="shared" si="30"/>
        <v>16666.666666666668</v>
      </c>
      <c r="U188" s="104">
        <f t="shared" si="32"/>
        <v>16666.666666666668</v>
      </c>
      <c r="V188" s="104">
        <f t="shared" si="34"/>
        <v>16666.666666666668</v>
      </c>
      <c r="W188" s="104">
        <f t="shared" si="36"/>
        <v>16666.666666666668</v>
      </c>
      <c r="X188" s="104">
        <f t="shared" si="23"/>
        <v>16666.666666666668</v>
      </c>
      <c r="Y188" s="104">
        <f t="shared" si="28"/>
        <v>16666.666666666668</v>
      </c>
      <c r="Z188" s="104">
        <f t="shared" si="31"/>
        <v>16666.666666666668</v>
      </c>
      <c r="AA188" s="104">
        <f t="shared" si="33"/>
        <v>16666.666666666668</v>
      </c>
      <c r="AB188" s="104">
        <f t="shared" si="35"/>
        <v>16666.666666666668</v>
      </c>
      <c r="AC188" s="104">
        <f t="shared" ref="AC188:AC251" si="37">$L$186/(10*12)</f>
        <v>16666.666666666668</v>
      </c>
      <c r="AD188" s="101"/>
      <c r="AE188" s="101"/>
      <c r="AF188" s="101"/>
      <c r="AG188" s="101"/>
      <c r="AH188" s="106">
        <f>AH187*(1+PyG!F188)</f>
        <v>658666666.66666687</v>
      </c>
      <c r="AI188" s="107">
        <f t="shared" si="29"/>
        <v>0</v>
      </c>
      <c r="AJ188" s="107">
        <f t="shared" si="25"/>
        <v>5166666.666666667</v>
      </c>
      <c r="AK188" s="133"/>
    </row>
    <row r="189" spans="2:37" x14ac:dyDescent="0.25">
      <c r="B189" s="122">
        <v>184</v>
      </c>
      <c r="C189" s="101"/>
      <c r="D189" s="100">
        <f t="shared" si="26"/>
        <v>5000000</v>
      </c>
      <c r="E189" s="101"/>
      <c r="F189" s="101"/>
      <c r="G189" s="101"/>
      <c r="H189" s="101"/>
      <c r="I189" s="100"/>
      <c r="J189" s="101"/>
      <c r="K189" s="100"/>
      <c r="L189" s="101"/>
      <c r="M189" s="103">
        <f t="shared" si="27"/>
        <v>166666.66666666666</v>
      </c>
      <c r="N189" s="104"/>
      <c r="O189" s="101"/>
      <c r="P189" s="104"/>
      <c r="Q189" s="104"/>
      <c r="R189" s="101"/>
      <c r="S189" s="101"/>
      <c r="T189" s="104">
        <f t="shared" si="30"/>
        <v>16666.666666666668</v>
      </c>
      <c r="U189" s="104">
        <f t="shared" si="32"/>
        <v>16666.666666666668</v>
      </c>
      <c r="V189" s="104">
        <f t="shared" si="34"/>
        <v>16666.666666666668</v>
      </c>
      <c r="W189" s="104">
        <f t="shared" si="36"/>
        <v>16666.666666666668</v>
      </c>
      <c r="X189" s="104">
        <f t="shared" si="23"/>
        <v>16666.666666666668</v>
      </c>
      <c r="Y189" s="104">
        <f t="shared" si="28"/>
        <v>16666.666666666668</v>
      </c>
      <c r="Z189" s="104">
        <f t="shared" si="31"/>
        <v>16666.666666666668</v>
      </c>
      <c r="AA189" s="104">
        <f t="shared" si="33"/>
        <v>16666.666666666668</v>
      </c>
      <c r="AB189" s="104">
        <f t="shared" si="35"/>
        <v>16666.666666666668</v>
      </c>
      <c r="AC189" s="104">
        <f t="shared" si="37"/>
        <v>16666.666666666668</v>
      </c>
      <c r="AD189" s="101"/>
      <c r="AE189" s="101"/>
      <c r="AF189" s="101"/>
      <c r="AG189" s="101"/>
      <c r="AH189" s="106">
        <f>AH188*(1+PyG!F189)</f>
        <v>658666666.66666687</v>
      </c>
      <c r="AI189" s="107">
        <f t="shared" si="29"/>
        <v>0</v>
      </c>
      <c r="AJ189" s="107">
        <f t="shared" si="25"/>
        <v>5166666.666666667</v>
      </c>
      <c r="AK189" s="133"/>
    </row>
    <row r="190" spans="2:37" x14ac:dyDescent="0.25">
      <c r="B190" s="122">
        <v>185</v>
      </c>
      <c r="C190" s="101"/>
      <c r="D190" s="100">
        <f t="shared" si="26"/>
        <v>5000000</v>
      </c>
      <c r="E190" s="101"/>
      <c r="F190" s="101"/>
      <c r="G190" s="101"/>
      <c r="H190" s="101"/>
      <c r="I190" s="100"/>
      <c r="J190" s="101"/>
      <c r="K190" s="100"/>
      <c r="L190" s="101"/>
      <c r="M190" s="103">
        <f t="shared" si="27"/>
        <v>166666.66666666666</v>
      </c>
      <c r="N190" s="104"/>
      <c r="O190" s="101"/>
      <c r="P190" s="104"/>
      <c r="Q190" s="104"/>
      <c r="R190" s="101"/>
      <c r="S190" s="101"/>
      <c r="T190" s="104">
        <f t="shared" si="30"/>
        <v>16666.666666666668</v>
      </c>
      <c r="U190" s="104">
        <f t="shared" si="32"/>
        <v>16666.666666666668</v>
      </c>
      <c r="V190" s="104">
        <f t="shared" si="34"/>
        <v>16666.666666666668</v>
      </c>
      <c r="W190" s="104">
        <f t="shared" si="36"/>
        <v>16666.666666666668</v>
      </c>
      <c r="X190" s="104">
        <f t="shared" si="23"/>
        <v>16666.666666666668</v>
      </c>
      <c r="Y190" s="104">
        <f t="shared" si="28"/>
        <v>16666.666666666668</v>
      </c>
      <c r="Z190" s="104">
        <f t="shared" si="31"/>
        <v>16666.666666666668</v>
      </c>
      <c r="AA190" s="104">
        <f t="shared" si="33"/>
        <v>16666.666666666668</v>
      </c>
      <c r="AB190" s="104">
        <f t="shared" si="35"/>
        <v>16666.666666666668</v>
      </c>
      <c r="AC190" s="104">
        <f t="shared" si="37"/>
        <v>16666.666666666668</v>
      </c>
      <c r="AD190" s="101"/>
      <c r="AE190" s="101"/>
      <c r="AF190" s="101"/>
      <c r="AG190" s="101"/>
      <c r="AH190" s="106">
        <f>AH189*(1+PyG!F190)</f>
        <v>658666666.66666687</v>
      </c>
      <c r="AI190" s="107">
        <f t="shared" si="29"/>
        <v>0</v>
      </c>
      <c r="AJ190" s="107">
        <f t="shared" si="25"/>
        <v>5166666.666666667</v>
      </c>
      <c r="AK190" s="133"/>
    </row>
    <row r="191" spans="2:37" x14ac:dyDescent="0.25">
      <c r="B191" s="122">
        <v>186</v>
      </c>
      <c r="C191" s="101"/>
      <c r="D191" s="100">
        <f t="shared" si="26"/>
        <v>5000000</v>
      </c>
      <c r="E191" s="101"/>
      <c r="F191" s="101"/>
      <c r="G191" s="101"/>
      <c r="H191" s="101"/>
      <c r="I191" s="100"/>
      <c r="J191" s="101"/>
      <c r="K191" s="100"/>
      <c r="L191" s="101"/>
      <c r="M191" s="103">
        <f t="shared" si="27"/>
        <v>166666.66666666666</v>
      </c>
      <c r="N191" s="104"/>
      <c r="O191" s="101"/>
      <c r="P191" s="104"/>
      <c r="Q191" s="104"/>
      <c r="R191" s="101"/>
      <c r="S191" s="101"/>
      <c r="T191" s="104">
        <f t="shared" si="30"/>
        <v>16666.666666666668</v>
      </c>
      <c r="U191" s="104">
        <f t="shared" si="32"/>
        <v>16666.666666666668</v>
      </c>
      <c r="V191" s="104">
        <f t="shared" si="34"/>
        <v>16666.666666666668</v>
      </c>
      <c r="W191" s="104">
        <f t="shared" si="36"/>
        <v>16666.666666666668</v>
      </c>
      <c r="X191" s="104">
        <f t="shared" si="23"/>
        <v>16666.666666666668</v>
      </c>
      <c r="Y191" s="104">
        <f t="shared" si="28"/>
        <v>16666.666666666668</v>
      </c>
      <c r="Z191" s="104">
        <f t="shared" si="31"/>
        <v>16666.666666666668</v>
      </c>
      <c r="AA191" s="104">
        <f t="shared" si="33"/>
        <v>16666.666666666668</v>
      </c>
      <c r="AB191" s="104">
        <f t="shared" si="35"/>
        <v>16666.666666666668</v>
      </c>
      <c r="AC191" s="104">
        <f t="shared" si="37"/>
        <v>16666.666666666668</v>
      </c>
      <c r="AD191" s="101"/>
      <c r="AE191" s="101"/>
      <c r="AF191" s="101"/>
      <c r="AG191" s="101"/>
      <c r="AH191" s="106">
        <f>AH190*(1+PyG!F191)</f>
        <v>658666666.66666687</v>
      </c>
      <c r="AI191" s="107">
        <f t="shared" si="29"/>
        <v>0</v>
      </c>
      <c r="AJ191" s="107">
        <f t="shared" si="25"/>
        <v>5166666.666666667</v>
      </c>
      <c r="AK191" s="133"/>
    </row>
    <row r="192" spans="2:37" x14ac:dyDescent="0.25">
      <c r="B192" s="122">
        <v>187</v>
      </c>
      <c r="C192" s="101"/>
      <c r="D192" s="100">
        <f t="shared" si="26"/>
        <v>5000000</v>
      </c>
      <c r="E192" s="101"/>
      <c r="F192" s="101"/>
      <c r="G192" s="101"/>
      <c r="H192" s="101"/>
      <c r="I192" s="100"/>
      <c r="J192" s="101"/>
      <c r="K192" s="100"/>
      <c r="L192" s="101"/>
      <c r="M192" s="103">
        <f t="shared" si="27"/>
        <v>166666.66666666666</v>
      </c>
      <c r="N192" s="104"/>
      <c r="O192" s="101"/>
      <c r="P192" s="104"/>
      <c r="Q192" s="104"/>
      <c r="R192" s="101"/>
      <c r="S192" s="101"/>
      <c r="T192" s="104">
        <f t="shared" si="30"/>
        <v>16666.666666666668</v>
      </c>
      <c r="U192" s="104">
        <f t="shared" si="32"/>
        <v>16666.666666666668</v>
      </c>
      <c r="V192" s="104">
        <f t="shared" si="34"/>
        <v>16666.666666666668</v>
      </c>
      <c r="W192" s="104">
        <f t="shared" si="36"/>
        <v>16666.666666666668</v>
      </c>
      <c r="X192" s="104">
        <f t="shared" ref="X192:X245" si="38">$L$126/(10*12)</f>
        <v>16666.666666666668</v>
      </c>
      <c r="Y192" s="104">
        <f t="shared" si="28"/>
        <v>16666.666666666668</v>
      </c>
      <c r="Z192" s="104">
        <f t="shared" si="31"/>
        <v>16666.666666666668</v>
      </c>
      <c r="AA192" s="104">
        <f t="shared" si="33"/>
        <v>16666.666666666668</v>
      </c>
      <c r="AB192" s="104">
        <f t="shared" si="35"/>
        <v>16666.666666666668</v>
      </c>
      <c r="AC192" s="104">
        <f t="shared" si="37"/>
        <v>16666.666666666668</v>
      </c>
      <c r="AD192" s="101"/>
      <c r="AE192" s="101"/>
      <c r="AF192" s="101"/>
      <c r="AG192" s="101"/>
      <c r="AH192" s="106">
        <f>AH191*(1+PyG!F192)</f>
        <v>658666666.66666687</v>
      </c>
      <c r="AI192" s="107">
        <f t="shared" si="29"/>
        <v>0</v>
      </c>
      <c r="AJ192" s="107">
        <f t="shared" si="25"/>
        <v>5166666.666666667</v>
      </c>
      <c r="AK192" s="133"/>
    </row>
    <row r="193" spans="2:37" x14ac:dyDescent="0.25">
      <c r="B193" s="122">
        <v>188</v>
      </c>
      <c r="C193" s="101"/>
      <c r="D193" s="100">
        <f t="shared" si="26"/>
        <v>5000000</v>
      </c>
      <c r="E193" s="101"/>
      <c r="F193" s="101"/>
      <c r="G193" s="101"/>
      <c r="H193" s="101"/>
      <c r="I193" s="100"/>
      <c r="J193" s="101"/>
      <c r="K193" s="100"/>
      <c r="L193" s="101"/>
      <c r="M193" s="103">
        <f t="shared" si="27"/>
        <v>166666.66666666666</v>
      </c>
      <c r="N193" s="104"/>
      <c r="O193" s="101"/>
      <c r="P193" s="104"/>
      <c r="Q193" s="104"/>
      <c r="R193" s="101"/>
      <c r="S193" s="101"/>
      <c r="T193" s="104">
        <f t="shared" si="30"/>
        <v>16666.666666666668</v>
      </c>
      <c r="U193" s="104">
        <f t="shared" si="32"/>
        <v>16666.666666666668</v>
      </c>
      <c r="V193" s="104">
        <f t="shared" si="34"/>
        <v>16666.666666666668</v>
      </c>
      <c r="W193" s="104">
        <f t="shared" si="36"/>
        <v>16666.666666666668</v>
      </c>
      <c r="X193" s="104">
        <f t="shared" si="38"/>
        <v>16666.666666666668</v>
      </c>
      <c r="Y193" s="104">
        <f t="shared" si="28"/>
        <v>16666.666666666668</v>
      </c>
      <c r="Z193" s="104">
        <f t="shared" si="31"/>
        <v>16666.666666666668</v>
      </c>
      <c r="AA193" s="104">
        <f t="shared" si="33"/>
        <v>16666.666666666668</v>
      </c>
      <c r="AB193" s="104">
        <f t="shared" si="35"/>
        <v>16666.666666666668</v>
      </c>
      <c r="AC193" s="104">
        <f t="shared" si="37"/>
        <v>16666.666666666668</v>
      </c>
      <c r="AD193" s="101"/>
      <c r="AE193" s="101"/>
      <c r="AF193" s="101"/>
      <c r="AG193" s="101"/>
      <c r="AH193" s="106">
        <f>AH192*(1+PyG!F193)</f>
        <v>658666666.66666687</v>
      </c>
      <c r="AI193" s="107">
        <f t="shared" si="29"/>
        <v>0</v>
      </c>
      <c r="AJ193" s="107">
        <f t="shared" si="25"/>
        <v>5166666.666666667</v>
      </c>
      <c r="AK193" s="133"/>
    </row>
    <row r="194" spans="2:37" x14ac:dyDescent="0.25">
      <c r="B194" s="122">
        <v>189</v>
      </c>
      <c r="C194" s="101"/>
      <c r="D194" s="100">
        <f t="shared" si="26"/>
        <v>5000000</v>
      </c>
      <c r="E194" s="101"/>
      <c r="F194" s="101"/>
      <c r="G194" s="101"/>
      <c r="H194" s="101"/>
      <c r="I194" s="100"/>
      <c r="J194" s="101"/>
      <c r="K194" s="100"/>
      <c r="L194" s="101"/>
      <c r="M194" s="103">
        <f t="shared" si="27"/>
        <v>166666.66666666666</v>
      </c>
      <c r="N194" s="104"/>
      <c r="O194" s="101"/>
      <c r="P194" s="104"/>
      <c r="Q194" s="104"/>
      <c r="R194" s="101"/>
      <c r="S194" s="101"/>
      <c r="T194" s="104">
        <f t="shared" si="30"/>
        <v>16666.666666666668</v>
      </c>
      <c r="U194" s="104">
        <f t="shared" si="32"/>
        <v>16666.666666666668</v>
      </c>
      <c r="V194" s="104">
        <f t="shared" si="34"/>
        <v>16666.666666666668</v>
      </c>
      <c r="W194" s="104">
        <f t="shared" si="36"/>
        <v>16666.666666666668</v>
      </c>
      <c r="X194" s="104">
        <f t="shared" si="38"/>
        <v>16666.666666666668</v>
      </c>
      <c r="Y194" s="104">
        <f t="shared" si="28"/>
        <v>16666.666666666668</v>
      </c>
      <c r="Z194" s="104">
        <f t="shared" si="31"/>
        <v>16666.666666666668</v>
      </c>
      <c r="AA194" s="104">
        <f t="shared" si="33"/>
        <v>16666.666666666668</v>
      </c>
      <c r="AB194" s="104">
        <f t="shared" si="35"/>
        <v>16666.666666666668</v>
      </c>
      <c r="AC194" s="104">
        <f t="shared" si="37"/>
        <v>16666.666666666668</v>
      </c>
      <c r="AD194" s="101"/>
      <c r="AE194" s="101"/>
      <c r="AF194" s="101"/>
      <c r="AG194" s="101"/>
      <c r="AH194" s="106">
        <f>AH193*(1+PyG!F194)</f>
        <v>658666666.66666687</v>
      </c>
      <c r="AI194" s="107">
        <f t="shared" si="29"/>
        <v>0</v>
      </c>
      <c r="AJ194" s="107">
        <f t="shared" si="25"/>
        <v>5166666.666666667</v>
      </c>
      <c r="AK194" s="133"/>
    </row>
    <row r="195" spans="2:37" x14ac:dyDescent="0.25">
      <c r="B195" s="122">
        <v>190</v>
      </c>
      <c r="C195" s="101"/>
      <c r="D195" s="100">
        <f t="shared" si="26"/>
        <v>5000000</v>
      </c>
      <c r="E195" s="101"/>
      <c r="F195" s="101"/>
      <c r="G195" s="101"/>
      <c r="H195" s="101"/>
      <c r="I195" s="100"/>
      <c r="J195" s="101"/>
      <c r="K195" s="100"/>
      <c r="L195" s="101"/>
      <c r="M195" s="103">
        <f t="shared" si="27"/>
        <v>166666.66666666666</v>
      </c>
      <c r="N195" s="104"/>
      <c r="O195" s="101"/>
      <c r="P195" s="104"/>
      <c r="Q195" s="104"/>
      <c r="R195" s="101"/>
      <c r="S195" s="101"/>
      <c r="T195" s="104">
        <f t="shared" si="30"/>
        <v>16666.666666666668</v>
      </c>
      <c r="U195" s="104">
        <f t="shared" si="32"/>
        <v>16666.666666666668</v>
      </c>
      <c r="V195" s="104">
        <f t="shared" si="34"/>
        <v>16666.666666666668</v>
      </c>
      <c r="W195" s="104">
        <f t="shared" si="36"/>
        <v>16666.666666666668</v>
      </c>
      <c r="X195" s="104">
        <f t="shared" si="38"/>
        <v>16666.666666666668</v>
      </c>
      <c r="Y195" s="104">
        <f t="shared" si="28"/>
        <v>16666.666666666668</v>
      </c>
      <c r="Z195" s="104">
        <f t="shared" si="31"/>
        <v>16666.666666666668</v>
      </c>
      <c r="AA195" s="104">
        <f t="shared" si="33"/>
        <v>16666.666666666668</v>
      </c>
      <c r="AB195" s="104">
        <f t="shared" si="35"/>
        <v>16666.666666666668</v>
      </c>
      <c r="AC195" s="104">
        <f t="shared" si="37"/>
        <v>16666.666666666668</v>
      </c>
      <c r="AD195" s="101"/>
      <c r="AE195" s="101"/>
      <c r="AF195" s="101"/>
      <c r="AG195" s="101"/>
      <c r="AH195" s="106">
        <f>AH194*(1+PyG!F195)</f>
        <v>658666666.66666687</v>
      </c>
      <c r="AI195" s="107">
        <f t="shared" si="29"/>
        <v>0</v>
      </c>
      <c r="AJ195" s="107">
        <f t="shared" si="25"/>
        <v>5166666.666666667</v>
      </c>
      <c r="AK195" s="133"/>
    </row>
    <row r="196" spans="2:37" x14ac:dyDescent="0.25">
      <c r="B196" s="122">
        <v>191</v>
      </c>
      <c r="C196" s="101"/>
      <c r="D196" s="100">
        <f t="shared" si="26"/>
        <v>5000000</v>
      </c>
      <c r="E196" s="101"/>
      <c r="F196" s="101"/>
      <c r="G196" s="101"/>
      <c r="H196" s="101"/>
      <c r="I196" s="100"/>
      <c r="J196" s="101"/>
      <c r="K196" s="100"/>
      <c r="L196" s="101"/>
      <c r="M196" s="103">
        <f t="shared" si="27"/>
        <v>166666.66666666666</v>
      </c>
      <c r="N196" s="104"/>
      <c r="O196" s="101"/>
      <c r="P196" s="104"/>
      <c r="Q196" s="104"/>
      <c r="R196" s="101"/>
      <c r="S196" s="101"/>
      <c r="T196" s="104">
        <f t="shared" si="30"/>
        <v>16666.666666666668</v>
      </c>
      <c r="U196" s="104">
        <f t="shared" si="32"/>
        <v>16666.666666666668</v>
      </c>
      <c r="V196" s="104">
        <f t="shared" si="34"/>
        <v>16666.666666666668</v>
      </c>
      <c r="W196" s="104">
        <f t="shared" si="36"/>
        <v>16666.666666666668</v>
      </c>
      <c r="X196" s="104">
        <f t="shared" si="38"/>
        <v>16666.666666666668</v>
      </c>
      <c r="Y196" s="104">
        <f t="shared" si="28"/>
        <v>16666.666666666668</v>
      </c>
      <c r="Z196" s="104">
        <f t="shared" si="31"/>
        <v>16666.666666666668</v>
      </c>
      <c r="AA196" s="104">
        <f t="shared" si="33"/>
        <v>16666.666666666668</v>
      </c>
      <c r="AB196" s="104">
        <f t="shared" si="35"/>
        <v>16666.666666666668</v>
      </c>
      <c r="AC196" s="104">
        <f t="shared" si="37"/>
        <v>16666.666666666668</v>
      </c>
      <c r="AD196" s="101"/>
      <c r="AE196" s="101"/>
      <c r="AF196" s="101"/>
      <c r="AG196" s="101"/>
      <c r="AH196" s="106">
        <f>AH195*(1+PyG!F196)</f>
        <v>658666666.66666687</v>
      </c>
      <c r="AI196" s="107">
        <f t="shared" si="29"/>
        <v>0</v>
      </c>
      <c r="AJ196" s="107">
        <f t="shared" si="25"/>
        <v>5166666.666666667</v>
      </c>
      <c r="AK196" s="133"/>
    </row>
    <row r="197" spans="2:37" x14ac:dyDescent="0.25">
      <c r="B197" s="122">
        <v>192</v>
      </c>
      <c r="C197" s="101"/>
      <c r="D197" s="100">
        <f t="shared" si="26"/>
        <v>5000000</v>
      </c>
      <c r="E197" s="101"/>
      <c r="F197" s="101"/>
      <c r="G197" s="101"/>
      <c r="H197" s="101"/>
      <c r="I197" s="100"/>
      <c r="J197" s="101"/>
      <c r="K197" s="100"/>
      <c r="L197" s="101"/>
      <c r="M197" s="103">
        <f t="shared" si="27"/>
        <v>166666.66666666666</v>
      </c>
      <c r="N197" s="104"/>
      <c r="O197" s="101"/>
      <c r="P197" s="104"/>
      <c r="Q197" s="104"/>
      <c r="R197" s="101"/>
      <c r="S197" s="101"/>
      <c r="T197" s="104">
        <f t="shared" si="30"/>
        <v>16666.666666666668</v>
      </c>
      <c r="U197" s="104">
        <f t="shared" si="32"/>
        <v>16666.666666666668</v>
      </c>
      <c r="V197" s="104">
        <f t="shared" si="34"/>
        <v>16666.666666666668</v>
      </c>
      <c r="W197" s="104">
        <f t="shared" si="36"/>
        <v>16666.666666666668</v>
      </c>
      <c r="X197" s="104">
        <f t="shared" si="38"/>
        <v>16666.666666666668</v>
      </c>
      <c r="Y197" s="104">
        <f t="shared" si="28"/>
        <v>16666.666666666668</v>
      </c>
      <c r="Z197" s="104">
        <f t="shared" si="31"/>
        <v>16666.666666666668</v>
      </c>
      <c r="AA197" s="104">
        <f t="shared" si="33"/>
        <v>16666.666666666668</v>
      </c>
      <c r="AB197" s="104">
        <f t="shared" si="35"/>
        <v>16666.666666666668</v>
      </c>
      <c r="AC197" s="104">
        <f t="shared" si="37"/>
        <v>16666.666666666668</v>
      </c>
      <c r="AD197" s="101"/>
      <c r="AE197" s="101"/>
      <c r="AF197" s="101"/>
      <c r="AG197" s="101"/>
      <c r="AH197" s="106">
        <f>AH196*(1+PyG!F197)</f>
        <v>658666666.66666687</v>
      </c>
      <c r="AI197" s="107">
        <f t="shared" si="29"/>
        <v>0</v>
      </c>
      <c r="AJ197" s="107">
        <f t="shared" si="25"/>
        <v>5166666.666666667</v>
      </c>
      <c r="AK197" s="133"/>
    </row>
    <row r="198" spans="2:37" x14ac:dyDescent="0.25">
      <c r="B198" s="122">
        <v>193</v>
      </c>
      <c r="C198" s="101"/>
      <c r="D198" s="100">
        <f t="shared" si="26"/>
        <v>5000000</v>
      </c>
      <c r="E198" s="101"/>
      <c r="F198" s="101"/>
      <c r="G198" s="101"/>
      <c r="H198" s="101"/>
      <c r="I198" s="100"/>
      <c r="J198" s="101"/>
      <c r="K198" s="100"/>
      <c r="L198" s="100">
        <f>Datos_Entrada!$D$41</f>
        <v>2000000</v>
      </c>
      <c r="M198" s="103">
        <f t="shared" si="27"/>
        <v>166666.66666666666</v>
      </c>
      <c r="N198" s="104"/>
      <c r="O198" s="101"/>
      <c r="P198" s="104"/>
      <c r="Q198" s="104"/>
      <c r="R198" s="101"/>
      <c r="S198" s="101"/>
      <c r="T198" s="104">
        <f t="shared" si="30"/>
        <v>16666.666666666668</v>
      </c>
      <c r="U198" s="104">
        <f t="shared" si="32"/>
        <v>16666.666666666668</v>
      </c>
      <c r="V198" s="104">
        <f t="shared" si="34"/>
        <v>16666.666666666668</v>
      </c>
      <c r="W198" s="104">
        <f t="shared" si="36"/>
        <v>16666.666666666668</v>
      </c>
      <c r="X198" s="104">
        <f t="shared" si="38"/>
        <v>16666.666666666668</v>
      </c>
      <c r="Y198" s="104">
        <f t="shared" si="28"/>
        <v>16666.666666666668</v>
      </c>
      <c r="Z198" s="104">
        <f t="shared" si="31"/>
        <v>16666.666666666668</v>
      </c>
      <c r="AA198" s="104">
        <f t="shared" si="33"/>
        <v>16666.666666666668</v>
      </c>
      <c r="AB198" s="104">
        <f t="shared" si="35"/>
        <v>16666.666666666668</v>
      </c>
      <c r="AC198" s="104">
        <f t="shared" si="37"/>
        <v>16666.666666666668</v>
      </c>
      <c r="AD198" s="101"/>
      <c r="AE198" s="101"/>
      <c r="AF198" s="101"/>
      <c r="AG198" s="101"/>
      <c r="AH198" s="106">
        <f>AH197*(1+PyG!F198)</f>
        <v>592800000.00000036</v>
      </c>
      <c r="AI198" s="107">
        <f t="shared" si="29"/>
        <v>-65866666.666666508</v>
      </c>
      <c r="AJ198" s="107">
        <f t="shared" ref="AJ198:AJ245" si="39">SUM(D198,G198,I198,K198,M198)</f>
        <v>5166666.666666667</v>
      </c>
      <c r="AK198" s="133"/>
    </row>
    <row r="199" spans="2:37" x14ac:dyDescent="0.25">
      <c r="B199" s="122">
        <v>194</v>
      </c>
      <c r="C199" s="101"/>
      <c r="D199" s="100">
        <f t="shared" ref="D199:D245" si="40">$C$5/$B$245</f>
        <v>5000000</v>
      </c>
      <c r="E199" s="101"/>
      <c r="F199" s="101"/>
      <c r="G199" s="101"/>
      <c r="H199" s="101"/>
      <c r="I199" s="100"/>
      <c r="J199" s="101"/>
      <c r="K199" s="100"/>
      <c r="L199" s="101"/>
      <c r="M199" s="103">
        <f t="shared" ref="M199:M245" si="41">SUM(N199:AG199)</f>
        <v>166666.66666666666</v>
      </c>
      <c r="N199" s="104"/>
      <c r="O199" s="101"/>
      <c r="P199" s="104"/>
      <c r="Q199" s="104"/>
      <c r="R199" s="101"/>
      <c r="S199" s="101"/>
      <c r="T199" s="101"/>
      <c r="U199" s="104">
        <f t="shared" si="32"/>
        <v>16666.666666666668</v>
      </c>
      <c r="V199" s="104">
        <f t="shared" si="34"/>
        <v>16666.666666666668</v>
      </c>
      <c r="W199" s="104">
        <f t="shared" si="36"/>
        <v>16666.666666666668</v>
      </c>
      <c r="X199" s="104">
        <f t="shared" si="38"/>
        <v>16666.666666666668</v>
      </c>
      <c r="Y199" s="104">
        <f t="shared" si="28"/>
        <v>16666.666666666668</v>
      </c>
      <c r="Z199" s="104">
        <f t="shared" si="31"/>
        <v>16666.666666666668</v>
      </c>
      <c r="AA199" s="104">
        <f t="shared" si="33"/>
        <v>16666.666666666668</v>
      </c>
      <c r="AB199" s="104">
        <f t="shared" si="35"/>
        <v>16666.666666666668</v>
      </c>
      <c r="AC199" s="104">
        <f t="shared" si="37"/>
        <v>16666.666666666668</v>
      </c>
      <c r="AD199" s="104">
        <f>$L$198/(10*12)</f>
        <v>16666.666666666668</v>
      </c>
      <c r="AE199" s="101"/>
      <c r="AF199" s="101"/>
      <c r="AG199" s="101"/>
      <c r="AH199" s="106">
        <f>AH198*(1+PyG!F199)</f>
        <v>592800000.00000036</v>
      </c>
      <c r="AI199" s="107">
        <f t="shared" si="29"/>
        <v>0</v>
      </c>
      <c r="AJ199" s="107">
        <f t="shared" si="39"/>
        <v>5166666.666666667</v>
      </c>
      <c r="AK199" s="133"/>
    </row>
    <row r="200" spans="2:37" x14ac:dyDescent="0.25">
      <c r="B200" s="122">
        <v>195</v>
      </c>
      <c r="C200" s="101"/>
      <c r="D200" s="100">
        <f t="shared" si="40"/>
        <v>5000000</v>
      </c>
      <c r="E200" s="101"/>
      <c r="F200" s="101"/>
      <c r="G200" s="101"/>
      <c r="H200" s="101"/>
      <c r="I200" s="100"/>
      <c r="J200" s="101"/>
      <c r="K200" s="100"/>
      <c r="L200" s="101"/>
      <c r="M200" s="103">
        <f t="shared" si="41"/>
        <v>166666.66666666666</v>
      </c>
      <c r="N200" s="104"/>
      <c r="O200" s="101"/>
      <c r="P200" s="104"/>
      <c r="Q200" s="104"/>
      <c r="R200" s="101"/>
      <c r="S200" s="101"/>
      <c r="T200" s="101"/>
      <c r="U200" s="104">
        <f t="shared" si="32"/>
        <v>16666.666666666668</v>
      </c>
      <c r="V200" s="104">
        <f t="shared" si="34"/>
        <v>16666.666666666668</v>
      </c>
      <c r="W200" s="104">
        <f t="shared" si="36"/>
        <v>16666.666666666668</v>
      </c>
      <c r="X200" s="104">
        <f t="shared" si="38"/>
        <v>16666.666666666668</v>
      </c>
      <c r="Y200" s="104">
        <f t="shared" si="28"/>
        <v>16666.666666666668</v>
      </c>
      <c r="Z200" s="104">
        <f t="shared" si="31"/>
        <v>16666.666666666668</v>
      </c>
      <c r="AA200" s="104">
        <f t="shared" si="33"/>
        <v>16666.666666666668</v>
      </c>
      <c r="AB200" s="104">
        <f t="shared" si="35"/>
        <v>16666.666666666668</v>
      </c>
      <c r="AC200" s="104">
        <f t="shared" si="37"/>
        <v>16666.666666666668</v>
      </c>
      <c r="AD200" s="104">
        <f t="shared" ref="AD200:AD263" si="42">$L$198/(10*12)</f>
        <v>16666.666666666668</v>
      </c>
      <c r="AE200" s="101"/>
      <c r="AF200" s="101"/>
      <c r="AG200" s="101"/>
      <c r="AH200" s="106">
        <f>AH199*(1+PyG!F200)</f>
        <v>592800000.00000036</v>
      </c>
      <c r="AI200" s="107">
        <f t="shared" si="29"/>
        <v>0</v>
      </c>
      <c r="AJ200" s="107">
        <f t="shared" si="39"/>
        <v>5166666.666666667</v>
      </c>
      <c r="AK200" s="133"/>
    </row>
    <row r="201" spans="2:37" x14ac:dyDescent="0.25">
      <c r="B201" s="122">
        <v>196</v>
      </c>
      <c r="C201" s="101"/>
      <c r="D201" s="100">
        <f t="shared" si="40"/>
        <v>5000000</v>
      </c>
      <c r="E201" s="101"/>
      <c r="F201" s="101"/>
      <c r="G201" s="101"/>
      <c r="H201" s="101"/>
      <c r="I201" s="100"/>
      <c r="J201" s="101"/>
      <c r="K201" s="100"/>
      <c r="L201" s="101"/>
      <c r="M201" s="103">
        <f t="shared" si="41"/>
        <v>166666.66666666666</v>
      </c>
      <c r="N201" s="104"/>
      <c r="O201" s="101"/>
      <c r="P201" s="104"/>
      <c r="Q201" s="104"/>
      <c r="R201" s="101"/>
      <c r="S201" s="101"/>
      <c r="T201" s="101"/>
      <c r="U201" s="104">
        <f t="shared" si="32"/>
        <v>16666.666666666668</v>
      </c>
      <c r="V201" s="104">
        <f t="shared" si="34"/>
        <v>16666.666666666668</v>
      </c>
      <c r="W201" s="104">
        <f t="shared" si="36"/>
        <v>16666.666666666668</v>
      </c>
      <c r="X201" s="104">
        <f t="shared" si="38"/>
        <v>16666.666666666668</v>
      </c>
      <c r="Y201" s="104">
        <f t="shared" si="28"/>
        <v>16666.666666666668</v>
      </c>
      <c r="Z201" s="104">
        <f t="shared" si="31"/>
        <v>16666.666666666668</v>
      </c>
      <c r="AA201" s="104">
        <f t="shared" si="33"/>
        <v>16666.666666666668</v>
      </c>
      <c r="AB201" s="104">
        <f t="shared" si="35"/>
        <v>16666.666666666668</v>
      </c>
      <c r="AC201" s="104">
        <f t="shared" si="37"/>
        <v>16666.666666666668</v>
      </c>
      <c r="AD201" s="104">
        <f t="shared" si="42"/>
        <v>16666.666666666668</v>
      </c>
      <c r="AE201" s="101"/>
      <c r="AF201" s="101"/>
      <c r="AG201" s="101"/>
      <c r="AH201" s="106">
        <f>AH200*(1+PyG!F201)</f>
        <v>592800000.00000036</v>
      </c>
      <c r="AI201" s="107">
        <f t="shared" si="29"/>
        <v>0</v>
      </c>
      <c r="AJ201" s="107">
        <f t="shared" si="39"/>
        <v>5166666.666666667</v>
      </c>
      <c r="AK201" s="133"/>
    </row>
    <row r="202" spans="2:37" x14ac:dyDescent="0.25">
      <c r="B202" s="122">
        <v>197</v>
      </c>
      <c r="C202" s="101"/>
      <c r="D202" s="100">
        <f t="shared" si="40"/>
        <v>5000000</v>
      </c>
      <c r="E202" s="101"/>
      <c r="F202" s="101"/>
      <c r="G202" s="101"/>
      <c r="H202" s="101"/>
      <c r="I202" s="100"/>
      <c r="J202" s="101"/>
      <c r="K202" s="100"/>
      <c r="L202" s="101"/>
      <c r="M202" s="103">
        <f t="shared" si="41"/>
        <v>166666.66666666666</v>
      </c>
      <c r="N202" s="104"/>
      <c r="O202" s="101"/>
      <c r="P202" s="104"/>
      <c r="Q202" s="104"/>
      <c r="R202" s="101"/>
      <c r="S202" s="101"/>
      <c r="T202" s="101"/>
      <c r="U202" s="104">
        <f t="shared" si="32"/>
        <v>16666.666666666668</v>
      </c>
      <c r="V202" s="104">
        <f t="shared" si="34"/>
        <v>16666.666666666668</v>
      </c>
      <c r="W202" s="104">
        <f t="shared" si="36"/>
        <v>16666.666666666668</v>
      </c>
      <c r="X202" s="104">
        <f t="shared" si="38"/>
        <v>16666.666666666668</v>
      </c>
      <c r="Y202" s="104">
        <f t="shared" si="28"/>
        <v>16666.666666666668</v>
      </c>
      <c r="Z202" s="104">
        <f t="shared" si="31"/>
        <v>16666.666666666668</v>
      </c>
      <c r="AA202" s="104">
        <f t="shared" si="33"/>
        <v>16666.666666666668</v>
      </c>
      <c r="AB202" s="104">
        <f t="shared" si="35"/>
        <v>16666.666666666668</v>
      </c>
      <c r="AC202" s="104">
        <f t="shared" si="37"/>
        <v>16666.666666666668</v>
      </c>
      <c r="AD202" s="104">
        <f t="shared" si="42"/>
        <v>16666.666666666668</v>
      </c>
      <c r="AE202" s="101"/>
      <c r="AF202" s="101"/>
      <c r="AG202" s="101"/>
      <c r="AH202" s="106">
        <f>AH201*(1+PyG!F202)</f>
        <v>592800000.00000036</v>
      </c>
      <c r="AI202" s="107">
        <f t="shared" si="29"/>
        <v>0</v>
      </c>
      <c r="AJ202" s="107">
        <f t="shared" si="39"/>
        <v>5166666.666666667</v>
      </c>
      <c r="AK202" s="133"/>
    </row>
    <row r="203" spans="2:37" x14ac:dyDescent="0.25">
      <c r="B203" s="122">
        <v>198</v>
      </c>
      <c r="C203" s="101"/>
      <c r="D203" s="100">
        <f t="shared" si="40"/>
        <v>5000000</v>
      </c>
      <c r="E203" s="101"/>
      <c r="F203" s="101"/>
      <c r="G203" s="101"/>
      <c r="H203" s="101"/>
      <c r="I203" s="100"/>
      <c r="J203" s="101"/>
      <c r="K203" s="100"/>
      <c r="L203" s="101"/>
      <c r="M203" s="103">
        <f t="shared" si="41"/>
        <v>166666.66666666666</v>
      </c>
      <c r="N203" s="104"/>
      <c r="O203" s="101"/>
      <c r="P203" s="104"/>
      <c r="Q203" s="104"/>
      <c r="R203" s="101"/>
      <c r="S203" s="101"/>
      <c r="T203" s="101"/>
      <c r="U203" s="104">
        <f t="shared" si="32"/>
        <v>16666.666666666668</v>
      </c>
      <c r="V203" s="104">
        <f t="shared" si="34"/>
        <v>16666.666666666668</v>
      </c>
      <c r="W203" s="104">
        <f t="shared" si="36"/>
        <v>16666.666666666668</v>
      </c>
      <c r="X203" s="104">
        <f t="shared" si="38"/>
        <v>16666.666666666668</v>
      </c>
      <c r="Y203" s="104">
        <f t="shared" si="28"/>
        <v>16666.666666666668</v>
      </c>
      <c r="Z203" s="104">
        <f t="shared" si="31"/>
        <v>16666.666666666668</v>
      </c>
      <c r="AA203" s="104">
        <f t="shared" si="33"/>
        <v>16666.666666666668</v>
      </c>
      <c r="AB203" s="104">
        <f t="shared" si="35"/>
        <v>16666.666666666668</v>
      </c>
      <c r="AC203" s="104">
        <f t="shared" si="37"/>
        <v>16666.666666666668</v>
      </c>
      <c r="AD203" s="104">
        <f t="shared" si="42"/>
        <v>16666.666666666668</v>
      </c>
      <c r="AE203" s="101"/>
      <c r="AF203" s="101"/>
      <c r="AG203" s="101"/>
      <c r="AH203" s="106">
        <f>AH202*(1+PyG!F203)</f>
        <v>592800000.00000036</v>
      </c>
      <c r="AI203" s="107">
        <f t="shared" si="29"/>
        <v>0</v>
      </c>
      <c r="AJ203" s="107">
        <f t="shared" si="39"/>
        <v>5166666.666666667</v>
      </c>
      <c r="AK203" s="133"/>
    </row>
    <row r="204" spans="2:37" x14ac:dyDescent="0.25">
      <c r="B204" s="122">
        <v>199</v>
      </c>
      <c r="C204" s="101"/>
      <c r="D204" s="100">
        <f t="shared" si="40"/>
        <v>5000000</v>
      </c>
      <c r="E204" s="101"/>
      <c r="F204" s="101"/>
      <c r="G204" s="101"/>
      <c r="H204" s="101"/>
      <c r="I204" s="100"/>
      <c r="J204" s="101"/>
      <c r="K204" s="100"/>
      <c r="L204" s="101"/>
      <c r="M204" s="103">
        <f t="shared" si="41"/>
        <v>166666.66666666666</v>
      </c>
      <c r="N204" s="104"/>
      <c r="O204" s="101"/>
      <c r="P204" s="104"/>
      <c r="Q204" s="104"/>
      <c r="R204" s="101"/>
      <c r="S204" s="101"/>
      <c r="T204" s="101"/>
      <c r="U204" s="104">
        <f t="shared" si="32"/>
        <v>16666.666666666668</v>
      </c>
      <c r="V204" s="104">
        <f t="shared" si="34"/>
        <v>16666.666666666668</v>
      </c>
      <c r="W204" s="104">
        <f t="shared" si="36"/>
        <v>16666.666666666668</v>
      </c>
      <c r="X204" s="104">
        <f t="shared" si="38"/>
        <v>16666.666666666668</v>
      </c>
      <c r="Y204" s="104">
        <f t="shared" ref="Y204:Y258" si="43">$L$138/(10*12)</f>
        <v>16666.666666666668</v>
      </c>
      <c r="Z204" s="104">
        <f t="shared" si="31"/>
        <v>16666.666666666668</v>
      </c>
      <c r="AA204" s="104">
        <f t="shared" si="33"/>
        <v>16666.666666666668</v>
      </c>
      <c r="AB204" s="104">
        <f t="shared" si="35"/>
        <v>16666.666666666668</v>
      </c>
      <c r="AC204" s="104">
        <f t="shared" si="37"/>
        <v>16666.666666666668</v>
      </c>
      <c r="AD204" s="104">
        <f t="shared" si="42"/>
        <v>16666.666666666668</v>
      </c>
      <c r="AE204" s="101"/>
      <c r="AF204" s="101"/>
      <c r="AG204" s="101"/>
      <c r="AH204" s="106">
        <f>AH203*(1+PyG!F204)</f>
        <v>592800000.00000036</v>
      </c>
      <c r="AI204" s="107">
        <f t="shared" ref="AI204:AI245" si="44">AH204-AH203</f>
        <v>0</v>
      </c>
      <c r="AJ204" s="107">
        <f t="shared" si="39"/>
        <v>5166666.666666667</v>
      </c>
      <c r="AK204" s="133"/>
    </row>
    <row r="205" spans="2:37" x14ac:dyDescent="0.25">
      <c r="B205" s="122">
        <v>200</v>
      </c>
      <c r="C205" s="101"/>
      <c r="D205" s="100">
        <f t="shared" si="40"/>
        <v>5000000</v>
      </c>
      <c r="E205" s="101"/>
      <c r="F205" s="101"/>
      <c r="G205" s="101"/>
      <c r="H205" s="101"/>
      <c r="I205" s="100"/>
      <c r="J205" s="101"/>
      <c r="K205" s="100"/>
      <c r="L205" s="101"/>
      <c r="M205" s="103">
        <f t="shared" si="41"/>
        <v>166666.66666666666</v>
      </c>
      <c r="N205" s="104"/>
      <c r="O205" s="101"/>
      <c r="P205" s="104"/>
      <c r="Q205" s="104"/>
      <c r="R205" s="101"/>
      <c r="S205" s="101"/>
      <c r="T205" s="101"/>
      <c r="U205" s="104">
        <f t="shared" si="32"/>
        <v>16666.666666666668</v>
      </c>
      <c r="V205" s="104">
        <f t="shared" si="34"/>
        <v>16666.666666666668</v>
      </c>
      <c r="W205" s="104">
        <f t="shared" si="36"/>
        <v>16666.666666666668</v>
      </c>
      <c r="X205" s="104">
        <f t="shared" si="38"/>
        <v>16666.666666666668</v>
      </c>
      <c r="Y205" s="104">
        <f t="shared" si="43"/>
        <v>16666.666666666668</v>
      </c>
      <c r="Z205" s="104">
        <f t="shared" si="31"/>
        <v>16666.666666666668</v>
      </c>
      <c r="AA205" s="104">
        <f t="shared" si="33"/>
        <v>16666.666666666668</v>
      </c>
      <c r="AB205" s="104">
        <f t="shared" si="35"/>
        <v>16666.666666666668</v>
      </c>
      <c r="AC205" s="104">
        <f t="shared" si="37"/>
        <v>16666.666666666668</v>
      </c>
      <c r="AD205" s="104">
        <f t="shared" si="42"/>
        <v>16666.666666666668</v>
      </c>
      <c r="AE205" s="101"/>
      <c r="AF205" s="101"/>
      <c r="AG205" s="101"/>
      <c r="AH205" s="106">
        <f>AH204*(1+PyG!F205)</f>
        <v>592800000.00000036</v>
      </c>
      <c r="AI205" s="107">
        <f t="shared" si="44"/>
        <v>0</v>
      </c>
      <c r="AJ205" s="107">
        <f t="shared" si="39"/>
        <v>5166666.666666667</v>
      </c>
      <c r="AK205" s="133"/>
    </row>
    <row r="206" spans="2:37" x14ac:dyDescent="0.25">
      <c r="B206" s="122">
        <v>201</v>
      </c>
      <c r="C206" s="101"/>
      <c r="D206" s="100">
        <f t="shared" si="40"/>
        <v>5000000</v>
      </c>
      <c r="E206" s="101"/>
      <c r="F206" s="101"/>
      <c r="G206" s="101"/>
      <c r="H206" s="101"/>
      <c r="I206" s="100"/>
      <c r="J206" s="101"/>
      <c r="K206" s="100"/>
      <c r="L206" s="101"/>
      <c r="M206" s="103">
        <f t="shared" si="41"/>
        <v>166666.66666666666</v>
      </c>
      <c r="N206" s="104"/>
      <c r="O206" s="101"/>
      <c r="P206" s="104"/>
      <c r="Q206" s="104"/>
      <c r="R206" s="101"/>
      <c r="S206" s="101"/>
      <c r="T206" s="101"/>
      <c r="U206" s="104">
        <f t="shared" si="32"/>
        <v>16666.666666666668</v>
      </c>
      <c r="V206" s="104">
        <f t="shared" si="34"/>
        <v>16666.666666666668</v>
      </c>
      <c r="W206" s="104">
        <f t="shared" si="36"/>
        <v>16666.666666666668</v>
      </c>
      <c r="X206" s="104">
        <f t="shared" si="38"/>
        <v>16666.666666666668</v>
      </c>
      <c r="Y206" s="104">
        <f t="shared" si="43"/>
        <v>16666.666666666668</v>
      </c>
      <c r="Z206" s="104">
        <f t="shared" si="31"/>
        <v>16666.666666666668</v>
      </c>
      <c r="AA206" s="104">
        <f t="shared" si="33"/>
        <v>16666.666666666668</v>
      </c>
      <c r="AB206" s="104">
        <f t="shared" si="35"/>
        <v>16666.666666666668</v>
      </c>
      <c r="AC206" s="104">
        <f t="shared" si="37"/>
        <v>16666.666666666668</v>
      </c>
      <c r="AD206" s="104">
        <f t="shared" si="42"/>
        <v>16666.666666666668</v>
      </c>
      <c r="AE206" s="101"/>
      <c r="AF206" s="101"/>
      <c r="AG206" s="101"/>
      <c r="AH206" s="106">
        <f>AH205*(1+PyG!F206)</f>
        <v>592800000.00000036</v>
      </c>
      <c r="AI206" s="107">
        <f t="shared" si="44"/>
        <v>0</v>
      </c>
      <c r="AJ206" s="107">
        <f t="shared" si="39"/>
        <v>5166666.666666667</v>
      </c>
      <c r="AK206" s="133"/>
    </row>
    <row r="207" spans="2:37" x14ac:dyDescent="0.25">
      <c r="B207" s="122">
        <v>202</v>
      </c>
      <c r="C207" s="101"/>
      <c r="D207" s="100">
        <f t="shared" si="40"/>
        <v>5000000</v>
      </c>
      <c r="E207" s="101"/>
      <c r="F207" s="101"/>
      <c r="G207" s="101"/>
      <c r="H207" s="101"/>
      <c r="I207" s="100"/>
      <c r="J207" s="101"/>
      <c r="K207" s="100"/>
      <c r="L207" s="101"/>
      <c r="M207" s="103">
        <f t="shared" si="41"/>
        <v>166666.66666666666</v>
      </c>
      <c r="N207" s="104"/>
      <c r="O207" s="101"/>
      <c r="P207" s="104"/>
      <c r="Q207" s="104"/>
      <c r="R207" s="101"/>
      <c r="S207" s="101"/>
      <c r="T207" s="101"/>
      <c r="U207" s="104">
        <f t="shared" si="32"/>
        <v>16666.666666666668</v>
      </c>
      <c r="V207" s="104">
        <f t="shared" si="34"/>
        <v>16666.666666666668</v>
      </c>
      <c r="W207" s="104">
        <f t="shared" si="36"/>
        <v>16666.666666666668</v>
      </c>
      <c r="X207" s="104">
        <f t="shared" si="38"/>
        <v>16666.666666666668</v>
      </c>
      <c r="Y207" s="104">
        <f t="shared" si="43"/>
        <v>16666.666666666668</v>
      </c>
      <c r="Z207" s="104">
        <f t="shared" si="31"/>
        <v>16666.666666666668</v>
      </c>
      <c r="AA207" s="104">
        <f t="shared" si="33"/>
        <v>16666.666666666668</v>
      </c>
      <c r="AB207" s="104">
        <f t="shared" si="35"/>
        <v>16666.666666666668</v>
      </c>
      <c r="AC207" s="104">
        <f t="shared" si="37"/>
        <v>16666.666666666668</v>
      </c>
      <c r="AD207" s="104">
        <f t="shared" si="42"/>
        <v>16666.666666666668</v>
      </c>
      <c r="AE207" s="101"/>
      <c r="AF207" s="101"/>
      <c r="AG207" s="101"/>
      <c r="AH207" s="106">
        <f>AH206*(1+PyG!F207)</f>
        <v>592800000.00000036</v>
      </c>
      <c r="AI207" s="107">
        <f t="shared" si="44"/>
        <v>0</v>
      </c>
      <c r="AJ207" s="107">
        <f t="shared" si="39"/>
        <v>5166666.666666667</v>
      </c>
      <c r="AK207" s="133"/>
    </row>
    <row r="208" spans="2:37" x14ac:dyDescent="0.25">
      <c r="B208" s="122">
        <v>203</v>
      </c>
      <c r="C208" s="101"/>
      <c r="D208" s="100">
        <f t="shared" si="40"/>
        <v>5000000</v>
      </c>
      <c r="E208" s="101"/>
      <c r="F208" s="101"/>
      <c r="G208" s="101"/>
      <c r="H208" s="101"/>
      <c r="I208" s="100"/>
      <c r="J208" s="101"/>
      <c r="K208" s="100"/>
      <c r="L208" s="101"/>
      <c r="M208" s="103">
        <f t="shared" si="41"/>
        <v>166666.66666666666</v>
      </c>
      <c r="N208" s="104"/>
      <c r="O208" s="101"/>
      <c r="P208" s="104"/>
      <c r="Q208" s="104"/>
      <c r="R208" s="101"/>
      <c r="S208" s="101"/>
      <c r="T208" s="101"/>
      <c r="U208" s="104">
        <f t="shared" si="32"/>
        <v>16666.666666666668</v>
      </c>
      <c r="V208" s="104">
        <f t="shared" si="34"/>
        <v>16666.666666666668</v>
      </c>
      <c r="W208" s="104">
        <f t="shared" si="36"/>
        <v>16666.666666666668</v>
      </c>
      <c r="X208" s="104">
        <f t="shared" si="38"/>
        <v>16666.666666666668</v>
      </c>
      <c r="Y208" s="104">
        <f t="shared" si="43"/>
        <v>16666.666666666668</v>
      </c>
      <c r="Z208" s="104">
        <f t="shared" si="31"/>
        <v>16666.666666666668</v>
      </c>
      <c r="AA208" s="104">
        <f t="shared" si="33"/>
        <v>16666.666666666668</v>
      </c>
      <c r="AB208" s="104">
        <f t="shared" si="35"/>
        <v>16666.666666666668</v>
      </c>
      <c r="AC208" s="104">
        <f t="shared" si="37"/>
        <v>16666.666666666668</v>
      </c>
      <c r="AD208" s="104">
        <f t="shared" si="42"/>
        <v>16666.666666666668</v>
      </c>
      <c r="AE208" s="101"/>
      <c r="AF208" s="101"/>
      <c r="AG208" s="101"/>
      <c r="AH208" s="106">
        <f>AH207*(1+PyG!F208)</f>
        <v>592800000.00000036</v>
      </c>
      <c r="AI208" s="107">
        <f t="shared" si="44"/>
        <v>0</v>
      </c>
      <c r="AJ208" s="107">
        <f t="shared" si="39"/>
        <v>5166666.666666667</v>
      </c>
      <c r="AK208" s="133"/>
    </row>
    <row r="209" spans="2:37" x14ac:dyDescent="0.25">
      <c r="B209" s="122">
        <v>204</v>
      </c>
      <c r="C209" s="101"/>
      <c r="D209" s="100">
        <f t="shared" si="40"/>
        <v>5000000</v>
      </c>
      <c r="E209" s="101"/>
      <c r="F209" s="101"/>
      <c r="G209" s="101"/>
      <c r="H209" s="101"/>
      <c r="I209" s="100"/>
      <c r="J209" s="101"/>
      <c r="K209" s="100"/>
      <c r="L209" s="101"/>
      <c r="M209" s="103">
        <f t="shared" si="41"/>
        <v>166666.66666666666</v>
      </c>
      <c r="N209" s="104"/>
      <c r="O209" s="101"/>
      <c r="P209" s="104"/>
      <c r="Q209" s="104"/>
      <c r="R209" s="101"/>
      <c r="S209" s="101"/>
      <c r="T209" s="101"/>
      <c r="U209" s="104">
        <f t="shared" si="32"/>
        <v>16666.666666666668</v>
      </c>
      <c r="V209" s="104">
        <f t="shared" si="34"/>
        <v>16666.666666666668</v>
      </c>
      <c r="W209" s="104">
        <f t="shared" si="36"/>
        <v>16666.666666666668</v>
      </c>
      <c r="X209" s="104">
        <f t="shared" si="38"/>
        <v>16666.666666666668</v>
      </c>
      <c r="Y209" s="104">
        <f t="shared" si="43"/>
        <v>16666.666666666668</v>
      </c>
      <c r="Z209" s="104">
        <f t="shared" si="31"/>
        <v>16666.666666666668</v>
      </c>
      <c r="AA209" s="104">
        <f t="shared" si="33"/>
        <v>16666.666666666668</v>
      </c>
      <c r="AB209" s="104">
        <f t="shared" si="35"/>
        <v>16666.666666666668</v>
      </c>
      <c r="AC209" s="104">
        <f t="shared" si="37"/>
        <v>16666.666666666668</v>
      </c>
      <c r="AD209" s="104">
        <f t="shared" si="42"/>
        <v>16666.666666666668</v>
      </c>
      <c r="AE209" s="101"/>
      <c r="AF209" s="101"/>
      <c r="AG209" s="101"/>
      <c r="AH209" s="106">
        <f>AH208*(1+PyG!F209)</f>
        <v>592800000.00000036</v>
      </c>
      <c r="AI209" s="107">
        <f t="shared" si="44"/>
        <v>0</v>
      </c>
      <c r="AJ209" s="107">
        <f t="shared" si="39"/>
        <v>5166666.666666667</v>
      </c>
      <c r="AK209" s="133"/>
    </row>
    <row r="210" spans="2:37" x14ac:dyDescent="0.25">
      <c r="B210" s="122">
        <v>205</v>
      </c>
      <c r="C210" s="101"/>
      <c r="D210" s="100">
        <f t="shared" si="40"/>
        <v>5000000</v>
      </c>
      <c r="E210" s="101"/>
      <c r="F210" s="101"/>
      <c r="G210" s="101"/>
      <c r="H210" s="101"/>
      <c r="I210" s="100"/>
      <c r="J210" s="101"/>
      <c r="K210" s="100"/>
      <c r="L210" s="100">
        <f>Datos_Entrada!$D$41</f>
        <v>2000000</v>
      </c>
      <c r="M210" s="103">
        <f t="shared" si="41"/>
        <v>166666.66666666666</v>
      </c>
      <c r="N210" s="104"/>
      <c r="O210" s="101"/>
      <c r="P210" s="104"/>
      <c r="Q210" s="104"/>
      <c r="R210" s="101"/>
      <c r="S210" s="101"/>
      <c r="T210" s="101"/>
      <c r="U210" s="104">
        <f t="shared" si="32"/>
        <v>16666.666666666668</v>
      </c>
      <c r="V210" s="104">
        <f t="shared" si="34"/>
        <v>16666.666666666668</v>
      </c>
      <c r="W210" s="104">
        <f t="shared" si="36"/>
        <v>16666.666666666668</v>
      </c>
      <c r="X210" s="104">
        <f t="shared" si="38"/>
        <v>16666.666666666668</v>
      </c>
      <c r="Y210" s="104">
        <f t="shared" si="43"/>
        <v>16666.666666666668</v>
      </c>
      <c r="Z210" s="104">
        <f t="shared" si="31"/>
        <v>16666.666666666668</v>
      </c>
      <c r="AA210" s="104">
        <f t="shared" si="33"/>
        <v>16666.666666666668</v>
      </c>
      <c r="AB210" s="104">
        <f t="shared" si="35"/>
        <v>16666.666666666668</v>
      </c>
      <c r="AC210" s="104">
        <f t="shared" si="37"/>
        <v>16666.666666666668</v>
      </c>
      <c r="AD210" s="104">
        <f t="shared" si="42"/>
        <v>16666.666666666668</v>
      </c>
      <c r="AE210" s="101"/>
      <c r="AF210" s="101"/>
      <c r="AG210" s="101"/>
      <c r="AH210" s="106">
        <f>AH209*(1+PyG!F210)</f>
        <v>533520000.0000003</v>
      </c>
      <c r="AI210" s="107">
        <f t="shared" si="44"/>
        <v>-59280000.00000006</v>
      </c>
      <c r="AJ210" s="107">
        <f t="shared" si="39"/>
        <v>5166666.666666667</v>
      </c>
      <c r="AK210" s="133"/>
    </row>
    <row r="211" spans="2:37" x14ac:dyDescent="0.25">
      <c r="B211" s="122">
        <v>206</v>
      </c>
      <c r="C211" s="101"/>
      <c r="D211" s="100">
        <f t="shared" si="40"/>
        <v>5000000</v>
      </c>
      <c r="E211" s="101"/>
      <c r="F211" s="101"/>
      <c r="G211" s="101"/>
      <c r="H211" s="101"/>
      <c r="I211" s="100"/>
      <c r="J211" s="101"/>
      <c r="K211" s="100"/>
      <c r="L211" s="101"/>
      <c r="M211" s="103">
        <f t="shared" si="41"/>
        <v>166666.66666666666</v>
      </c>
      <c r="N211" s="104"/>
      <c r="O211" s="101"/>
      <c r="P211" s="104"/>
      <c r="Q211" s="104"/>
      <c r="R211" s="101"/>
      <c r="S211" s="101"/>
      <c r="T211" s="101"/>
      <c r="U211" s="101"/>
      <c r="V211" s="104">
        <f t="shared" si="34"/>
        <v>16666.666666666668</v>
      </c>
      <c r="W211" s="104">
        <f t="shared" si="36"/>
        <v>16666.666666666668</v>
      </c>
      <c r="X211" s="104">
        <f t="shared" si="38"/>
        <v>16666.666666666668</v>
      </c>
      <c r="Y211" s="104">
        <f t="shared" si="43"/>
        <v>16666.666666666668</v>
      </c>
      <c r="Z211" s="104">
        <f t="shared" si="31"/>
        <v>16666.666666666668</v>
      </c>
      <c r="AA211" s="104">
        <f t="shared" si="33"/>
        <v>16666.666666666668</v>
      </c>
      <c r="AB211" s="104">
        <f t="shared" si="35"/>
        <v>16666.666666666668</v>
      </c>
      <c r="AC211" s="104">
        <f t="shared" si="37"/>
        <v>16666.666666666668</v>
      </c>
      <c r="AD211" s="104">
        <f t="shared" si="42"/>
        <v>16666.666666666668</v>
      </c>
      <c r="AE211" s="104">
        <f>$L$210/(10*12)</f>
        <v>16666.666666666668</v>
      </c>
      <c r="AF211" s="101"/>
      <c r="AG211" s="101"/>
      <c r="AH211" s="106">
        <f>AH210*(1+PyG!F211)</f>
        <v>533520000.0000003</v>
      </c>
      <c r="AI211" s="107">
        <f t="shared" si="44"/>
        <v>0</v>
      </c>
      <c r="AJ211" s="107">
        <f t="shared" si="39"/>
        <v>5166666.666666667</v>
      </c>
      <c r="AK211" s="133"/>
    </row>
    <row r="212" spans="2:37" x14ac:dyDescent="0.25">
      <c r="B212" s="122">
        <v>207</v>
      </c>
      <c r="C212" s="101"/>
      <c r="D212" s="100">
        <f t="shared" si="40"/>
        <v>5000000</v>
      </c>
      <c r="E212" s="101"/>
      <c r="F212" s="101"/>
      <c r="G212" s="101"/>
      <c r="H212" s="101"/>
      <c r="I212" s="100"/>
      <c r="J212" s="101"/>
      <c r="K212" s="100"/>
      <c r="L212" s="101"/>
      <c r="M212" s="103">
        <f t="shared" si="41"/>
        <v>166666.66666666666</v>
      </c>
      <c r="N212" s="104"/>
      <c r="O212" s="101"/>
      <c r="P212" s="104"/>
      <c r="Q212" s="104"/>
      <c r="R212" s="101"/>
      <c r="S212" s="101"/>
      <c r="T212" s="101"/>
      <c r="U212" s="101"/>
      <c r="V212" s="104">
        <f t="shared" si="34"/>
        <v>16666.666666666668</v>
      </c>
      <c r="W212" s="104">
        <f t="shared" si="36"/>
        <v>16666.666666666668</v>
      </c>
      <c r="X212" s="104">
        <f t="shared" si="38"/>
        <v>16666.666666666668</v>
      </c>
      <c r="Y212" s="104">
        <f t="shared" si="43"/>
        <v>16666.666666666668</v>
      </c>
      <c r="Z212" s="104">
        <f t="shared" si="31"/>
        <v>16666.666666666668</v>
      </c>
      <c r="AA212" s="104">
        <f t="shared" si="33"/>
        <v>16666.666666666668</v>
      </c>
      <c r="AB212" s="104">
        <f t="shared" si="35"/>
        <v>16666.666666666668</v>
      </c>
      <c r="AC212" s="104">
        <f t="shared" si="37"/>
        <v>16666.666666666668</v>
      </c>
      <c r="AD212" s="104">
        <f t="shared" si="42"/>
        <v>16666.666666666668</v>
      </c>
      <c r="AE212" s="104">
        <f t="shared" ref="AE212:AE275" si="45">$L$210/(10*12)</f>
        <v>16666.666666666668</v>
      </c>
      <c r="AF212" s="101"/>
      <c r="AG212" s="101"/>
      <c r="AH212" s="106">
        <f>AH211*(1+PyG!F212)</f>
        <v>533520000.0000003</v>
      </c>
      <c r="AI212" s="107">
        <f t="shared" si="44"/>
        <v>0</v>
      </c>
      <c r="AJ212" s="107">
        <f t="shared" si="39"/>
        <v>5166666.666666667</v>
      </c>
      <c r="AK212" s="133"/>
    </row>
    <row r="213" spans="2:37" x14ac:dyDescent="0.25">
      <c r="B213" s="122">
        <v>208</v>
      </c>
      <c r="C213" s="101"/>
      <c r="D213" s="100">
        <f t="shared" si="40"/>
        <v>5000000</v>
      </c>
      <c r="E213" s="101"/>
      <c r="F213" s="101"/>
      <c r="G213" s="101"/>
      <c r="H213" s="101"/>
      <c r="I213" s="100"/>
      <c r="J213" s="101"/>
      <c r="K213" s="100"/>
      <c r="L213" s="101"/>
      <c r="M213" s="103">
        <f t="shared" si="41"/>
        <v>166666.66666666666</v>
      </c>
      <c r="N213" s="104"/>
      <c r="O213" s="101"/>
      <c r="P213" s="104"/>
      <c r="Q213" s="104"/>
      <c r="R213" s="101"/>
      <c r="S213" s="101"/>
      <c r="T213" s="101"/>
      <c r="U213" s="101"/>
      <c r="V213" s="104">
        <f t="shared" si="34"/>
        <v>16666.666666666668</v>
      </c>
      <c r="W213" s="104">
        <f t="shared" si="36"/>
        <v>16666.666666666668</v>
      </c>
      <c r="X213" s="104">
        <f t="shared" si="38"/>
        <v>16666.666666666668</v>
      </c>
      <c r="Y213" s="104">
        <f t="shared" si="43"/>
        <v>16666.666666666668</v>
      </c>
      <c r="Z213" s="104">
        <f t="shared" si="31"/>
        <v>16666.666666666668</v>
      </c>
      <c r="AA213" s="104">
        <f t="shared" si="33"/>
        <v>16666.666666666668</v>
      </c>
      <c r="AB213" s="104">
        <f t="shared" si="35"/>
        <v>16666.666666666668</v>
      </c>
      <c r="AC213" s="104">
        <f t="shared" si="37"/>
        <v>16666.666666666668</v>
      </c>
      <c r="AD213" s="104">
        <f t="shared" si="42"/>
        <v>16666.666666666668</v>
      </c>
      <c r="AE213" s="104">
        <f t="shared" si="45"/>
        <v>16666.666666666668</v>
      </c>
      <c r="AF213" s="101"/>
      <c r="AG213" s="101"/>
      <c r="AH213" s="106">
        <f>AH212*(1+PyG!F213)</f>
        <v>533520000.0000003</v>
      </c>
      <c r="AI213" s="107">
        <f t="shared" si="44"/>
        <v>0</v>
      </c>
      <c r="AJ213" s="107">
        <f t="shared" si="39"/>
        <v>5166666.666666667</v>
      </c>
      <c r="AK213" s="133"/>
    </row>
    <row r="214" spans="2:37" x14ac:dyDescent="0.25">
      <c r="B214" s="122">
        <v>209</v>
      </c>
      <c r="C214" s="101"/>
      <c r="D214" s="100">
        <f t="shared" si="40"/>
        <v>5000000</v>
      </c>
      <c r="E214" s="101"/>
      <c r="F214" s="101"/>
      <c r="G214" s="101"/>
      <c r="H214" s="101"/>
      <c r="I214" s="100"/>
      <c r="J214" s="101"/>
      <c r="K214" s="100"/>
      <c r="L214" s="101"/>
      <c r="M214" s="103">
        <f t="shared" si="41"/>
        <v>166666.66666666666</v>
      </c>
      <c r="N214" s="104"/>
      <c r="O214" s="101"/>
      <c r="P214" s="104"/>
      <c r="Q214" s="104"/>
      <c r="R214" s="101"/>
      <c r="S214" s="101"/>
      <c r="T214" s="101"/>
      <c r="U214" s="101"/>
      <c r="V214" s="104">
        <f t="shared" si="34"/>
        <v>16666.666666666668</v>
      </c>
      <c r="W214" s="104">
        <f t="shared" si="36"/>
        <v>16666.666666666668</v>
      </c>
      <c r="X214" s="104">
        <f t="shared" si="38"/>
        <v>16666.666666666668</v>
      </c>
      <c r="Y214" s="104">
        <f t="shared" si="43"/>
        <v>16666.666666666668</v>
      </c>
      <c r="Z214" s="104">
        <f t="shared" si="31"/>
        <v>16666.666666666668</v>
      </c>
      <c r="AA214" s="104">
        <f t="shared" si="33"/>
        <v>16666.666666666668</v>
      </c>
      <c r="AB214" s="104">
        <f t="shared" si="35"/>
        <v>16666.666666666668</v>
      </c>
      <c r="AC214" s="104">
        <f t="shared" si="37"/>
        <v>16666.666666666668</v>
      </c>
      <c r="AD214" s="104">
        <f t="shared" si="42"/>
        <v>16666.666666666668</v>
      </c>
      <c r="AE214" s="104">
        <f t="shared" si="45"/>
        <v>16666.666666666668</v>
      </c>
      <c r="AF214" s="101"/>
      <c r="AG214" s="101"/>
      <c r="AH214" s="106">
        <f>AH213*(1+PyG!F214)</f>
        <v>533520000.0000003</v>
      </c>
      <c r="AI214" s="107">
        <f t="shared" si="44"/>
        <v>0</v>
      </c>
      <c r="AJ214" s="107">
        <f t="shared" si="39"/>
        <v>5166666.666666667</v>
      </c>
      <c r="AK214" s="133"/>
    </row>
    <row r="215" spans="2:37" x14ac:dyDescent="0.25">
      <c r="B215" s="122">
        <v>210</v>
      </c>
      <c r="C215" s="101"/>
      <c r="D215" s="100">
        <f t="shared" si="40"/>
        <v>5000000</v>
      </c>
      <c r="E215" s="101"/>
      <c r="F215" s="101"/>
      <c r="G215" s="101"/>
      <c r="H215" s="101"/>
      <c r="I215" s="100"/>
      <c r="J215" s="101"/>
      <c r="K215" s="100"/>
      <c r="L215" s="101"/>
      <c r="M215" s="103">
        <f t="shared" si="41"/>
        <v>166666.66666666666</v>
      </c>
      <c r="N215" s="104"/>
      <c r="O215" s="101"/>
      <c r="P215" s="104"/>
      <c r="Q215" s="104"/>
      <c r="R215" s="101"/>
      <c r="S215" s="101"/>
      <c r="T215" s="101"/>
      <c r="U215" s="101"/>
      <c r="V215" s="104">
        <f t="shared" si="34"/>
        <v>16666.666666666668</v>
      </c>
      <c r="W215" s="104">
        <f t="shared" si="36"/>
        <v>16666.666666666668</v>
      </c>
      <c r="X215" s="104">
        <f t="shared" si="38"/>
        <v>16666.666666666668</v>
      </c>
      <c r="Y215" s="104">
        <f t="shared" si="43"/>
        <v>16666.666666666668</v>
      </c>
      <c r="Z215" s="104">
        <f t="shared" si="31"/>
        <v>16666.666666666668</v>
      </c>
      <c r="AA215" s="104">
        <f t="shared" si="33"/>
        <v>16666.666666666668</v>
      </c>
      <c r="AB215" s="104">
        <f t="shared" si="35"/>
        <v>16666.666666666668</v>
      </c>
      <c r="AC215" s="104">
        <f t="shared" si="37"/>
        <v>16666.666666666668</v>
      </c>
      <c r="AD215" s="104">
        <f t="shared" si="42"/>
        <v>16666.666666666668</v>
      </c>
      <c r="AE215" s="104">
        <f t="shared" si="45"/>
        <v>16666.666666666668</v>
      </c>
      <c r="AF215" s="101"/>
      <c r="AG215" s="101"/>
      <c r="AH215" s="106">
        <f>AH214*(1+PyG!F215)</f>
        <v>533520000.0000003</v>
      </c>
      <c r="AI215" s="107">
        <f t="shared" si="44"/>
        <v>0</v>
      </c>
      <c r="AJ215" s="107">
        <f t="shared" si="39"/>
        <v>5166666.666666667</v>
      </c>
      <c r="AK215" s="133"/>
    </row>
    <row r="216" spans="2:37" x14ac:dyDescent="0.25">
      <c r="B216" s="122">
        <v>211</v>
      </c>
      <c r="C216" s="101"/>
      <c r="D216" s="100">
        <f t="shared" si="40"/>
        <v>5000000</v>
      </c>
      <c r="E216" s="101"/>
      <c r="F216" s="101"/>
      <c r="G216" s="101"/>
      <c r="H216" s="101"/>
      <c r="I216" s="100"/>
      <c r="J216" s="101"/>
      <c r="K216" s="100"/>
      <c r="L216" s="101"/>
      <c r="M216" s="103">
        <f t="shared" si="41"/>
        <v>166666.66666666666</v>
      </c>
      <c r="N216" s="104"/>
      <c r="O216" s="101"/>
      <c r="P216" s="104"/>
      <c r="Q216" s="104"/>
      <c r="R216" s="101"/>
      <c r="S216" s="101"/>
      <c r="T216" s="101"/>
      <c r="U216" s="101"/>
      <c r="V216" s="104">
        <f t="shared" si="34"/>
        <v>16666.666666666668</v>
      </c>
      <c r="W216" s="104">
        <f t="shared" si="36"/>
        <v>16666.666666666668</v>
      </c>
      <c r="X216" s="104">
        <f t="shared" si="38"/>
        <v>16666.666666666668</v>
      </c>
      <c r="Y216" s="104">
        <f t="shared" si="43"/>
        <v>16666.666666666668</v>
      </c>
      <c r="Z216" s="104">
        <f t="shared" ref="Z216:Z270" si="46">$L$150/(10*12)</f>
        <v>16666.666666666668</v>
      </c>
      <c r="AA216" s="104">
        <f t="shared" si="33"/>
        <v>16666.666666666668</v>
      </c>
      <c r="AB216" s="104">
        <f t="shared" si="35"/>
        <v>16666.666666666668</v>
      </c>
      <c r="AC216" s="104">
        <f t="shared" si="37"/>
        <v>16666.666666666668</v>
      </c>
      <c r="AD216" s="104">
        <f t="shared" si="42"/>
        <v>16666.666666666668</v>
      </c>
      <c r="AE216" s="104">
        <f t="shared" si="45"/>
        <v>16666.666666666668</v>
      </c>
      <c r="AF216" s="101"/>
      <c r="AG216" s="101"/>
      <c r="AH216" s="106">
        <f>AH215*(1+PyG!F216)</f>
        <v>533520000.0000003</v>
      </c>
      <c r="AI216" s="107">
        <f t="shared" si="44"/>
        <v>0</v>
      </c>
      <c r="AJ216" s="107">
        <f t="shared" si="39"/>
        <v>5166666.666666667</v>
      </c>
      <c r="AK216" s="133"/>
    </row>
    <row r="217" spans="2:37" x14ac:dyDescent="0.25">
      <c r="B217" s="122">
        <v>212</v>
      </c>
      <c r="C217" s="101"/>
      <c r="D217" s="100">
        <f t="shared" si="40"/>
        <v>5000000</v>
      </c>
      <c r="E217" s="101"/>
      <c r="F217" s="101"/>
      <c r="G217" s="101"/>
      <c r="H217" s="101"/>
      <c r="I217" s="100"/>
      <c r="J217" s="101"/>
      <c r="K217" s="100"/>
      <c r="L217" s="101"/>
      <c r="M217" s="103">
        <f t="shared" si="41"/>
        <v>166666.66666666666</v>
      </c>
      <c r="N217" s="104"/>
      <c r="O217" s="101"/>
      <c r="P217" s="104"/>
      <c r="Q217" s="104"/>
      <c r="R217" s="101"/>
      <c r="S217" s="101"/>
      <c r="T217" s="101"/>
      <c r="U217" s="101"/>
      <c r="V217" s="104">
        <f t="shared" si="34"/>
        <v>16666.666666666668</v>
      </c>
      <c r="W217" s="104">
        <f t="shared" si="36"/>
        <v>16666.666666666668</v>
      </c>
      <c r="X217" s="104">
        <f t="shared" si="38"/>
        <v>16666.666666666668</v>
      </c>
      <c r="Y217" s="104">
        <f t="shared" si="43"/>
        <v>16666.666666666668</v>
      </c>
      <c r="Z217" s="104">
        <f t="shared" si="46"/>
        <v>16666.666666666668</v>
      </c>
      <c r="AA217" s="104">
        <f t="shared" si="33"/>
        <v>16666.666666666668</v>
      </c>
      <c r="AB217" s="104">
        <f t="shared" si="35"/>
        <v>16666.666666666668</v>
      </c>
      <c r="AC217" s="104">
        <f t="shared" si="37"/>
        <v>16666.666666666668</v>
      </c>
      <c r="AD217" s="104">
        <f t="shared" si="42"/>
        <v>16666.666666666668</v>
      </c>
      <c r="AE217" s="104">
        <f t="shared" si="45"/>
        <v>16666.666666666668</v>
      </c>
      <c r="AF217" s="101"/>
      <c r="AG217" s="101"/>
      <c r="AH217" s="106">
        <f>AH216*(1+PyG!F217)</f>
        <v>533520000.0000003</v>
      </c>
      <c r="AI217" s="107">
        <f t="shared" si="44"/>
        <v>0</v>
      </c>
      <c r="AJ217" s="107">
        <f t="shared" si="39"/>
        <v>5166666.666666667</v>
      </c>
      <c r="AK217" s="133"/>
    </row>
    <row r="218" spans="2:37" x14ac:dyDescent="0.25">
      <c r="B218" s="122">
        <v>213</v>
      </c>
      <c r="C218" s="101"/>
      <c r="D218" s="100">
        <f t="shared" si="40"/>
        <v>5000000</v>
      </c>
      <c r="E218" s="101"/>
      <c r="F218" s="101"/>
      <c r="G218" s="101"/>
      <c r="H218" s="101"/>
      <c r="I218" s="100"/>
      <c r="J218" s="101"/>
      <c r="K218" s="100"/>
      <c r="L218" s="101"/>
      <c r="M218" s="103">
        <f t="shared" si="41"/>
        <v>166666.66666666666</v>
      </c>
      <c r="N218" s="104"/>
      <c r="O218" s="101"/>
      <c r="P218" s="104"/>
      <c r="Q218" s="104"/>
      <c r="R218" s="101"/>
      <c r="S218" s="101"/>
      <c r="T218" s="101"/>
      <c r="U218" s="101"/>
      <c r="V218" s="104">
        <f t="shared" si="34"/>
        <v>16666.666666666668</v>
      </c>
      <c r="W218" s="104">
        <f t="shared" si="36"/>
        <v>16666.666666666668</v>
      </c>
      <c r="X218" s="104">
        <f t="shared" si="38"/>
        <v>16666.666666666668</v>
      </c>
      <c r="Y218" s="104">
        <f t="shared" si="43"/>
        <v>16666.666666666668</v>
      </c>
      <c r="Z218" s="104">
        <f t="shared" si="46"/>
        <v>16666.666666666668</v>
      </c>
      <c r="AA218" s="104">
        <f t="shared" si="33"/>
        <v>16666.666666666668</v>
      </c>
      <c r="AB218" s="104">
        <f t="shared" si="35"/>
        <v>16666.666666666668</v>
      </c>
      <c r="AC218" s="104">
        <f t="shared" si="37"/>
        <v>16666.666666666668</v>
      </c>
      <c r="AD218" s="104">
        <f t="shared" si="42"/>
        <v>16666.666666666668</v>
      </c>
      <c r="AE218" s="104">
        <f t="shared" si="45"/>
        <v>16666.666666666668</v>
      </c>
      <c r="AF218" s="101"/>
      <c r="AG218" s="101"/>
      <c r="AH218" s="106">
        <f>AH217*(1+PyG!F218)</f>
        <v>533520000.0000003</v>
      </c>
      <c r="AI218" s="107">
        <f t="shared" si="44"/>
        <v>0</v>
      </c>
      <c r="AJ218" s="107">
        <f t="shared" si="39"/>
        <v>5166666.666666667</v>
      </c>
      <c r="AK218" s="133"/>
    </row>
    <row r="219" spans="2:37" x14ac:dyDescent="0.25">
      <c r="B219" s="122">
        <v>214</v>
      </c>
      <c r="C219" s="101"/>
      <c r="D219" s="100">
        <f t="shared" si="40"/>
        <v>5000000</v>
      </c>
      <c r="E219" s="101"/>
      <c r="F219" s="101"/>
      <c r="G219" s="101"/>
      <c r="H219" s="101"/>
      <c r="I219" s="100"/>
      <c r="J219" s="101"/>
      <c r="K219" s="100"/>
      <c r="L219" s="101"/>
      <c r="M219" s="103">
        <f t="shared" si="41"/>
        <v>166666.66666666666</v>
      </c>
      <c r="N219" s="104"/>
      <c r="O219" s="101"/>
      <c r="P219" s="104"/>
      <c r="Q219" s="104"/>
      <c r="R219" s="101"/>
      <c r="S219" s="101"/>
      <c r="T219" s="101"/>
      <c r="U219" s="101"/>
      <c r="V219" s="104">
        <f t="shared" si="34"/>
        <v>16666.666666666668</v>
      </c>
      <c r="W219" s="104">
        <f t="shared" si="36"/>
        <v>16666.666666666668</v>
      </c>
      <c r="X219" s="104">
        <f t="shared" si="38"/>
        <v>16666.666666666668</v>
      </c>
      <c r="Y219" s="104">
        <f t="shared" si="43"/>
        <v>16666.666666666668</v>
      </c>
      <c r="Z219" s="104">
        <f t="shared" si="46"/>
        <v>16666.666666666668</v>
      </c>
      <c r="AA219" s="104">
        <f t="shared" si="33"/>
        <v>16666.666666666668</v>
      </c>
      <c r="AB219" s="104">
        <f t="shared" si="35"/>
        <v>16666.666666666668</v>
      </c>
      <c r="AC219" s="104">
        <f t="shared" si="37"/>
        <v>16666.666666666668</v>
      </c>
      <c r="AD219" s="104">
        <f t="shared" si="42"/>
        <v>16666.666666666668</v>
      </c>
      <c r="AE219" s="104">
        <f t="shared" si="45"/>
        <v>16666.666666666668</v>
      </c>
      <c r="AF219" s="101"/>
      <c r="AG219" s="101"/>
      <c r="AH219" s="106">
        <f>AH218*(1+PyG!F219)</f>
        <v>533520000.0000003</v>
      </c>
      <c r="AI219" s="107">
        <f t="shared" si="44"/>
        <v>0</v>
      </c>
      <c r="AJ219" s="107">
        <f t="shared" si="39"/>
        <v>5166666.666666667</v>
      </c>
      <c r="AK219" s="133"/>
    </row>
    <row r="220" spans="2:37" x14ac:dyDescent="0.25">
      <c r="B220" s="122">
        <v>215</v>
      </c>
      <c r="C220" s="101"/>
      <c r="D220" s="100">
        <f t="shared" si="40"/>
        <v>5000000</v>
      </c>
      <c r="E220" s="101"/>
      <c r="F220" s="101"/>
      <c r="G220" s="101"/>
      <c r="H220" s="101"/>
      <c r="I220" s="100"/>
      <c r="J220" s="101"/>
      <c r="K220" s="100"/>
      <c r="L220" s="101"/>
      <c r="M220" s="103">
        <f t="shared" si="41"/>
        <v>166666.66666666666</v>
      </c>
      <c r="N220" s="104"/>
      <c r="O220" s="101"/>
      <c r="P220" s="104"/>
      <c r="Q220" s="104"/>
      <c r="R220" s="101"/>
      <c r="S220" s="101"/>
      <c r="T220" s="101"/>
      <c r="U220" s="101"/>
      <c r="V220" s="104">
        <f t="shared" si="34"/>
        <v>16666.666666666668</v>
      </c>
      <c r="W220" s="104">
        <f t="shared" si="36"/>
        <v>16666.666666666668</v>
      </c>
      <c r="X220" s="104">
        <f t="shared" si="38"/>
        <v>16666.666666666668</v>
      </c>
      <c r="Y220" s="104">
        <f t="shared" si="43"/>
        <v>16666.666666666668</v>
      </c>
      <c r="Z220" s="104">
        <f t="shared" si="46"/>
        <v>16666.666666666668</v>
      </c>
      <c r="AA220" s="104">
        <f t="shared" si="33"/>
        <v>16666.666666666668</v>
      </c>
      <c r="AB220" s="104">
        <f t="shared" si="35"/>
        <v>16666.666666666668</v>
      </c>
      <c r="AC220" s="104">
        <f t="shared" si="37"/>
        <v>16666.666666666668</v>
      </c>
      <c r="AD220" s="104">
        <f t="shared" si="42"/>
        <v>16666.666666666668</v>
      </c>
      <c r="AE220" s="104">
        <f t="shared" si="45"/>
        <v>16666.666666666668</v>
      </c>
      <c r="AF220" s="101"/>
      <c r="AG220" s="101"/>
      <c r="AH220" s="106">
        <f>AH219*(1+PyG!F220)</f>
        <v>533520000.0000003</v>
      </c>
      <c r="AI220" s="107">
        <f t="shared" si="44"/>
        <v>0</v>
      </c>
      <c r="AJ220" s="107">
        <f t="shared" si="39"/>
        <v>5166666.666666667</v>
      </c>
      <c r="AK220" s="133"/>
    </row>
    <row r="221" spans="2:37" x14ac:dyDescent="0.25">
      <c r="B221" s="122">
        <v>216</v>
      </c>
      <c r="C221" s="101"/>
      <c r="D221" s="100">
        <f t="shared" si="40"/>
        <v>5000000</v>
      </c>
      <c r="E221" s="101"/>
      <c r="F221" s="101"/>
      <c r="G221" s="101"/>
      <c r="H221" s="101"/>
      <c r="I221" s="100"/>
      <c r="J221" s="101"/>
      <c r="K221" s="100"/>
      <c r="L221" s="101"/>
      <c r="M221" s="103">
        <f t="shared" si="41"/>
        <v>166666.66666666666</v>
      </c>
      <c r="N221" s="104"/>
      <c r="O221" s="101"/>
      <c r="P221" s="104"/>
      <c r="Q221" s="104"/>
      <c r="R221" s="101"/>
      <c r="S221" s="101"/>
      <c r="T221" s="101"/>
      <c r="U221" s="101"/>
      <c r="V221" s="104">
        <f t="shared" si="34"/>
        <v>16666.666666666668</v>
      </c>
      <c r="W221" s="104">
        <f t="shared" si="36"/>
        <v>16666.666666666668</v>
      </c>
      <c r="X221" s="104">
        <f t="shared" si="38"/>
        <v>16666.666666666668</v>
      </c>
      <c r="Y221" s="104">
        <f t="shared" si="43"/>
        <v>16666.666666666668</v>
      </c>
      <c r="Z221" s="104">
        <f t="shared" si="46"/>
        <v>16666.666666666668</v>
      </c>
      <c r="AA221" s="104">
        <f t="shared" si="33"/>
        <v>16666.666666666668</v>
      </c>
      <c r="AB221" s="104">
        <f t="shared" si="35"/>
        <v>16666.666666666668</v>
      </c>
      <c r="AC221" s="104">
        <f t="shared" si="37"/>
        <v>16666.666666666668</v>
      </c>
      <c r="AD221" s="104">
        <f t="shared" si="42"/>
        <v>16666.666666666668</v>
      </c>
      <c r="AE221" s="104">
        <f t="shared" si="45"/>
        <v>16666.666666666668</v>
      </c>
      <c r="AF221" s="101"/>
      <c r="AG221" s="101"/>
      <c r="AH221" s="106">
        <f>AH220*(1+PyG!F221)</f>
        <v>533520000.0000003</v>
      </c>
      <c r="AI221" s="107">
        <f t="shared" si="44"/>
        <v>0</v>
      </c>
      <c r="AJ221" s="107">
        <f t="shared" si="39"/>
        <v>5166666.666666667</v>
      </c>
      <c r="AK221" s="133"/>
    </row>
    <row r="222" spans="2:37" x14ac:dyDescent="0.25">
      <c r="B222" s="122">
        <v>217</v>
      </c>
      <c r="C222" s="101"/>
      <c r="D222" s="100">
        <f t="shared" si="40"/>
        <v>5000000</v>
      </c>
      <c r="E222" s="101"/>
      <c r="F222" s="101"/>
      <c r="G222" s="101"/>
      <c r="H222" s="101"/>
      <c r="I222" s="100"/>
      <c r="J222" s="101"/>
      <c r="K222" s="100"/>
      <c r="L222" s="100">
        <f>Datos_Entrada!$D$41</f>
        <v>2000000</v>
      </c>
      <c r="M222" s="103">
        <f t="shared" si="41"/>
        <v>166666.66666666666</v>
      </c>
      <c r="N222" s="104"/>
      <c r="O222" s="101"/>
      <c r="P222" s="104"/>
      <c r="Q222" s="104"/>
      <c r="R222" s="101"/>
      <c r="S222" s="101"/>
      <c r="T222" s="101"/>
      <c r="U222" s="101"/>
      <c r="V222" s="104">
        <f t="shared" si="34"/>
        <v>16666.666666666668</v>
      </c>
      <c r="W222" s="104">
        <f t="shared" si="36"/>
        <v>16666.666666666668</v>
      </c>
      <c r="X222" s="104">
        <f t="shared" si="38"/>
        <v>16666.666666666668</v>
      </c>
      <c r="Y222" s="104">
        <f t="shared" si="43"/>
        <v>16666.666666666668</v>
      </c>
      <c r="Z222" s="104">
        <f t="shared" si="46"/>
        <v>16666.666666666668</v>
      </c>
      <c r="AA222" s="104">
        <f t="shared" si="33"/>
        <v>16666.666666666668</v>
      </c>
      <c r="AB222" s="104">
        <f t="shared" si="35"/>
        <v>16666.666666666668</v>
      </c>
      <c r="AC222" s="104">
        <f t="shared" si="37"/>
        <v>16666.666666666668</v>
      </c>
      <c r="AD222" s="104">
        <f t="shared" si="42"/>
        <v>16666.666666666668</v>
      </c>
      <c r="AE222" s="104">
        <f t="shared" si="45"/>
        <v>16666.666666666668</v>
      </c>
      <c r="AF222" s="101"/>
      <c r="AG222" s="101"/>
      <c r="AH222" s="106">
        <f>AH221*(1+PyG!F222)</f>
        <v>480168000.00000024</v>
      </c>
      <c r="AI222" s="107">
        <f t="shared" si="44"/>
        <v>-53352000.00000006</v>
      </c>
      <c r="AJ222" s="107">
        <f t="shared" si="39"/>
        <v>5166666.666666667</v>
      </c>
      <c r="AK222" s="133"/>
    </row>
    <row r="223" spans="2:37" x14ac:dyDescent="0.25">
      <c r="B223" s="122">
        <v>218</v>
      </c>
      <c r="C223" s="101"/>
      <c r="D223" s="100">
        <f t="shared" si="40"/>
        <v>5000000</v>
      </c>
      <c r="E223" s="101"/>
      <c r="F223" s="101"/>
      <c r="G223" s="101"/>
      <c r="H223" s="101"/>
      <c r="I223" s="100"/>
      <c r="J223" s="101"/>
      <c r="K223" s="100"/>
      <c r="L223" s="101"/>
      <c r="M223" s="103">
        <f t="shared" si="41"/>
        <v>166666.66666666666</v>
      </c>
      <c r="N223" s="104"/>
      <c r="O223" s="101"/>
      <c r="P223" s="104"/>
      <c r="Q223" s="104"/>
      <c r="R223" s="101"/>
      <c r="S223" s="101"/>
      <c r="T223" s="101"/>
      <c r="U223" s="101"/>
      <c r="V223" s="101"/>
      <c r="W223" s="104">
        <f t="shared" si="36"/>
        <v>16666.666666666668</v>
      </c>
      <c r="X223" s="104">
        <f t="shared" si="38"/>
        <v>16666.666666666668</v>
      </c>
      <c r="Y223" s="104">
        <f t="shared" si="43"/>
        <v>16666.666666666668</v>
      </c>
      <c r="Z223" s="104">
        <f t="shared" si="46"/>
        <v>16666.666666666668</v>
      </c>
      <c r="AA223" s="104">
        <f t="shared" si="33"/>
        <v>16666.666666666668</v>
      </c>
      <c r="AB223" s="104">
        <f t="shared" si="35"/>
        <v>16666.666666666668</v>
      </c>
      <c r="AC223" s="104">
        <f t="shared" si="37"/>
        <v>16666.666666666668</v>
      </c>
      <c r="AD223" s="104">
        <f t="shared" si="42"/>
        <v>16666.666666666668</v>
      </c>
      <c r="AE223" s="104">
        <f t="shared" si="45"/>
        <v>16666.666666666668</v>
      </c>
      <c r="AF223" s="104">
        <f>$L$222/(10*12)</f>
        <v>16666.666666666668</v>
      </c>
      <c r="AG223" s="101"/>
      <c r="AH223" s="106">
        <f>AH222*(1+PyG!F223)</f>
        <v>480168000.00000024</v>
      </c>
      <c r="AI223" s="107">
        <f t="shared" si="44"/>
        <v>0</v>
      </c>
      <c r="AJ223" s="107">
        <f t="shared" si="39"/>
        <v>5166666.666666667</v>
      </c>
      <c r="AK223" s="133"/>
    </row>
    <row r="224" spans="2:37" x14ac:dyDescent="0.25">
      <c r="B224" s="122">
        <v>219</v>
      </c>
      <c r="C224" s="101"/>
      <c r="D224" s="100">
        <f t="shared" si="40"/>
        <v>5000000</v>
      </c>
      <c r="E224" s="101"/>
      <c r="F224" s="101"/>
      <c r="G224" s="101"/>
      <c r="H224" s="101"/>
      <c r="I224" s="100"/>
      <c r="J224" s="101"/>
      <c r="K224" s="100"/>
      <c r="L224" s="101"/>
      <c r="M224" s="103">
        <f t="shared" si="41"/>
        <v>166666.66666666666</v>
      </c>
      <c r="N224" s="104"/>
      <c r="O224" s="101"/>
      <c r="P224" s="104"/>
      <c r="Q224" s="104"/>
      <c r="R224" s="101"/>
      <c r="S224" s="101"/>
      <c r="T224" s="101"/>
      <c r="U224" s="101"/>
      <c r="V224" s="101"/>
      <c r="W224" s="104">
        <f t="shared" si="36"/>
        <v>16666.666666666668</v>
      </c>
      <c r="X224" s="104">
        <f t="shared" si="38"/>
        <v>16666.666666666668</v>
      </c>
      <c r="Y224" s="104">
        <f t="shared" si="43"/>
        <v>16666.666666666668</v>
      </c>
      <c r="Z224" s="104">
        <f t="shared" si="46"/>
        <v>16666.666666666668</v>
      </c>
      <c r="AA224" s="104">
        <f t="shared" si="33"/>
        <v>16666.666666666668</v>
      </c>
      <c r="AB224" s="104">
        <f t="shared" si="35"/>
        <v>16666.666666666668</v>
      </c>
      <c r="AC224" s="104">
        <f t="shared" si="37"/>
        <v>16666.666666666668</v>
      </c>
      <c r="AD224" s="104">
        <f t="shared" si="42"/>
        <v>16666.666666666668</v>
      </c>
      <c r="AE224" s="104">
        <f t="shared" si="45"/>
        <v>16666.666666666668</v>
      </c>
      <c r="AF224" s="104">
        <f t="shared" ref="AF224:AF287" si="47">$L$222/(10*12)</f>
        <v>16666.666666666668</v>
      </c>
      <c r="AG224" s="101"/>
      <c r="AH224" s="106">
        <f>AH223*(1+PyG!F224)</f>
        <v>480168000.00000024</v>
      </c>
      <c r="AI224" s="107">
        <f t="shared" si="44"/>
        <v>0</v>
      </c>
      <c r="AJ224" s="107">
        <f t="shared" si="39"/>
        <v>5166666.666666667</v>
      </c>
      <c r="AK224" s="133"/>
    </row>
    <row r="225" spans="2:37" x14ac:dyDescent="0.25">
      <c r="B225" s="122">
        <v>220</v>
      </c>
      <c r="C225" s="101"/>
      <c r="D225" s="100">
        <f t="shared" si="40"/>
        <v>5000000</v>
      </c>
      <c r="E225" s="101"/>
      <c r="F225" s="101"/>
      <c r="G225" s="101"/>
      <c r="H225" s="101"/>
      <c r="I225" s="100"/>
      <c r="J225" s="101"/>
      <c r="K225" s="100"/>
      <c r="L225" s="101"/>
      <c r="M225" s="103">
        <f t="shared" si="41"/>
        <v>166666.66666666666</v>
      </c>
      <c r="N225" s="104"/>
      <c r="O225" s="101"/>
      <c r="P225" s="104"/>
      <c r="Q225" s="104"/>
      <c r="R225" s="101"/>
      <c r="S225" s="101"/>
      <c r="T225" s="101"/>
      <c r="U225" s="101"/>
      <c r="V225" s="101"/>
      <c r="W225" s="104">
        <f t="shared" si="36"/>
        <v>16666.666666666668</v>
      </c>
      <c r="X225" s="104">
        <f t="shared" si="38"/>
        <v>16666.666666666668</v>
      </c>
      <c r="Y225" s="104">
        <f t="shared" si="43"/>
        <v>16666.666666666668</v>
      </c>
      <c r="Z225" s="104">
        <f t="shared" si="46"/>
        <v>16666.666666666668</v>
      </c>
      <c r="AA225" s="104">
        <f t="shared" si="33"/>
        <v>16666.666666666668</v>
      </c>
      <c r="AB225" s="104">
        <f t="shared" si="35"/>
        <v>16666.666666666668</v>
      </c>
      <c r="AC225" s="104">
        <f t="shared" si="37"/>
        <v>16666.666666666668</v>
      </c>
      <c r="AD225" s="104">
        <f t="shared" si="42"/>
        <v>16666.666666666668</v>
      </c>
      <c r="AE225" s="104">
        <f t="shared" si="45"/>
        <v>16666.666666666668</v>
      </c>
      <c r="AF225" s="104">
        <f t="shared" si="47"/>
        <v>16666.666666666668</v>
      </c>
      <c r="AG225" s="101"/>
      <c r="AH225" s="106">
        <f>AH224*(1+PyG!F225)</f>
        <v>480168000.00000024</v>
      </c>
      <c r="AI225" s="107">
        <f t="shared" si="44"/>
        <v>0</v>
      </c>
      <c r="AJ225" s="107">
        <f t="shared" si="39"/>
        <v>5166666.666666667</v>
      </c>
      <c r="AK225" s="133"/>
    </row>
    <row r="226" spans="2:37" x14ac:dyDescent="0.25">
      <c r="B226" s="122">
        <v>221</v>
      </c>
      <c r="C226" s="101"/>
      <c r="D226" s="100">
        <f t="shared" si="40"/>
        <v>5000000</v>
      </c>
      <c r="E226" s="101"/>
      <c r="F226" s="101"/>
      <c r="G226" s="101"/>
      <c r="H226" s="101"/>
      <c r="I226" s="100"/>
      <c r="J226" s="101"/>
      <c r="K226" s="100"/>
      <c r="L226" s="101"/>
      <c r="M226" s="103">
        <f t="shared" si="41"/>
        <v>166666.66666666666</v>
      </c>
      <c r="N226" s="104"/>
      <c r="O226" s="101"/>
      <c r="P226" s="104"/>
      <c r="Q226" s="104"/>
      <c r="R226" s="101"/>
      <c r="S226" s="101"/>
      <c r="T226" s="101"/>
      <c r="U226" s="101"/>
      <c r="V226" s="101"/>
      <c r="W226" s="104">
        <f t="shared" si="36"/>
        <v>16666.666666666668</v>
      </c>
      <c r="X226" s="104">
        <f t="shared" si="38"/>
        <v>16666.666666666668</v>
      </c>
      <c r="Y226" s="104">
        <f t="shared" si="43"/>
        <v>16666.666666666668</v>
      </c>
      <c r="Z226" s="104">
        <f t="shared" si="46"/>
        <v>16666.666666666668</v>
      </c>
      <c r="AA226" s="104">
        <f t="shared" si="33"/>
        <v>16666.666666666668</v>
      </c>
      <c r="AB226" s="104">
        <f t="shared" si="35"/>
        <v>16666.666666666668</v>
      </c>
      <c r="AC226" s="104">
        <f t="shared" si="37"/>
        <v>16666.666666666668</v>
      </c>
      <c r="AD226" s="104">
        <f t="shared" si="42"/>
        <v>16666.666666666668</v>
      </c>
      <c r="AE226" s="104">
        <f t="shared" si="45"/>
        <v>16666.666666666668</v>
      </c>
      <c r="AF226" s="104">
        <f t="shared" si="47"/>
        <v>16666.666666666668</v>
      </c>
      <c r="AG226" s="101"/>
      <c r="AH226" s="106">
        <f>AH225*(1+PyG!F226)</f>
        <v>480168000.00000024</v>
      </c>
      <c r="AI226" s="107">
        <f t="shared" si="44"/>
        <v>0</v>
      </c>
      <c r="AJ226" s="107">
        <f t="shared" si="39"/>
        <v>5166666.666666667</v>
      </c>
      <c r="AK226" s="133"/>
    </row>
    <row r="227" spans="2:37" x14ac:dyDescent="0.25">
      <c r="B227" s="122">
        <v>222</v>
      </c>
      <c r="C227" s="101"/>
      <c r="D227" s="100">
        <f t="shared" si="40"/>
        <v>5000000</v>
      </c>
      <c r="E227" s="101"/>
      <c r="F227" s="101"/>
      <c r="G227" s="101"/>
      <c r="H227" s="101"/>
      <c r="I227" s="100"/>
      <c r="J227" s="101"/>
      <c r="K227" s="100"/>
      <c r="L227" s="101"/>
      <c r="M227" s="103">
        <f t="shared" si="41"/>
        <v>166666.66666666666</v>
      </c>
      <c r="N227" s="104"/>
      <c r="O227" s="101"/>
      <c r="P227" s="104"/>
      <c r="Q227" s="104"/>
      <c r="R227" s="101"/>
      <c r="S227" s="101"/>
      <c r="T227" s="101"/>
      <c r="U227" s="101"/>
      <c r="V227" s="101"/>
      <c r="W227" s="104">
        <f t="shared" si="36"/>
        <v>16666.666666666668</v>
      </c>
      <c r="X227" s="104">
        <f t="shared" si="38"/>
        <v>16666.666666666668</v>
      </c>
      <c r="Y227" s="104">
        <f t="shared" si="43"/>
        <v>16666.666666666668</v>
      </c>
      <c r="Z227" s="104">
        <f t="shared" si="46"/>
        <v>16666.666666666668</v>
      </c>
      <c r="AA227" s="104">
        <f t="shared" si="33"/>
        <v>16666.666666666668</v>
      </c>
      <c r="AB227" s="104">
        <f t="shared" si="35"/>
        <v>16666.666666666668</v>
      </c>
      <c r="AC227" s="104">
        <f t="shared" si="37"/>
        <v>16666.666666666668</v>
      </c>
      <c r="AD227" s="104">
        <f t="shared" si="42"/>
        <v>16666.666666666668</v>
      </c>
      <c r="AE227" s="104">
        <f t="shared" si="45"/>
        <v>16666.666666666668</v>
      </c>
      <c r="AF227" s="104">
        <f t="shared" si="47"/>
        <v>16666.666666666668</v>
      </c>
      <c r="AG227" s="101"/>
      <c r="AH227" s="106">
        <f>AH226*(1+PyG!F227)</f>
        <v>480168000.00000024</v>
      </c>
      <c r="AI227" s="107">
        <f t="shared" si="44"/>
        <v>0</v>
      </c>
      <c r="AJ227" s="107">
        <f t="shared" si="39"/>
        <v>5166666.666666667</v>
      </c>
      <c r="AK227" s="133"/>
    </row>
    <row r="228" spans="2:37" x14ac:dyDescent="0.25">
      <c r="B228" s="122">
        <v>223</v>
      </c>
      <c r="C228" s="101"/>
      <c r="D228" s="100">
        <f t="shared" si="40"/>
        <v>5000000</v>
      </c>
      <c r="E228" s="101"/>
      <c r="F228" s="101"/>
      <c r="G228" s="101"/>
      <c r="H228" s="101"/>
      <c r="I228" s="100"/>
      <c r="J228" s="101"/>
      <c r="K228" s="100"/>
      <c r="L228" s="101"/>
      <c r="M228" s="103">
        <f t="shared" si="41"/>
        <v>166666.66666666666</v>
      </c>
      <c r="N228" s="104"/>
      <c r="O228" s="101"/>
      <c r="P228" s="104"/>
      <c r="Q228" s="104"/>
      <c r="R228" s="101"/>
      <c r="S228" s="101"/>
      <c r="T228" s="101"/>
      <c r="U228" s="101"/>
      <c r="V228" s="101"/>
      <c r="W228" s="104">
        <f t="shared" si="36"/>
        <v>16666.666666666668</v>
      </c>
      <c r="X228" s="104">
        <f t="shared" si="38"/>
        <v>16666.666666666668</v>
      </c>
      <c r="Y228" s="104">
        <f t="shared" si="43"/>
        <v>16666.666666666668</v>
      </c>
      <c r="Z228" s="104">
        <f t="shared" si="46"/>
        <v>16666.666666666668</v>
      </c>
      <c r="AA228" s="104">
        <f t="shared" ref="AA228:AA282" si="48">$L$162/(10*12)</f>
        <v>16666.666666666668</v>
      </c>
      <c r="AB228" s="104">
        <f t="shared" si="35"/>
        <v>16666.666666666668</v>
      </c>
      <c r="AC228" s="104">
        <f t="shared" si="37"/>
        <v>16666.666666666668</v>
      </c>
      <c r="AD228" s="104">
        <f t="shared" si="42"/>
        <v>16666.666666666668</v>
      </c>
      <c r="AE228" s="104">
        <f t="shared" si="45"/>
        <v>16666.666666666668</v>
      </c>
      <c r="AF228" s="104">
        <f t="shared" si="47"/>
        <v>16666.666666666668</v>
      </c>
      <c r="AG228" s="101"/>
      <c r="AH228" s="106">
        <f>AH227*(1+PyG!F228)</f>
        <v>480168000.00000024</v>
      </c>
      <c r="AI228" s="107">
        <f t="shared" si="44"/>
        <v>0</v>
      </c>
      <c r="AJ228" s="107">
        <f t="shared" si="39"/>
        <v>5166666.666666667</v>
      </c>
      <c r="AK228" s="133"/>
    </row>
    <row r="229" spans="2:37" x14ac:dyDescent="0.25">
      <c r="B229" s="122">
        <v>224</v>
      </c>
      <c r="C229" s="101"/>
      <c r="D229" s="100">
        <f t="shared" si="40"/>
        <v>5000000</v>
      </c>
      <c r="E229" s="101"/>
      <c r="F229" s="101"/>
      <c r="G229" s="101"/>
      <c r="H229" s="101"/>
      <c r="I229" s="100"/>
      <c r="J229" s="101"/>
      <c r="K229" s="100"/>
      <c r="L229" s="101"/>
      <c r="M229" s="103">
        <f t="shared" si="41"/>
        <v>166666.66666666666</v>
      </c>
      <c r="N229" s="104"/>
      <c r="O229" s="101"/>
      <c r="P229" s="104"/>
      <c r="Q229" s="104"/>
      <c r="R229" s="101"/>
      <c r="S229" s="101"/>
      <c r="T229" s="101"/>
      <c r="U229" s="101"/>
      <c r="V229" s="101"/>
      <c r="W229" s="104">
        <f t="shared" si="36"/>
        <v>16666.666666666668</v>
      </c>
      <c r="X229" s="104">
        <f t="shared" si="38"/>
        <v>16666.666666666668</v>
      </c>
      <c r="Y229" s="104">
        <f t="shared" si="43"/>
        <v>16666.666666666668</v>
      </c>
      <c r="Z229" s="104">
        <f t="shared" si="46"/>
        <v>16666.666666666668</v>
      </c>
      <c r="AA229" s="104">
        <f t="shared" si="48"/>
        <v>16666.666666666668</v>
      </c>
      <c r="AB229" s="104">
        <f t="shared" si="35"/>
        <v>16666.666666666668</v>
      </c>
      <c r="AC229" s="104">
        <f t="shared" si="37"/>
        <v>16666.666666666668</v>
      </c>
      <c r="AD229" s="104">
        <f t="shared" si="42"/>
        <v>16666.666666666668</v>
      </c>
      <c r="AE229" s="104">
        <f t="shared" si="45"/>
        <v>16666.666666666668</v>
      </c>
      <c r="AF229" s="104">
        <f t="shared" si="47"/>
        <v>16666.666666666668</v>
      </c>
      <c r="AG229" s="101"/>
      <c r="AH229" s="106">
        <f>AH228*(1+PyG!F229)</f>
        <v>480168000.00000024</v>
      </c>
      <c r="AI229" s="107">
        <f t="shared" si="44"/>
        <v>0</v>
      </c>
      <c r="AJ229" s="107">
        <f t="shared" si="39"/>
        <v>5166666.666666667</v>
      </c>
      <c r="AK229" s="133"/>
    </row>
    <row r="230" spans="2:37" x14ac:dyDescent="0.25">
      <c r="B230" s="122">
        <v>225</v>
      </c>
      <c r="C230" s="101"/>
      <c r="D230" s="100">
        <f t="shared" si="40"/>
        <v>5000000</v>
      </c>
      <c r="E230" s="101"/>
      <c r="F230" s="101"/>
      <c r="G230" s="101"/>
      <c r="H230" s="101"/>
      <c r="I230" s="100"/>
      <c r="J230" s="101"/>
      <c r="K230" s="100"/>
      <c r="L230" s="101"/>
      <c r="M230" s="103">
        <f t="shared" si="41"/>
        <v>166666.66666666666</v>
      </c>
      <c r="N230" s="104"/>
      <c r="O230" s="101"/>
      <c r="P230" s="104"/>
      <c r="Q230" s="104"/>
      <c r="R230" s="101"/>
      <c r="S230" s="101"/>
      <c r="T230" s="101"/>
      <c r="U230" s="101"/>
      <c r="V230" s="101"/>
      <c r="W230" s="104">
        <f t="shared" si="36"/>
        <v>16666.666666666668</v>
      </c>
      <c r="X230" s="104">
        <f t="shared" si="38"/>
        <v>16666.666666666668</v>
      </c>
      <c r="Y230" s="104">
        <f t="shared" si="43"/>
        <v>16666.666666666668</v>
      </c>
      <c r="Z230" s="104">
        <f t="shared" si="46"/>
        <v>16666.666666666668</v>
      </c>
      <c r="AA230" s="104">
        <f t="shared" si="48"/>
        <v>16666.666666666668</v>
      </c>
      <c r="AB230" s="104">
        <f t="shared" si="35"/>
        <v>16666.666666666668</v>
      </c>
      <c r="AC230" s="104">
        <f t="shared" si="37"/>
        <v>16666.666666666668</v>
      </c>
      <c r="AD230" s="104">
        <f t="shared" si="42"/>
        <v>16666.666666666668</v>
      </c>
      <c r="AE230" s="104">
        <f t="shared" si="45"/>
        <v>16666.666666666668</v>
      </c>
      <c r="AF230" s="104">
        <f t="shared" si="47"/>
        <v>16666.666666666668</v>
      </c>
      <c r="AG230" s="101"/>
      <c r="AH230" s="106">
        <f>AH229*(1+PyG!F230)</f>
        <v>480168000.00000024</v>
      </c>
      <c r="AI230" s="107">
        <f t="shared" si="44"/>
        <v>0</v>
      </c>
      <c r="AJ230" s="107">
        <f t="shared" si="39"/>
        <v>5166666.666666667</v>
      </c>
      <c r="AK230" s="133"/>
    </row>
    <row r="231" spans="2:37" x14ac:dyDescent="0.25">
      <c r="B231" s="122">
        <v>226</v>
      </c>
      <c r="C231" s="101"/>
      <c r="D231" s="100">
        <f t="shared" si="40"/>
        <v>5000000</v>
      </c>
      <c r="E231" s="101"/>
      <c r="F231" s="101"/>
      <c r="G231" s="101"/>
      <c r="H231" s="101"/>
      <c r="I231" s="100"/>
      <c r="J231" s="101"/>
      <c r="K231" s="100"/>
      <c r="L231" s="101"/>
      <c r="M231" s="103">
        <f t="shared" si="41"/>
        <v>166666.66666666666</v>
      </c>
      <c r="N231" s="104"/>
      <c r="O231" s="101"/>
      <c r="P231" s="104"/>
      <c r="Q231" s="104"/>
      <c r="R231" s="101"/>
      <c r="S231" s="101"/>
      <c r="T231" s="101"/>
      <c r="U231" s="101"/>
      <c r="V231" s="101"/>
      <c r="W231" s="104">
        <f t="shared" si="36"/>
        <v>16666.666666666668</v>
      </c>
      <c r="X231" s="104">
        <f t="shared" si="38"/>
        <v>16666.666666666668</v>
      </c>
      <c r="Y231" s="104">
        <f t="shared" si="43"/>
        <v>16666.666666666668</v>
      </c>
      <c r="Z231" s="104">
        <f t="shared" si="46"/>
        <v>16666.666666666668</v>
      </c>
      <c r="AA231" s="104">
        <f t="shared" si="48"/>
        <v>16666.666666666668</v>
      </c>
      <c r="AB231" s="104">
        <f t="shared" si="35"/>
        <v>16666.666666666668</v>
      </c>
      <c r="AC231" s="104">
        <f t="shared" si="37"/>
        <v>16666.666666666668</v>
      </c>
      <c r="AD231" s="104">
        <f t="shared" si="42"/>
        <v>16666.666666666668</v>
      </c>
      <c r="AE231" s="104">
        <f t="shared" si="45"/>
        <v>16666.666666666668</v>
      </c>
      <c r="AF231" s="104">
        <f t="shared" si="47"/>
        <v>16666.666666666668</v>
      </c>
      <c r="AG231" s="101"/>
      <c r="AH231" s="106">
        <f>AH230*(1+PyG!F231)</f>
        <v>480168000.00000024</v>
      </c>
      <c r="AI231" s="107">
        <f t="shared" si="44"/>
        <v>0</v>
      </c>
      <c r="AJ231" s="107">
        <f t="shared" si="39"/>
        <v>5166666.666666667</v>
      </c>
      <c r="AK231" s="133"/>
    </row>
    <row r="232" spans="2:37" x14ac:dyDescent="0.25">
      <c r="B232" s="122">
        <v>227</v>
      </c>
      <c r="C232" s="101"/>
      <c r="D232" s="100">
        <f t="shared" si="40"/>
        <v>5000000</v>
      </c>
      <c r="E232" s="101"/>
      <c r="F232" s="101"/>
      <c r="G232" s="101"/>
      <c r="H232" s="101"/>
      <c r="I232" s="100"/>
      <c r="J232" s="101"/>
      <c r="K232" s="100"/>
      <c r="L232" s="101"/>
      <c r="M232" s="103">
        <f t="shared" si="41"/>
        <v>166666.66666666666</v>
      </c>
      <c r="N232" s="104"/>
      <c r="O232" s="101"/>
      <c r="P232" s="104"/>
      <c r="Q232" s="104"/>
      <c r="R232" s="101"/>
      <c r="S232" s="101"/>
      <c r="T232" s="101"/>
      <c r="U232" s="101"/>
      <c r="V232" s="101"/>
      <c r="W232" s="104">
        <f t="shared" si="36"/>
        <v>16666.666666666668</v>
      </c>
      <c r="X232" s="104">
        <f t="shared" si="38"/>
        <v>16666.666666666668</v>
      </c>
      <c r="Y232" s="104">
        <f t="shared" si="43"/>
        <v>16666.666666666668</v>
      </c>
      <c r="Z232" s="104">
        <f t="shared" si="46"/>
        <v>16666.666666666668</v>
      </c>
      <c r="AA232" s="104">
        <f t="shared" si="48"/>
        <v>16666.666666666668</v>
      </c>
      <c r="AB232" s="104">
        <f t="shared" si="35"/>
        <v>16666.666666666668</v>
      </c>
      <c r="AC232" s="104">
        <f t="shared" si="37"/>
        <v>16666.666666666668</v>
      </c>
      <c r="AD232" s="104">
        <f t="shared" si="42"/>
        <v>16666.666666666668</v>
      </c>
      <c r="AE232" s="104">
        <f t="shared" si="45"/>
        <v>16666.666666666668</v>
      </c>
      <c r="AF232" s="104">
        <f t="shared" si="47"/>
        <v>16666.666666666668</v>
      </c>
      <c r="AG232" s="101"/>
      <c r="AH232" s="106">
        <f>AH231*(1+PyG!F232)</f>
        <v>480168000.00000024</v>
      </c>
      <c r="AI232" s="107">
        <f t="shared" si="44"/>
        <v>0</v>
      </c>
      <c r="AJ232" s="107">
        <f t="shared" si="39"/>
        <v>5166666.666666667</v>
      </c>
      <c r="AK232" s="133"/>
    </row>
    <row r="233" spans="2:37" x14ac:dyDescent="0.25">
      <c r="B233" s="122">
        <v>228</v>
      </c>
      <c r="C233" s="101"/>
      <c r="D233" s="100">
        <f t="shared" si="40"/>
        <v>5000000</v>
      </c>
      <c r="E233" s="101"/>
      <c r="F233" s="101"/>
      <c r="G233" s="101"/>
      <c r="H233" s="101"/>
      <c r="I233" s="100"/>
      <c r="J233" s="101"/>
      <c r="K233" s="100"/>
      <c r="L233" s="101"/>
      <c r="M233" s="103">
        <f t="shared" si="41"/>
        <v>166666.66666666666</v>
      </c>
      <c r="N233" s="104"/>
      <c r="O233" s="101"/>
      <c r="P233" s="104"/>
      <c r="Q233" s="104"/>
      <c r="R233" s="101"/>
      <c r="S233" s="101"/>
      <c r="T233" s="101"/>
      <c r="U233" s="101"/>
      <c r="V233" s="101"/>
      <c r="W233" s="104">
        <f t="shared" si="36"/>
        <v>16666.666666666668</v>
      </c>
      <c r="X233" s="104">
        <f t="shared" si="38"/>
        <v>16666.666666666668</v>
      </c>
      <c r="Y233" s="104">
        <f t="shared" si="43"/>
        <v>16666.666666666668</v>
      </c>
      <c r="Z233" s="104">
        <f t="shared" si="46"/>
        <v>16666.666666666668</v>
      </c>
      <c r="AA233" s="104">
        <f t="shared" si="48"/>
        <v>16666.666666666668</v>
      </c>
      <c r="AB233" s="104">
        <f t="shared" si="35"/>
        <v>16666.666666666668</v>
      </c>
      <c r="AC233" s="104">
        <f t="shared" si="37"/>
        <v>16666.666666666668</v>
      </c>
      <c r="AD233" s="104">
        <f t="shared" si="42"/>
        <v>16666.666666666668</v>
      </c>
      <c r="AE233" s="104">
        <f t="shared" si="45"/>
        <v>16666.666666666668</v>
      </c>
      <c r="AF233" s="104">
        <f t="shared" si="47"/>
        <v>16666.666666666668</v>
      </c>
      <c r="AG233" s="101"/>
      <c r="AH233" s="106">
        <f>AH232*(1+PyG!F233)</f>
        <v>480168000.00000024</v>
      </c>
      <c r="AI233" s="107">
        <f t="shared" si="44"/>
        <v>0</v>
      </c>
      <c r="AJ233" s="107">
        <f t="shared" si="39"/>
        <v>5166666.666666667</v>
      </c>
      <c r="AK233" s="133"/>
    </row>
    <row r="234" spans="2:37" x14ac:dyDescent="0.25">
      <c r="B234" s="122">
        <v>229</v>
      </c>
      <c r="C234" s="101"/>
      <c r="D234" s="100">
        <f t="shared" si="40"/>
        <v>5000000</v>
      </c>
      <c r="E234" s="101"/>
      <c r="F234" s="101"/>
      <c r="G234" s="101"/>
      <c r="H234" s="101"/>
      <c r="I234" s="100"/>
      <c r="J234" s="101"/>
      <c r="K234" s="100"/>
      <c r="L234" s="100">
        <f>Datos_Entrada!$D$41</f>
        <v>2000000</v>
      </c>
      <c r="M234" s="103">
        <f t="shared" si="41"/>
        <v>166666.66666666666</v>
      </c>
      <c r="N234" s="104"/>
      <c r="O234" s="101"/>
      <c r="P234" s="104"/>
      <c r="Q234" s="104"/>
      <c r="R234" s="101"/>
      <c r="S234" s="101"/>
      <c r="T234" s="101"/>
      <c r="U234" s="101"/>
      <c r="V234" s="101"/>
      <c r="W234" s="104">
        <f t="shared" si="36"/>
        <v>16666.666666666668</v>
      </c>
      <c r="X234" s="104">
        <f t="shared" si="38"/>
        <v>16666.666666666668</v>
      </c>
      <c r="Y234" s="104">
        <f t="shared" si="43"/>
        <v>16666.666666666668</v>
      </c>
      <c r="Z234" s="104">
        <f t="shared" si="46"/>
        <v>16666.666666666668</v>
      </c>
      <c r="AA234" s="104">
        <f t="shared" si="48"/>
        <v>16666.666666666668</v>
      </c>
      <c r="AB234" s="104">
        <f t="shared" si="35"/>
        <v>16666.666666666668</v>
      </c>
      <c r="AC234" s="104">
        <f t="shared" si="37"/>
        <v>16666.666666666668</v>
      </c>
      <c r="AD234" s="104">
        <f t="shared" si="42"/>
        <v>16666.666666666668</v>
      </c>
      <c r="AE234" s="104">
        <f t="shared" si="45"/>
        <v>16666.666666666668</v>
      </c>
      <c r="AF234" s="104">
        <f t="shared" si="47"/>
        <v>16666.666666666668</v>
      </c>
      <c r="AG234" s="101"/>
      <c r="AH234" s="106">
        <f>AH233*(1+PyG!F234)</f>
        <v>432151200.0000003</v>
      </c>
      <c r="AI234" s="107">
        <f t="shared" si="44"/>
        <v>-48016799.99999994</v>
      </c>
      <c r="AJ234" s="107">
        <f t="shared" si="39"/>
        <v>5166666.666666667</v>
      </c>
      <c r="AK234" s="133"/>
    </row>
    <row r="235" spans="2:37" x14ac:dyDescent="0.25">
      <c r="B235" s="122">
        <v>230</v>
      </c>
      <c r="C235" s="101"/>
      <c r="D235" s="100">
        <f t="shared" si="40"/>
        <v>5000000</v>
      </c>
      <c r="E235" s="101"/>
      <c r="F235" s="101"/>
      <c r="G235" s="101"/>
      <c r="H235" s="101"/>
      <c r="I235" s="100"/>
      <c r="J235" s="101"/>
      <c r="K235" s="100"/>
      <c r="L235" s="101"/>
      <c r="M235" s="103">
        <f t="shared" si="41"/>
        <v>166666.66666666666</v>
      </c>
      <c r="N235" s="104"/>
      <c r="O235" s="101"/>
      <c r="P235" s="104"/>
      <c r="Q235" s="104"/>
      <c r="R235" s="101"/>
      <c r="S235" s="101"/>
      <c r="T235" s="101"/>
      <c r="U235" s="101"/>
      <c r="V235" s="101"/>
      <c r="W235" s="101"/>
      <c r="X235" s="104">
        <f t="shared" si="38"/>
        <v>16666.666666666668</v>
      </c>
      <c r="Y235" s="104">
        <f t="shared" si="43"/>
        <v>16666.666666666668</v>
      </c>
      <c r="Z235" s="104">
        <f t="shared" si="46"/>
        <v>16666.666666666668</v>
      </c>
      <c r="AA235" s="104">
        <f t="shared" si="48"/>
        <v>16666.666666666668</v>
      </c>
      <c r="AB235" s="104">
        <f t="shared" si="35"/>
        <v>16666.666666666668</v>
      </c>
      <c r="AC235" s="104">
        <f t="shared" si="37"/>
        <v>16666.666666666668</v>
      </c>
      <c r="AD235" s="104">
        <f t="shared" si="42"/>
        <v>16666.666666666668</v>
      </c>
      <c r="AE235" s="104">
        <f t="shared" si="45"/>
        <v>16666.666666666668</v>
      </c>
      <c r="AF235" s="104">
        <f t="shared" si="47"/>
        <v>16666.666666666668</v>
      </c>
      <c r="AG235" s="104">
        <f>$L$234/(10*12)</f>
        <v>16666.666666666668</v>
      </c>
      <c r="AH235" s="106">
        <f>AH234*(1+PyG!F235)</f>
        <v>432151200.0000003</v>
      </c>
      <c r="AI235" s="107">
        <f t="shared" si="44"/>
        <v>0</v>
      </c>
      <c r="AJ235" s="107">
        <f t="shared" si="39"/>
        <v>5166666.666666667</v>
      </c>
      <c r="AK235" s="133"/>
    </row>
    <row r="236" spans="2:37" x14ac:dyDescent="0.25">
      <c r="B236" s="122">
        <v>231</v>
      </c>
      <c r="C236" s="101"/>
      <c r="D236" s="100">
        <f t="shared" si="40"/>
        <v>5000000</v>
      </c>
      <c r="E236" s="101"/>
      <c r="F236" s="101"/>
      <c r="G236" s="101"/>
      <c r="H236" s="101"/>
      <c r="I236" s="100"/>
      <c r="J236" s="101"/>
      <c r="K236" s="100"/>
      <c r="L236" s="101"/>
      <c r="M236" s="103">
        <f t="shared" si="41"/>
        <v>166666.66666666666</v>
      </c>
      <c r="N236" s="104"/>
      <c r="O236" s="101"/>
      <c r="P236" s="104"/>
      <c r="Q236" s="104"/>
      <c r="R236" s="101"/>
      <c r="S236" s="101"/>
      <c r="T236" s="101"/>
      <c r="U236" s="101"/>
      <c r="V236" s="101"/>
      <c r="W236" s="101"/>
      <c r="X236" s="104">
        <f t="shared" si="38"/>
        <v>16666.666666666668</v>
      </c>
      <c r="Y236" s="104">
        <f t="shared" si="43"/>
        <v>16666.666666666668</v>
      </c>
      <c r="Z236" s="104">
        <f t="shared" si="46"/>
        <v>16666.666666666668</v>
      </c>
      <c r="AA236" s="104">
        <f t="shared" si="48"/>
        <v>16666.666666666668</v>
      </c>
      <c r="AB236" s="104">
        <f t="shared" si="35"/>
        <v>16666.666666666668</v>
      </c>
      <c r="AC236" s="104">
        <f t="shared" si="37"/>
        <v>16666.666666666668</v>
      </c>
      <c r="AD236" s="104">
        <f t="shared" si="42"/>
        <v>16666.666666666668</v>
      </c>
      <c r="AE236" s="104">
        <f t="shared" si="45"/>
        <v>16666.666666666668</v>
      </c>
      <c r="AF236" s="104">
        <f t="shared" si="47"/>
        <v>16666.666666666668</v>
      </c>
      <c r="AG236" s="104">
        <f t="shared" ref="AG236:AG299" si="49">$L$234/(10*12)</f>
        <v>16666.666666666668</v>
      </c>
      <c r="AH236" s="106">
        <f>AH235*(1+PyG!F236)</f>
        <v>432151200.0000003</v>
      </c>
      <c r="AI236" s="107">
        <f t="shared" si="44"/>
        <v>0</v>
      </c>
      <c r="AJ236" s="107">
        <f t="shared" si="39"/>
        <v>5166666.666666667</v>
      </c>
      <c r="AK236" s="133"/>
    </row>
    <row r="237" spans="2:37" x14ac:dyDescent="0.25">
      <c r="B237" s="122">
        <v>232</v>
      </c>
      <c r="C237" s="101"/>
      <c r="D237" s="100">
        <f t="shared" si="40"/>
        <v>5000000</v>
      </c>
      <c r="E237" s="101"/>
      <c r="F237" s="101"/>
      <c r="G237" s="101"/>
      <c r="H237" s="101"/>
      <c r="I237" s="100"/>
      <c r="J237" s="101"/>
      <c r="K237" s="100"/>
      <c r="L237" s="101"/>
      <c r="M237" s="103">
        <f t="shared" si="41"/>
        <v>166666.66666666666</v>
      </c>
      <c r="N237" s="104"/>
      <c r="O237" s="101"/>
      <c r="P237" s="104"/>
      <c r="Q237" s="104"/>
      <c r="R237" s="101"/>
      <c r="S237" s="101"/>
      <c r="T237" s="101"/>
      <c r="U237" s="101"/>
      <c r="V237" s="101"/>
      <c r="W237" s="101"/>
      <c r="X237" s="104">
        <f t="shared" si="38"/>
        <v>16666.666666666668</v>
      </c>
      <c r="Y237" s="104">
        <f t="shared" si="43"/>
        <v>16666.666666666668</v>
      </c>
      <c r="Z237" s="104">
        <f t="shared" si="46"/>
        <v>16666.666666666668</v>
      </c>
      <c r="AA237" s="104">
        <f t="shared" si="48"/>
        <v>16666.666666666668</v>
      </c>
      <c r="AB237" s="104">
        <f t="shared" si="35"/>
        <v>16666.666666666668</v>
      </c>
      <c r="AC237" s="104">
        <f t="shared" si="37"/>
        <v>16666.666666666668</v>
      </c>
      <c r="AD237" s="104">
        <f t="shared" si="42"/>
        <v>16666.666666666668</v>
      </c>
      <c r="AE237" s="104">
        <f t="shared" si="45"/>
        <v>16666.666666666668</v>
      </c>
      <c r="AF237" s="104">
        <f t="shared" si="47"/>
        <v>16666.666666666668</v>
      </c>
      <c r="AG237" s="104">
        <f t="shared" si="49"/>
        <v>16666.666666666668</v>
      </c>
      <c r="AH237" s="106">
        <f>AH236*(1+PyG!F237)</f>
        <v>432151200.0000003</v>
      </c>
      <c r="AI237" s="107">
        <f t="shared" si="44"/>
        <v>0</v>
      </c>
      <c r="AJ237" s="107">
        <f t="shared" si="39"/>
        <v>5166666.666666667</v>
      </c>
      <c r="AK237" s="133"/>
    </row>
    <row r="238" spans="2:37" x14ac:dyDescent="0.25">
      <c r="B238" s="122">
        <v>233</v>
      </c>
      <c r="C238" s="101"/>
      <c r="D238" s="100">
        <f t="shared" si="40"/>
        <v>5000000</v>
      </c>
      <c r="E238" s="101"/>
      <c r="F238" s="101"/>
      <c r="G238" s="101"/>
      <c r="H238" s="101"/>
      <c r="I238" s="100"/>
      <c r="J238" s="101"/>
      <c r="K238" s="100"/>
      <c r="L238" s="101"/>
      <c r="M238" s="103">
        <f t="shared" si="41"/>
        <v>166666.66666666666</v>
      </c>
      <c r="N238" s="104"/>
      <c r="O238" s="101"/>
      <c r="P238" s="104"/>
      <c r="Q238" s="104"/>
      <c r="R238" s="101"/>
      <c r="S238" s="101"/>
      <c r="T238" s="101"/>
      <c r="U238" s="101"/>
      <c r="V238" s="101"/>
      <c r="W238" s="101"/>
      <c r="X238" s="104">
        <f t="shared" si="38"/>
        <v>16666.666666666668</v>
      </c>
      <c r="Y238" s="104">
        <f t="shared" si="43"/>
        <v>16666.666666666668</v>
      </c>
      <c r="Z238" s="104">
        <f t="shared" si="46"/>
        <v>16666.666666666668</v>
      </c>
      <c r="AA238" s="104">
        <f t="shared" si="48"/>
        <v>16666.666666666668</v>
      </c>
      <c r="AB238" s="104">
        <f t="shared" si="35"/>
        <v>16666.666666666668</v>
      </c>
      <c r="AC238" s="104">
        <f t="shared" si="37"/>
        <v>16666.666666666668</v>
      </c>
      <c r="AD238" s="104">
        <f t="shared" si="42"/>
        <v>16666.666666666668</v>
      </c>
      <c r="AE238" s="104">
        <f t="shared" si="45"/>
        <v>16666.666666666668</v>
      </c>
      <c r="AF238" s="104">
        <f t="shared" si="47"/>
        <v>16666.666666666668</v>
      </c>
      <c r="AG238" s="104">
        <f t="shared" si="49"/>
        <v>16666.666666666668</v>
      </c>
      <c r="AH238" s="106">
        <f>AH237*(1+PyG!F238)</f>
        <v>432151200.0000003</v>
      </c>
      <c r="AI238" s="107">
        <f t="shared" si="44"/>
        <v>0</v>
      </c>
      <c r="AJ238" s="107">
        <f t="shared" si="39"/>
        <v>5166666.666666667</v>
      </c>
      <c r="AK238" s="133"/>
    </row>
    <row r="239" spans="2:37" x14ac:dyDescent="0.25">
      <c r="B239" s="122">
        <v>234</v>
      </c>
      <c r="C239" s="101"/>
      <c r="D239" s="100">
        <f t="shared" si="40"/>
        <v>5000000</v>
      </c>
      <c r="E239" s="101"/>
      <c r="F239" s="101"/>
      <c r="G239" s="101"/>
      <c r="H239" s="101"/>
      <c r="I239" s="100"/>
      <c r="J239" s="101"/>
      <c r="K239" s="100"/>
      <c r="L239" s="101"/>
      <c r="M239" s="103">
        <f t="shared" si="41"/>
        <v>166666.66666666666</v>
      </c>
      <c r="N239" s="104"/>
      <c r="O239" s="101"/>
      <c r="P239" s="104"/>
      <c r="Q239" s="104"/>
      <c r="R239" s="101"/>
      <c r="S239" s="101"/>
      <c r="T239" s="101"/>
      <c r="U239" s="101"/>
      <c r="V239" s="101"/>
      <c r="W239" s="101"/>
      <c r="X239" s="104">
        <f t="shared" si="38"/>
        <v>16666.666666666668</v>
      </c>
      <c r="Y239" s="104">
        <f t="shared" si="43"/>
        <v>16666.666666666668</v>
      </c>
      <c r="Z239" s="104">
        <f t="shared" si="46"/>
        <v>16666.666666666668</v>
      </c>
      <c r="AA239" s="104">
        <f t="shared" si="48"/>
        <v>16666.666666666668</v>
      </c>
      <c r="AB239" s="104">
        <f t="shared" si="35"/>
        <v>16666.666666666668</v>
      </c>
      <c r="AC239" s="104">
        <f t="shared" si="37"/>
        <v>16666.666666666668</v>
      </c>
      <c r="AD239" s="104">
        <f t="shared" si="42"/>
        <v>16666.666666666668</v>
      </c>
      <c r="AE239" s="104">
        <f t="shared" si="45"/>
        <v>16666.666666666668</v>
      </c>
      <c r="AF239" s="104">
        <f t="shared" si="47"/>
        <v>16666.666666666668</v>
      </c>
      <c r="AG239" s="104">
        <f t="shared" si="49"/>
        <v>16666.666666666668</v>
      </c>
      <c r="AH239" s="106">
        <f>AH238*(1+PyG!F239)</f>
        <v>432151200.0000003</v>
      </c>
      <c r="AI239" s="107">
        <f t="shared" si="44"/>
        <v>0</v>
      </c>
      <c r="AJ239" s="107">
        <f t="shared" si="39"/>
        <v>5166666.666666667</v>
      </c>
      <c r="AK239" s="133"/>
    </row>
    <row r="240" spans="2:37" x14ac:dyDescent="0.25">
      <c r="B240" s="122">
        <v>235</v>
      </c>
      <c r="C240" s="101"/>
      <c r="D240" s="100">
        <f t="shared" si="40"/>
        <v>5000000</v>
      </c>
      <c r="E240" s="101"/>
      <c r="F240" s="101"/>
      <c r="G240" s="101"/>
      <c r="H240" s="101"/>
      <c r="I240" s="100"/>
      <c r="J240" s="101"/>
      <c r="K240" s="100"/>
      <c r="L240" s="101"/>
      <c r="M240" s="103">
        <f t="shared" si="41"/>
        <v>166666.66666666666</v>
      </c>
      <c r="N240" s="104"/>
      <c r="O240" s="101"/>
      <c r="P240" s="104"/>
      <c r="Q240" s="104"/>
      <c r="R240" s="101"/>
      <c r="S240" s="101"/>
      <c r="T240" s="101"/>
      <c r="U240" s="101"/>
      <c r="V240" s="101"/>
      <c r="W240" s="101"/>
      <c r="X240" s="104">
        <f t="shared" si="38"/>
        <v>16666.666666666668</v>
      </c>
      <c r="Y240" s="104">
        <f t="shared" si="43"/>
        <v>16666.666666666668</v>
      </c>
      <c r="Z240" s="104">
        <f t="shared" si="46"/>
        <v>16666.666666666668</v>
      </c>
      <c r="AA240" s="104">
        <f t="shared" si="48"/>
        <v>16666.666666666668</v>
      </c>
      <c r="AB240" s="104">
        <f t="shared" ref="AB240:AB294" si="50">$L$174/(10*12)</f>
        <v>16666.666666666668</v>
      </c>
      <c r="AC240" s="104">
        <f t="shared" si="37"/>
        <v>16666.666666666668</v>
      </c>
      <c r="AD240" s="104">
        <f t="shared" si="42"/>
        <v>16666.666666666668</v>
      </c>
      <c r="AE240" s="104">
        <f t="shared" si="45"/>
        <v>16666.666666666668</v>
      </c>
      <c r="AF240" s="104">
        <f t="shared" si="47"/>
        <v>16666.666666666668</v>
      </c>
      <c r="AG240" s="104">
        <f t="shared" si="49"/>
        <v>16666.666666666668</v>
      </c>
      <c r="AH240" s="106">
        <f>AH239*(1+PyG!F240)</f>
        <v>432151200.0000003</v>
      </c>
      <c r="AI240" s="107">
        <f t="shared" si="44"/>
        <v>0</v>
      </c>
      <c r="AJ240" s="107">
        <f t="shared" si="39"/>
        <v>5166666.666666667</v>
      </c>
      <c r="AK240" s="133"/>
    </row>
    <row r="241" spans="2:37" x14ac:dyDescent="0.25">
      <c r="B241" s="122">
        <v>236</v>
      </c>
      <c r="C241" s="101"/>
      <c r="D241" s="100">
        <f t="shared" si="40"/>
        <v>5000000</v>
      </c>
      <c r="E241" s="101"/>
      <c r="F241" s="101"/>
      <c r="G241" s="101"/>
      <c r="H241" s="101"/>
      <c r="I241" s="100"/>
      <c r="J241" s="101"/>
      <c r="K241" s="100"/>
      <c r="L241" s="101"/>
      <c r="M241" s="103">
        <f t="shared" si="41"/>
        <v>166666.66666666666</v>
      </c>
      <c r="N241" s="104"/>
      <c r="O241" s="101"/>
      <c r="P241" s="104"/>
      <c r="Q241" s="104"/>
      <c r="R241" s="101"/>
      <c r="S241" s="101"/>
      <c r="T241" s="101"/>
      <c r="U241" s="101"/>
      <c r="V241" s="101"/>
      <c r="W241" s="101"/>
      <c r="X241" s="104">
        <f t="shared" si="38"/>
        <v>16666.666666666668</v>
      </c>
      <c r="Y241" s="104">
        <f t="shared" si="43"/>
        <v>16666.666666666668</v>
      </c>
      <c r="Z241" s="104">
        <f t="shared" si="46"/>
        <v>16666.666666666668</v>
      </c>
      <c r="AA241" s="104">
        <f t="shared" si="48"/>
        <v>16666.666666666668</v>
      </c>
      <c r="AB241" s="104">
        <f t="shared" si="50"/>
        <v>16666.666666666668</v>
      </c>
      <c r="AC241" s="104">
        <f t="shared" si="37"/>
        <v>16666.666666666668</v>
      </c>
      <c r="AD241" s="104">
        <f t="shared" si="42"/>
        <v>16666.666666666668</v>
      </c>
      <c r="AE241" s="104">
        <f t="shared" si="45"/>
        <v>16666.666666666668</v>
      </c>
      <c r="AF241" s="104">
        <f t="shared" si="47"/>
        <v>16666.666666666668</v>
      </c>
      <c r="AG241" s="104">
        <f t="shared" si="49"/>
        <v>16666.666666666668</v>
      </c>
      <c r="AH241" s="106">
        <f>AH240*(1+PyG!F241)</f>
        <v>432151200.0000003</v>
      </c>
      <c r="AI241" s="107">
        <f t="shared" si="44"/>
        <v>0</v>
      </c>
      <c r="AJ241" s="107">
        <f t="shared" si="39"/>
        <v>5166666.666666667</v>
      </c>
      <c r="AK241" s="133"/>
    </row>
    <row r="242" spans="2:37" x14ac:dyDescent="0.25">
      <c r="B242" s="122">
        <v>237</v>
      </c>
      <c r="C242" s="101"/>
      <c r="D242" s="100">
        <f t="shared" si="40"/>
        <v>5000000</v>
      </c>
      <c r="E242" s="101"/>
      <c r="F242" s="101"/>
      <c r="G242" s="101"/>
      <c r="H242" s="101"/>
      <c r="I242" s="100"/>
      <c r="J242" s="101"/>
      <c r="K242" s="100"/>
      <c r="L242" s="101"/>
      <c r="M242" s="103">
        <f t="shared" si="41"/>
        <v>166666.66666666666</v>
      </c>
      <c r="N242" s="104"/>
      <c r="O242" s="101"/>
      <c r="P242" s="104"/>
      <c r="Q242" s="104"/>
      <c r="R242" s="101"/>
      <c r="S242" s="101"/>
      <c r="T242" s="101"/>
      <c r="U242" s="101"/>
      <c r="V242" s="101"/>
      <c r="W242" s="101"/>
      <c r="X242" s="104">
        <f t="shared" si="38"/>
        <v>16666.666666666668</v>
      </c>
      <c r="Y242" s="104">
        <f t="shared" si="43"/>
        <v>16666.666666666668</v>
      </c>
      <c r="Z242" s="104">
        <f t="shared" si="46"/>
        <v>16666.666666666668</v>
      </c>
      <c r="AA242" s="104">
        <f t="shared" si="48"/>
        <v>16666.666666666668</v>
      </c>
      <c r="AB242" s="104">
        <f t="shared" si="50"/>
        <v>16666.666666666668</v>
      </c>
      <c r="AC242" s="104">
        <f t="shared" si="37"/>
        <v>16666.666666666668</v>
      </c>
      <c r="AD242" s="104">
        <f t="shared" si="42"/>
        <v>16666.666666666668</v>
      </c>
      <c r="AE242" s="104">
        <f t="shared" si="45"/>
        <v>16666.666666666668</v>
      </c>
      <c r="AF242" s="104">
        <f t="shared" si="47"/>
        <v>16666.666666666668</v>
      </c>
      <c r="AG242" s="104">
        <f t="shared" si="49"/>
        <v>16666.666666666668</v>
      </c>
      <c r="AH242" s="106">
        <f>AH241*(1+PyG!F242)</f>
        <v>432151200.0000003</v>
      </c>
      <c r="AI242" s="107">
        <f t="shared" si="44"/>
        <v>0</v>
      </c>
      <c r="AJ242" s="107">
        <f t="shared" si="39"/>
        <v>5166666.666666667</v>
      </c>
      <c r="AK242" s="133"/>
    </row>
    <row r="243" spans="2:37" x14ac:dyDescent="0.25">
      <c r="B243" s="122">
        <v>238</v>
      </c>
      <c r="C243" s="101"/>
      <c r="D243" s="100">
        <f t="shared" si="40"/>
        <v>5000000</v>
      </c>
      <c r="E243" s="101"/>
      <c r="F243" s="101"/>
      <c r="G243" s="101"/>
      <c r="H243" s="101"/>
      <c r="I243" s="100"/>
      <c r="J243" s="101"/>
      <c r="K243" s="100"/>
      <c r="L243" s="101"/>
      <c r="M243" s="103">
        <f t="shared" si="41"/>
        <v>166666.66666666666</v>
      </c>
      <c r="N243" s="104"/>
      <c r="O243" s="101"/>
      <c r="P243" s="104"/>
      <c r="Q243" s="104"/>
      <c r="R243" s="101"/>
      <c r="S243" s="101"/>
      <c r="T243" s="101"/>
      <c r="U243" s="101"/>
      <c r="V243" s="101"/>
      <c r="W243" s="101"/>
      <c r="X243" s="104">
        <f t="shared" si="38"/>
        <v>16666.666666666668</v>
      </c>
      <c r="Y243" s="104">
        <f t="shared" si="43"/>
        <v>16666.666666666668</v>
      </c>
      <c r="Z243" s="104">
        <f t="shared" si="46"/>
        <v>16666.666666666668</v>
      </c>
      <c r="AA243" s="104">
        <f t="shared" si="48"/>
        <v>16666.666666666668</v>
      </c>
      <c r="AB243" s="104">
        <f t="shared" si="50"/>
        <v>16666.666666666668</v>
      </c>
      <c r="AC243" s="104">
        <f t="shared" si="37"/>
        <v>16666.666666666668</v>
      </c>
      <c r="AD243" s="104">
        <f t="shared" si="42"/>
        <v>16666.666666666668</v>
      </c>
      <c r="AE243" s="104">
        <f t="shared" si="45"/>
        <v>16666.666666666668</v>
      </c>
      <c r="AF243" s="104">
        <f t="shared" si="47"/>
        <v>16666.666666666668</v>
      </c>
      <c r="AG243" s="104">
        <f t="shared" si="49"/>
        <v>16666.666666666668</v>
      </c>
      <c r="AH243" s="106">
        <f>AH242*(1+PyG!F243)</f>
        <v>432151200.0000003</v>
      </c>
      <c r="AI243" s="107">
        <f t="shared" si="44"/>
        <v>0</v>
      </c>
      <c r="AJ243" s="107">
        <f t="shared" si="39"/>
        <v>5166666.666666667</v>
      </c>
      <c r="AK243" s="133"/>
    </row>
    <row r="244" spans="2:37" x14ac:dyDescent="0.25">
      <c r="B244" s="122">
        <v>239</v>
      </c>
      <c r="C244" s="101"/>
      <c r="D244" s="100">
        <f t="shared" si="40"/>
        <v>5000000</v>
      </c>
      <c r="E244" s="101"/>
      <c r="F244" s="101"/>
      <c r="G244" s="101"/>
      <c r="H244" s="101"/>
      <c r="I244" s="100"/>
      <c r="J244" s="101"/>
      <c r="K244" s="100"/>
      <c r="L244" s="101"/>
      <c r="M244" s="103">
        <f t="shared" si="41"/>
        <v>166666.66666666666</v>
      </c>
      <c r="N244" s="104"/>
      <c r="O244" s="101"/>
      <c r="P244" s="104"/>
      <c r="Q244" s="104"/>
      <c r="R244" s="101"/>
      <c r="S244" s="101"/>
      <c r="T244" s="101"/>
      <c r="U244" s="101"/>
      <c r="V244" s="101"/>
      <c r="W244" s="101"/>
      <c r="X244" s="104">
        <f t="shared" si="38"/>
        <v>16666.666666666668</v>
      </c>
      <c r="Y244" s="104">
        <f t="shared" si="43"/>
        <v>16666.666666666668</v>
      </c>
      <c r="Z244" s="104">
        <f t="shared" si="46"/>
        <v>16666.666666666668</v>
      </c>
      <c r="AA244" s="104">
        <f t="shared" si="48"/>
        <v>16666.666666666668</v>
      </c>
      <c r="AB244" s="104">
        <f t="shared" si="50"/>
        <v>16666.666666666668</v>
      </c>
      <c r="AC244" s="104">
        <f t="shared" si="37"/>
        <v>16666.666666666668</v>
      </c>
      <c r="AD244" s="104">
        <f t="shared" si="42"/>
        <v>16666.666666666668</v>
      </c>
      <c r="AE244" s="104">
        <f t="shared" si="45"/>
        <v>16666.666666666668</v>
      </c>
      <c r="AF244" s="104">
        <f t="shared" si="47"/>
        <v>16666.666666666668</v>
      </c>
      <c r="AG244" s="104">
        <f t="shared" si="49"/>
        <v>16666.666666666668</v>
      </c>
      <c r="AH244" s="106">
        <f>AH243*(1+PyG!F244)</f>
        <v>432151200.0000003</v>
      </c>
      <c r="AI244" s="107">
        <f t="shared" si="44"/>
        <v>0</v>
      </c>
      <c r="AJ244" s="107">
        <f t="shared" si="39"/>
        <v>5166666.666666667</v>
      </c>
      <c r="AK244" s="133"/>
    </row>
    <row r="245" spans="2:37" ht="15.75" thickBot="1" x14ac:dyDescent="0.3">
      <c r="B245" s="127">
        <v>240</v>
      </c>
      <c r="C245" s="108"/>
      <c r="D245" s="109">
        <f t="shared" si="40"/>
        <v>5000000</v>
      </c>
      <c r="E245" s="108"/>
      <c r="F245" s="108"/>
      <c r="G245" s="108"/>
      <c r="H245" s="108"/>
      <c r="I245" s="109"/>
      <c r="J245" s="108"/>
      <c r="K245" s="109"/>
      <c r="L245" s="108"/>
      <c r="M245" s="110">
        <f t="shared" si="41"/>
        <v>166666.66666666666</v>
      </c>
      <c r="N245" s="111"/>
      <c r="O245" s="108"/>
      <c r="P245" s="111"/>
      <c r="Q245" s="111"/>
      <c r="R245" s="108"/>
      <c r="S245" s="108"/>
      <c r="T245" s="108"/>
      <c r="U245" s="108"/>
      <c r="V245" s="108"/>
      <c r="W245" s="108"/>
      <c r="X245" s="111">
        <f t="shared" si="38"/>
        <v>16666.666666666668</v>
      </c>
      <c r="Y245" s="111">
        <f t="shared" si="43"/>
        <v>16666.666666666668</v>
      </c>
      <c r="Z245" s="111">
        <f t="shared" si="46"/>
        <v>16666.666666666668</v>
      </c>
      <c r="AA245" s="111">
        <f t="shared" si="48"/>
        <v>16666.666666666668</v>
      </c>
      <c r="AB245" s="111">
        <f t="shared" si="50"/>
        <v>16666.666666666668</v>
      </c>
      <c r="AC245" s="111">
        <f t="shared" si="37"/>
        <v>16666.666666666668</v>
      </c>
      <c r="AD245" s="111">
        <f t="shared" si="42"/>
        <v>16666.666666666668</v>
      </c>
      <c r="AE245" s="111">
        <f t="shared" si="45"/>
        <v>16666.666666666668</v>
      </c>
      <c r="AF245" s="111">
        <f t="shared" si="47"/>
        <v>16666.666666666668</v>
      </c>
      <c r="AG245" s="111">
        <f t="shared" si="49"/>
        <v>16666.666666666668</v>
      </c>
      <c r="AH245" s="112">
        <f>AH244*(1+PyG!F245)</f>
        <v>432151200.0000003</v>
      </c>
      <c r="AI245" s="113">
        <f t="shared" si="44"/>
        <v>0</v>
      </c>
      <c r="AJ245" s="113">
        <f t="shared" si="39"/>
        <v>5166666.666666667</v>
      </c>
      <c r="AK245" s="134"/>
    </row>
    <row r="246" spans="2:37" x14ac:dyDescent="0.25">
      <c r="M246" s="53"/>
      <c r="X246" s="28">
        <f>$L$126/(10*12)</f>
        <v>16666.666666666668</v>
      </c>
      <c r="Y246" s="28">
        <f t="shared" si="43"/>
        <v>16666.666666666668</v>
      </c>
      <c r="Z246" s="28">
        <f t="shared" si="46"/>
        <v>16666.666666666668</v>
      </c>
      <c r="AA246" s="28">
        <f t="shared" si="48"/>
        <v>16666.666666666668</v>
      </c>
      <c r="AB246" s="28">
        <f t="shared" si="50"/>
        <v>16666.666666666668</v>
      </c>
      <c r="AC246" s="28">
        <f t="shared" si="37"/>
        <v>16666.666666666668</v>
      </c>
      <c r="AD246" s="28">
        <f t="shared" si="42"/>
        <v>16666.666666666668</v>
      </c>
      <c r="AE246" s="28">
        <f t="shared" si="45"/>
        <v>16666.666666666668</v>
      </c>
      <c r="AF246" s="28">
        <f t="shared" si="47"/>
        <v>16666.666666666668</v>
      </c>
      <c r="AG246" s="28">
        <f t="shared" si="49"/>
        <v>16666.666666666668</v>
      </c>
      <c r="AI246" s="99"/>
    </row>
    <row r="247" spans="2:37" x14ac:dyDescent="0.25">
      <c r="M247" s="53"/>
      <c r="Y247" s="28">
        <f t="shared" si="43"/>
        <v>16666.666666666668</v>
      </c>
      <c r="Z247" s="28">
        <f t="shared" si="46"/>
        <v>16666.666666666668</v>
      </c>
      <c r="AA247" s="28">
        <f t="shared" si="48"/>
        <v>16666.666666666668</v>
      </c>
      <c r="AB247" s="28">
        <f t="shared" si="50"/>
        <v>16666.666666666668</v>
      </c>
      <c r="AC247" s="28">
        <f t="shared" si="37"/>
        <v>16666.666666666668</v>
      </c>
      <c r="AD247" s="28">
        <f t="shared" si="42"/>
        <v>16666.666666666668</v>
      </c>
      <c r="AE247" s="28">
        <f t="shared" si="45"/>
        <v>16666.666666666668</v>
      </c>
      <c r="AF247" s="28">
        <f t="shared" si="47"/>
        <v>16666.666666666668</v>
      </c>
      <c r="AG247" s="28">
        <f t="shared" si="49"/>
        <v>16666.666666666668</v>
      </c>
      <c r="AI247" s="99"/>
    </row>
    <row r="248" spans="2:37" x14ac:dyDescent="0.25">
      <c r="M248" s="53"/>
      <c r="Y248" s="28">
        <f t="shared" si="43"/>
        <v>16666.666666666668</v>
      </c>
      <c r="Z248" s="28">
        <f t="shared" si="46"/>
        <v>16666.666666666668</v>
      </c>
      <c r="AA248" s="28">
        <f t="shared" si="48"/>
        <v>16666.666666666668</v>
      </c>
      <c r="AB248" s="28">
        <f t="shared" si="50"/>
        <v>16666.666666666668</v>
      </c>
      <c r="AC248" s="28">
        <f t="shared" si="37"/>
        <v>16666.666666666668</v>
      </c>
      <c r="AD248" s="28">
        <f t="shared" si="42"/>
        <v>16666.666666666668</v>
      </c>
      <c r="AE248" s="28">
        <f t="shared" si="45"/>
        <v>16666.666666666668</v>
      </c>
      <c r="AF248" s="28">
        <f t="shared" si="47"/>
        <v>16666.666666666668</v>
      </c>
      <c r="AG248" s="28">
        <f t="shared" si="49"/>
        <v>16666.666666666668</v>
      </c>
      <c r="AI248" s="99"/>
    </row>
    <row r="249" spans="2:37" x14ac:dyDescent="0.25">
      <c r="M249" s="53"/>
      <c r="Y249" s="28">
        <f t="shared" si="43"/>
        <v>16666.666666666668</v>
      </c>
      <c r="Z249" s="28">
        <f t="shared" si="46"/>
        <v>16666.666666666668</v>
      </c>
      <c r="AA249" s="28">
        <f t="shared" si="48"/>
        <v>16666.666666666668</v>
      </c>
      <c r="AB249" s="28">
        <f t="shared" si="50"/>
        <v>16666.666666666668</v>
      </c>
      <c r="AC249" s="28">
        <f t="shared" si="37"/>
        <v>16666.666666666668</v>
      </c>
      <c r="AD249" s="28">
        <f t="shared" si="42"/>
        <v>16666.666666666668</v>
      </c>
      <c r="AE249" s="28">
        <f t="shared" si="45"/>
        <v>16666.666666666668</v>
      </c>
      <c r="AF249" s="28">
        <f t="shared" si="47"/>
        <v>16666.666666666668</v>
      </c>
      <c r="AG249" s="28">
        <f t="shared" si="49"/>
        <v>16666.666666666668</v>
      </c>
      <c r="AI249" s="99"/>
    </row>
    <row r="250" spans="2:37" ht="39.75" customHeight="1" x14ac:dyDescent="0.25">
      <c r="B250" s="51" t="s">
        <v>144</v>
      </c>
      <c r="C250" s="51" t="s">
        <v>145</v>
      </c>
      <c r="D250" s="51" t="s">
        <v>146</v>
      </c>
      <c r="E250" s="51" t="s">
        <v>154</v>
      </c>
      <c r="F250" s="51" t="s">
        <v>147</v>
      </c>
      <c r="G250" s="51" t="s">
        <v>148</v>
      </c>
      <c r="H250" s="51" t="s">
        <v>149</v>
      </c>
      <c r="I250" s="114"/>
      <c r="M250" s="53"/>
      <c r="Y250" s="28">
        <f t="shared" si="43"/>
        <v>16666.666666666668</v>
      </c>
      <c r="Z250" s="28">
        <f t="shared" si="46"/>
        <v>16666.666666666668</v>
      </c>
      <c r="AA250" s="28">
        <f t="shared" si="48"/>
        <v>16666.666666666668</v>
      </c>
      <c r="AB250" s="28">
        <f t="shared" si="50"/>
        <v>16666.666666666668</v>
      </c>
      <c r="AC250" s="28">
        <f t="shared" si="37"/>
        <v>16666.666666666668</v>
      </c>
      <c r="AD250" s="28">
        <f t="shared" si="42"/>
        <v>16666.666666666668</v>
      </c>
      <c r="AE250" s="28">
        <f t="shared" si="45"/>
        <v>16666.666666666668</v>
      </c>
      <c r="AF250" s="28">
        <f t="shared" si="47"/>
        <v>16666.666666666668</v>
      </c>
      <c r="AG250" s="28">
        <f t="shared" si="49"/>
        <v>16666.666666666668</v>
      </c>
      <c r="AI250" s="99"/>
    </row>
    <row r="251" spans="2:37" x14ac:dyDescent="0.25">
      <c r="B251" s="1" t="s">
        <v>153</v>
      </c>
      <c r="C251" s="99">
        <f>Datos_Entrada!D26</f>
        <v>1200000000</v>
      </c>
      <c r="D251" s="99">
        <v>0</v>
      </c>
      <c r="E251" s="99">
        <f>Datos_Entrada!D99</f>
        <v>800000000</v>
      </c>
      <c r="F251" s="99"/>
      <c r="G251" s="99">
        <f>E251-F251</f>
        <v>800000000</v>
      </c>
      <c r="H251" s="99">
        <f>G251-D251</f>
        <v>800000000</v>
      </c>
      <c r="M251" s="53"/>
      <c r="Y251" s="28">
        <f t="shared" si="43"/>
        <v>16666.666666666668</v>
      </c>
      <c r="Z251" s="28">
        <f t="shared" si="46"/>
        <v>16666.666666666668</v>
      </c>
      <c r="AA251" s="28">
        <f t="shared" si="48"/>
        <v>16666.666666666668</v>
      </c>
      <c r="AB251" s="28">
        <f t="shared" si="50"/>
        <v>16666.666666666668</v>
      </c>
      <c r="AC251" s="28">
        <f t="shared" si="37"/>
        <v>16666.666666666668</v>
      </c>
      <c r="AD251" s="28">
        <f t="shared" si="42"/>
        <v>16666.666666666668</v>
      </c>
      <c r="AE251" s="28">
        <f t="shared" si="45"/>
        <v>16666.666666666668</v>
      </c>
      <c r="AF251" s="28">
        <f t="shared" si="47"/>
        <v>16666.666666666668</v>
      </c>
      <c r="AG251" s="28">
        <f t="shared" si="49"/>
        <v>16666.666666666668</v>
      </c>
      <c r="AI251" s="99"/>
    </row>
    <row r="252" spans="2:37" x14ac:dyDescent="0.25">
      <c r="B252" s="1" t="s">
        <v>150</v>
      </c>
      <c r="C252" s="99">
        <f>Datos_Entrada!D29</f>
        <v>320000000</v>
      </c>
      <c r="D252" s="99">
        <v>0</v>
      </c>
      <c r="E252" s="99"/>
      <c r="F252" s="99"/>
      <c r="G252" s="99">
        <f t="shared" ref="G252:G257" si="51">E252-F252</f>
        <v>0</v>
      </c>
      <c r="H252" s="99">
        <f t="shared" ref="H252:H256" si="52">G252-D252</f>
        <v>0</v>
      </c>
      <c r="M252" s="53"/>
      <c r="Y252" s="28">
        <f t="shared" si="43"/>
        <v>16666.666666666668</v>
      </c>
      <c r="Z252" s="28">
        <f t="shared" si="46"/>
        <v>16666.666666666668</v>
      </c>
      <c r="AA252" s="28">
        <f t="shared" si="48"/>
        <v>16666.666666666668</v>
      </c>
      <c r="AB252" s="28">
        <f t="shared" si="50"/>
        <v>16666.666666666668</v>
      </c>
      <c r="AC252" s="28">
        <f t="shared" ref="AC252:AC306" si="53">$L$186/(10*12)</f>
        <v>16666.666666666668</v>
      </c>
      <c r="AD252" s="28">
        <f t="shared" si="42"/>
        <v>16666.666666666668</v>
      </c>
      <c r="AE252" s="28">
        <f t="shared" si="45"/>
        <v>16666.666666666668</v>
      </c>
      <c r="AF252" s="28">
        <f t="shared" si="47"/>
        <v>16666.666666666668</v>
      </c>
      <c r="AG252" s="28">
        <f t="shared" si="49"/>
        <v>16666.666666666668</v>
      </c>
      <c r="AI252" s="99"/>
    </row>
    <row r="253" spans="2:37" x14ac:dyDescent="0.25">
      <c r="B253" s="1" t="s">
        <v>40</v>
      </c>
      <c r="C253" s="99">
        <f>Datos_Entrada!D32</f>
        <v>250000000</v>
      </c>
      <c r="D253" s="99">
        <v>0</v>
      </c>
      <c r="E253" s="99">
        <f>Datos_Entrada!D100</f>
        <v>45000000</v>
      </c>
      <c r="F253" s="99">
        <f>Datos_Entrada!D101</f>
        <v>15000000</v>
      </c>
      <c r="G253" s="99">
        <f t="shared" si="51"/>
        <v>30000000</v>
      </c>
      <c r="H253" s="99">
        <f t="shared" si="52"/>
        <v>30000000</v>
      </c>
      <c r="M253" s="53"/>
      <c r="Y253" s="28">
        <f t="shared" si="43"/>
        <v>16666.666666666668</v>
      </c>
      <c r="Z253" s="28">
        <f t="shared" si="46"/>
        <v>16666.666666666668</v>
      </c>
      <c r="AA253" s="28">
        <f t="shared" si="48"/>
        <v>16666.666666666668</v>
      </c>
      <c r="AB253" s="28">
        <f t="shared" si="50"/>
        <v>16666.666666666668</v>
      </c>
      <c r="AC253" s="28">
        <f t="shared" si="53"/>
        <v>16666.666666666668</v>
      </c>
      <c r="AD253" s="28">
        <f t="shared" si="42"/>
        <v>16666.666666666668</v>
      </c>
      <c r="AE253" s="28">
        <f t="shared" si="45"/>
        <v>16666.666666666668</v>
      </c>
      <c r="AF253" s="28">
        <f t="shared" si="47"/>
        <v>16666.666666666668</v>
      </c>
      <c r="AG253" s="28">
        <f t="shared" si="49"/>
        <v>16666.666666666668</v>
      </c>
      <c r="AI253" s="99"/>
    </row>
    <row r="254" spans="2:37" x14ac:dyDescent="0.25">
      <c r="B254" s="1" t="s">
        <v>33</v>
      </c>
      <c r="C254" s="99">
        <f>Datos_Entrada!D35</f>
        <v>35000000</v>
      </c>
      <c r="D254" s="99">
        <v>0</v>
      </c>
      <c r="E254" s="99">
        <f>Datos_Entrada!D102</f>
        <v>6000000</v>
      </c>
      <c r="F254" s="99"/>
      <c r="G254" s="99">
        <f t="shared" si="51"/>
        <v>6000000</v>
      </c>
      <c r="H254" s="99">
        <f t="shared" si="52"/>
        <v>6000000</v>
      </c>
      <c r="M254" s="53"/>
      <c r="Y254" s="28">
        <f t="shared" si="43"/>
        <v>16666.666666666668</v>
      </c>
      <c r="Z254" s="28">
        <f t="shared" si="46"/>
        <v>16666.666666666668</v>
      </c>
      <c r="AA254" s="28">
        <f t="shared" si="48"/>
        <v>16666.666666666668</v>
      </c>
      <c r="AB254" s="28">
        <f t="shared" si="50"/>
        <v>16666.666666666668</v>
      </c>
      <c r="AC254" s="28">
        <f t="shared" si="53"/>
        <v>16666.666666666668</v>
      </c>
      <c r="AD254" s="28">
        <f t="shared" si="42"/>
        <v>16666.666666666668</v>
      </c>
      <c r="AE254" s="28">
        <f t="shared" si="45"/>
        <v>16666.666666666668</v>
      </c>
      <c r="AF254" s="28">
        <f t="shared" si="47"/>
        <v>16666.666666666668</v>
      </c>
      <c r="AG254" s="28">
        <f t="shared" si="49"/>
        <v>16666.666666666668</v>
      </c>
      <c r="AI254" s="99"/>
    </row>
    <row r="255" spans="2:37" x14ac:dyDescent="0.25">
      <c r="B255" s="1" t="s">
        <v>63</v>
      </c>
      <c r="C255" s="99">
        <f>Datos_Entrada!D38</f>
        <v>45000000</v>
      </c>
      <c r="D255" s="99">
        <v>0</v>
      </c>
      <c r="E255" s="99">
        <v>0</v>
      </c>
      <c r="F255" s="99"/>
      <c r="G255" s="99">
        <f t="shared" si="51"/>
        <v>0</v>
      </c>
      <c r="H255" s="99">
        <f t="shared" si="52"/>
        <v>0</v>
      </c>
      <c r="M255" s="53"/>
      <c r="Y255" s="28">
        <f t="shared" si="43"/>
        <v>16666.666666666668</v>
      </c>
      <c r="Z255" s="28">
        <f t="shared" si="46"/>
        <v>16666.666666666668</v>
      </c>
      <c r="AA255" s="28">
        <f t="shared" si="48"/>
        <v>16666.666666666668</v>
      </c>
      <c r="AB255" s="28">
        <f t="shared" si="50"/>
        <v>16666.666666666668</v>
      </c>
      <c r="AC255" s="28">
        <f t="shared" si="53"/>
        <v>16666.666666666668</v>
      </c>
      <c r="AD255" s="28">
        <f t="shared" si="42"/>
        <v>16666.666666666668</v>
      </c>
      <c r="AE255" s="28">
        <f t="shared" si="45"/>
        <v>16666.666666666668</v>
      </c>
      <c r="AF255" s="28">
        <f t="shared" si="47"/>
        <v>16666.666666666668</v>
      </c>
      <c r="AG255" s="28">
        <f t="shared" si="49"/>
        <v>16666.666666666668</v>
      </c>
      <c r="AI255" s="99"/>
    </row>
    <row r="256" spans="2:37" x14ac:dyDescent="0.25">
      <c r="B256" s="1" t="s">
        <v>36</v>
      </c>
      <c r="C256" s="99">
        <f>Datos_Entrada!D41</f>
        <v>2000000</v>
      </c>
      <c r="D256" s="99">
        <f>X356</f>
        <v>9166666.6666666716</v>
      </c>
      <c r="E256" s="99">
        <f>Datos_Entrada!D103</f>
        <v>16000000</v>
      </c>
      <c r="F256" s="99"/>
      <c r="G256" s="99">
        <f t="shared" si="51"/>
        <v>16000000</v>
      </c>
      <c r="H256" s="99">
        <f t="shared" si="52"/>
        <v>6833333.3333333284</v>
      </c>
      <c r="M256" s="53"/>
      <c r="Y256" s="28">
        <f t="shared" si="43"/>
        <v>16666.666666666668</v>
      </c>
      <c r="Z256" s="28">
        <f t="shared" si="46"/>
        <v>16666.666666666668</v>
      </c>
      <c r="AA256" s="28">
        <f t="shared" si="48"/>
        <v>16666.666666666668</v>
      </c>
      <c r="AB256" s="28">
        <f t="shared" si="50"/>
        <v>16666.666666666668</v>
      </c>
      <c r="AC256" s="28">
        <f t="shared" si="53"/>
        <v>16666.666666666668</v>
      </c>
      <c r="AD256" s="28">
        <f t="shared" si="42"/>
        <v>16666.666666666668</v>
      </c>
      <c r="AE256" s="28">
        <f t="shared" si="45"/>
        <v>16666.666666666668</v>
      </c>
      <c r="AF256" s="28">
        <f t="shared" si="47"/>
        <v>16666.666666666668</v>
      </c>
      <c r="AG256" s="28">
        <f t="shared" si="49"/>
        <v>16666.666666666668</v>
      </c>
      <c r="AI256" s="99"/>
    </row>
    <row r="257" spans="2:35" x14ac:dyDescent="0.25">
      <c r="B257" s="1" t="s">
        <v>174</v>
      </c>
      <c r="C257" s="27">
        <f>Datos_Entrada!D30</f>
        <v>200000000</v>
      </c>
      <c r="D257" s="99">
        <f>AH245</f>
        <v>432151200.0000003</v>
      </c>
      <c r="E257" s="99">
        <f>D257*Datos_Entrada!C104</f>
        <v>388936080.0000003</v>
      </c>
      <c r="G257" s="99">
        <f t="shared" si="51"/>
        <v>388936080.0000003</v>
      </c>
      <c r="H257" s="99">
        <f>G257-D257</f>
        <v>-43215120</v>
      </c>
      <c r="I257" s="135" t="s">
        <v>176</v>
      </c>
      <c r="M257" s="53"/>
      <c r="Y257" s="28">
        <f t="shared" si="43"/>
        <v>16666.666666666668</v>
      </c>
      <c r="Z257" s="28">
        <f t="shared" si="46"/>
        <v>16666.666666666668</v>
      </c>
      <c r="AA257" s="28">
        <f t="shared" si="48"/>
        <v>16666.666666666668</v>
      </c>
      <c r="AB257" s="28">
        <f t="shared" si="50"/>
        <v>16666.666666666668</v>
      </c>
      <c r="AC257" s="28">
        <f t="shared" si="53"/>
        <v>16666.666666666668</v>
      </c>
      <c r="AD257" s="28">
        <f t="shared" si="42"/>
        <v>16666.666666666668</v>
      </c>
      <c r="AE257" s="28">
        <f t="shared" si="45"/>
        <v>16666.666666666668</v>
      </c>
      <c r="AF257" s="28">
        <f t="shared" si="47"/>
        <v>16666.666666666668</v>
      </c>
      <c r="AG257" s="28">
        <f t="shared" si="49"/>
        <v>16666.666666666668</v>
      </c>
      <c r="AI257" s="99"/>
    </row>
    <row r="258" spans="2:35" x14ac:dyDescent="0.25">
      <c r="B258" s="115" t="s">
        <v>151</v>
      </c>
      <c r="C258" s="116">
        <f>Datos_Entrada!D44</f>
        <v>100000000</v>
      </c>
      <c r="D258" s="116">
        <f>Datos_Entrada!E32</f>
        <v>0</v>
      </c>
      <c r="E258" s="116"/>
      <c r="F258" s="116"/>
      <c r="G258" s="116">
        <f>E258-F258</f>
        <v>0</v>
      </c>
      <c r="H258" s="116">
        <f>G258-D258</f>
        <v>0</v>
      </c>
      <c r="M258" s="53"/>
      <c r="Y258" s="28">
        <f t="shared" si="43"/>
        <v>16666.666666666668</v>
      </c>
      <c r="Z258" s="28">
        <f t="shared" si="46"/>
        <v>16666.666666666668</v>
      </c>
      <c r="AA258" s="28">
        <f t="shared" si="48"/>
        <v>16666.666666666668</v>
      </c>
      <c r="AB258" s="28">
        <f t="shared" si="50"/>
        <v>16666.666666666668</v>
      </c>
      <c r="AC258" s="28">
        <f t="shared" si="53"/>
        <v>16666.666666666668</v>
      </c>
      <c r="AD258" s="28">
        <f t="shared" si="42"/>
        <v>16666.666666666668</v>
      </c>
      <c r="AE258" s="28">
        <f t="shared" si="45"/>
        <v>16666.666666666668</v>
      </c>
      <c r="AF258" s="28">
        <f t="shared" si="47"/>
        <v>16666.666666666668</v>
      </c>
      <c r="AG258" s="28">
        <f t="shared" si="49"/>
        <v>16666.666666666668</v>
      </c>
      <c r="AI258" s="99"/>
    </row>
    <row r="259" spans="2:35" x14ac:dyDescent="0.25">
      <c r="F259" s="1" t="s">
        <v>155</v>
      </c>
      <c r="H259" s="117">
        <f>SUM(H251:H258)</f>
        <v>799618213.33333337</v>
      </c>
      <c r="M259" s="53"/>
      <c r="Z259" s="28">
        <f t="shared" si="46"/>
        <v>16666.666666666668</v>
      </c>
      <c r="AA259" s="28">
        <f t="shared" si="48"/>
        <v>16666.666666666668</v>
      </c>
      <c r="AB259" s="28">
        <f t="shared" si="50"/>
        <v>16666.666666666668</v>
      </c>
      <c r="AC259" s="28">
        <f t="shared" si="53"/>
        <v>16666.666666666668</v>
      </c>
      <c r="AD259" s="28">
        <f t="shared" si="42"/>
        <v>16666.666666666668</v>
      </c>
      <c r="AE259" s="28">
        <f t="shared" si="45"/>
        <v>16666.666666666668</v>
      </c>
      <c r="AF259" s="28">
        <f t="shared" si="47"/>
        <v>16666.666666666668</v>
      </c>
      <c r="AG259" s="28">
        <f t="shared" si="49"/>
        <v>16666.666666666668</v>
      </c>
      <c r="AI259" s="99"/>
    </row>
    <row r="260" spans="2:35" ht="15.75" thickBot="1" x14ac:dyDescent="0.3">
      <c r="F260" s="1" t="s">
        <v>152</v>
      </c>
      <c r="H260" s="117">
        <f>H259*Datos_Entrada!C8</f>
        <v>263874010.40000004</v>
      </c>
      <c r="M260" s="53"/>
      <c r="Z260" s="28">
        <f t="shared" si="46"/>
        <v>16666.666666666668</v>
      </c>
      <c r="AA260" s="28">
        <f t="shared" si="48"/>
        <v>16666.666666666668</v>
      </c>
      <c r="AB260" s="28">
        <f t="shared" si="50"/>
        <v>16666.666666666668</v>
      </c>
      <c r="AC260" s="28">
        <f t="shared" si="53"/>
        <v>16666.666666666668</v>
      </c>
      <c r="AD260" s="28">
        <f t="shared" si="42"/>
        <v>16666.666666666668</v>
      </c>
      <c r="AE260" s="28">
        <f t="shared" si="45"/>
        <v>16666.666666666668</v>
      </c>
      <c r="AF260" s="28">
        <f t="shared" si="47"/>
        <v>16666.666666666668</v>
      </c>
      <c r="AG260" s="28">
        <f t="shared" si="49"/>
        <v>16666.666666666668</v>
      </c>
      <c r="AI260" s="99"/>
    </row>
    <row r="261" spans="2:35" ht="15.75" thickBot="1" x14ac:dyDescent="0.3">
      <c r="F261" s="118" t="s">
        <v>156</v>
      </c>
      <c r="G261" s="119"/>
      <c r="H261" s="120">
        <f>SUM(G251:G258)-H260</f>
        <v>977062069.60000014</v>
      </c>
      <c r="M261" s="53"/>
      <c r="Z261" s="28">
        <f t="shared" si="46"/>
        <v>16666.666666666668</v>
      </c>
      <c r="AA261" s="28">
        <f t="shared" si="48"/>
        <v>16666.666666666668</v>
      </c>
      <c r="AB261" s="28">
        <f t="shared" si="50"/>
        <v>16666.666666666668</v>
      </c>
      <c r="AC261" s="28">
        <f t="shared" si="53"/>
        <v>16666.666666666668</v>
      </c>
      <c r="AD261" s="28">
        <f t="shared" si="42"/>
        <v>16666.666666666668</v>
      </c>
      <c r="AE261" s="28">
        <f t="shared" si="45"/>
        <v>16666.666666666668</v>
      </c>
      <c r="AF261" s="28">
        <f t="shared" si="47"/>
        <v>16666.666666666668</v>
      </c>
      <c r="AG261" s="28">
        <f t="shared" si="49"/>
        <v>16666.666666666668</v>
      </c>
      <c r="AI261" s="99"/>
    </row>
    <row r="262" spans="2:35" x14ac:dyDescent="0.25">
      <c r="M262" s="53"/>
      <c r="Z262" s="28">
        <f t="shared" si="46"/>
        <v>16666.666666666668</v>
      </c>
      <c r="AA262" s="28">
        <f t="shared" si="48"/>
        <v>16666.666666666668</v>
      </c>
      <c r="AB262" s="28">
        <f t="shared" si="50"/>
        <v>16666.666666666668</v>
      </c>
      <c r="AC262" s="28">
        <f t="shared" si="53"/>
        <v>16666.666666666668</v>
      </c>
      <c r="AD262" s="28">
        <f t="shared" si="42"/>
        <v>16666.666666666668</v>
      </c>
      <c r="AE262" s="28">
        <f t="shared" si="45"/>
        <v>16666.666666666668</v>
      </c>
      <c r="AF262" s="28">
        <f t="shared" si="47"/>
        <v>16666.666666666668</v>
      </c>
      <c r="AG262" s="28">
        <f t="shared" si="49"/>
        <v>16666.666666666668</v>
      </c>
      <c r="AI262" s="99"/>
    </row>
    <row r="263" spans="2:35" x14ac:dyDescent="0.25">
      <c r="M263" s="53"/>
      <c r="Z263" s="28">
        <f t="shared" si="46"/>
        <v>16666.666666666668</v>
      </c>
      <c r="AA263" s="28">
        <f t="shared" si="48"/>
        <v>16666.666666666668</v>
      </c>
      <c r="AB263" s="28">
        <f t="shared" si="50"/>
        <v>16666.666666666668</v>
      </c>
      <c r="AC263" s="28">
        <f t="shared" si="53"/>
        <v>16666.666666666668</v>
      </c>
      <c r="AD263" s="28">
        <f t="shared" si="42"/>
        <v>16666.666666666668</v>
      </c>
      <c r="AE263" s="28">
        <f t="shared" si="45"/>
        <v>16666.666666666668</v>
      </c>
      <c r="AF263" s="28">
        <f t="shared" si="47"/>
        <v>16666.666666666668</v>
      </c>
      <c r="AG263" s="28">
        <f t="shared" si="49"/>
        <v>16666.666666666668</v>
      </c>
      <c r="AI263" s="99"/>
    </row>
    <row r="264" spans="2:35" x14ac:dyDescent="0.25">
      <c r="M264" s="53"/>
      <c r="Z264" s="28">
        <f t="shared" si="46"/>
        <v>16666.666666666668</v>
      </c>
      <c r="AA264" s="28">
        <f t="shared" si="48"/>
        <v>16666.666666666668</v>
      </c>
      <c r="AB264" s="28">
        <f t="shared" si="50"/>
        <v>16666.666666666668</v>
      </c>
      <c r="AC264" s="28">
        <f t="shared" si="53"/>
        <v>16666.666666666668</v>
      </c>
      <c r="AD264" s="28">
        <f t="shared" ref="AD264:AD318" si="54">$L$198/(10*12)</f>
        <v>16666.666666666668</v>
      </c>
      <c r="AE264" s="28">
        <f t="shared" si="45"/>
        <v>16666.666666666668</v>
      </c>
      <c r="AF264" s="28">
        <f t="shared" si="47"/>
        <v>16666.666666666668</v>
      </c>
      <c r="AG264" s="28">
        <f t="shared" si="49"/>
        <v>16666.666666666668</v>
      </c>
      <c r="AI264" s="99"/>
    </row>
    <row r="265" spans="2:35" x14ac:dyDescent="0.25">
      <c r="M265" s="53"/>
      <c r="Z265" s="28">
        <f t="shared" si="46"/>
        <v>16666.666666666668</v>
      </c>
      <c r="AA265" s="28">
        <f t="shared" si="48"/>
        <v>16666.666666666668</v>
      </c>
      <c r="AB265" s="28">
        <f t="shared" si="50"/>
        <v>16666.666666666668</v>
      </c>
      <c r="AC265" s="28">
        <f t="shared" si="53"/>
        <v>16666.666666666668</v>
      </c>
      <c r="AD265" s="28">
        <f t="shared" si="54"/>
        <v>16666.666666666668</v>
      </c>
      <c r="AE265" s="28">
        <f t="shared" si="45"/>
        <v>16666.666666666668</v>
      </c>
      <c r="AF265" s="28">
        <f t="shared" si="47"/>
        <v>16666.666666666668</v>
      </c>
      <c r="AG265" s="28">
        <f t="shared" si="49"/>
        <v>16666.666666666668</v>
      </c>
      <c r="AI265" s="99"/>
    </row>
    <row r="266" spans="2:35" x14ac:dyDescent="0.25">
      <c r="M266" s="53"/>
      <c r="Z266" s="28">
        <f t="shared" si="46"/>
        <v>16666.666666666668</v>
      </c>
      <c r="AA266" s="28">
        <f t="shared" si="48"/>
        <v>16666.666666666668</v>
      </c>
      <c r="AB266" s="28">
        <f t="shared" si="50"/>
        <v>16666.666666666668</v>
      </c>
      <c r="AC266" s="28">
        <f t="shared" si="53"/>
        <v>16666.666666666668</v>
      </c>
      <c r="AD266" s="28">
        <f t="shared" si="54"/>
        <v>16666.666666666668</v>
      </c>
      <c r="AE266" s="28">
        <f t="shared" si="45"/>
        <v>16666.666666666668</v>
      </c>
      <c r="AF266" s="28">
        <f t="shared" si="47"/>
        <v>16666.666666666668</v>
      </c>
      <c r="AG266" s="28">
        <f t="shared" si="49"/>
        <v>16666.666666666668</v>
      </c>
      <c r="AI266" s="99"/>
    </row>
    <row r="267" spans="2:35" x14ac:dyDescent="0.25">
      <c r="M267" s="53"/>
      <c r="Z267" s="28">
        <f t="shared" si="46"/>
        <v>16666.666666666668</v>
      </c>
      <c r="AA267" s="28">
        <f t="shared" si="48"/>
        <v>16666.666666666668</v>
      </c>
      <c r="AB267" s="28">
        <f t="shared" si="50"/>
        <v>16666.666666666668</v>
      </c>
      <c r="AC267" s="28">
        <f t="shared" si="53"/>
        <v>16666.666666666668</v>
      </c>
      <c r="AD267" s="28">
        <f t="shared" si="54"/>
        <v>16666.666666666668</v>
      </c>
      <c r="AE267" s="28">
        <f t="shared" si="45"/>
        <v>16666.666666666668</v>
      </c>
      <c r="AF267" s="28">
        <f t="shared" si="47"/>
        <v>16666.666666666668</v>
      </c>
      <c r="AG267" s="28">
        <f t="shared" si="49"/>
        <v>16666.666666666668</v>
      </c>
      <c r="AI267" s="99"/>
    </row>
    <row r="268" spans="2:35" x14ac:dyDescent="0.25">
      <c r="M268" s="53"/>
      <c r="Z268" s="28">
        <f t="shared" si="46"/>
        <v>16666.666666666668</v>
      </c>
      <c r="AA268" s="28">
        <f t="shared" si="48"/>
        <v>16666.666666666668</v>
      </c>
      <c r="AB268" s="28">
        <f t="shared" si="50"/>
        <v>16666.666666666668</v>
      </c>
      <c r="AC268" s="28">
        <f t="shared" si="53"/>
        <v>16666.666666666668</v>
      </c>
      <c r="AD268" s="28">
        <f t="shared" si="54"/>
        <v>16666.666666666668</v>
      </c>
      <c r="AE268" s="28">
        <f t="shared" si="45"/>
        <v>16666.666666666668</v>
      </c>
      <c r="AF268" s="28">
        <f t="shared" si="47"/>
        <v>16666.666666666668</v>
      </c>
      <c r="AG268" s="28">
        <f t="shared" si="49"/>
        <v>16666.666666666668</v>
      </c>
      <c r="AI268" s="99"/>
    </row>
    <row r="269" spans="2:35" x14ac:dyDescent="0.25">
      <c r="M269" s="53"/>
      <c r="Z269" s="28">
        <f t="shared" si="46"/>
        <v>16666.666666666668</v>
      </c>
      <c r="AA269" s="28">
        <f t="shared" si="48"/>
        <v>16666.666666666668</v>
      </c>
      <c r="AB269" s="28">
        <f t="shared" si="50"/>
        <v>16666.666666666668</v>
      </c>
      <c r="AC269" s="28">
        <f t="shared" si="53"/>
        <v>16666.666666666668</v>
      </c>
      <c r="AD269" s="28">
        <f t="shared" si="54"/>
        <v>16666.666666666668</v>
      </c>
      <c r="AE269" s="28">
        <f t="shared" si="45"/>
        <v>16666.666666666668</v>
      </c>
      <c r="AF269" s="28">
        <f t="shared" si="47"/>
        <v>16666.666666666668</v>
      </c>
      <c r="AG269" s="28">
        <f t="shared" si="49"/>
        <v>16666.666666666668</v>
      </c>
      <c r="AI269" s="99"/>
    </row>
    <row r="270" spans="2:35" x14ac:dyDescent="0.25">
      <c r="M270" s="53"/>
      <c r="Z270" s="28">
        <f t="shared" si="46"/>
        <v>16666.666666666668</v>
      </c>
      <c r="AA270" s="28">
        <f t="shared" si="48"/>
        <v>16666.666666666668</v>
      </c>
      <c r="AB270" s="28">
        <f t="shared" si="50"/>
        <v>16666.666666666668</v>
      </c>
      <c r="AC270" s="28">
        <f t="shared" si="53"/>
        <v>16666.666666666668</v>
      </c>
      <c r="AD270" s="28">
        <f t="shared" si="54"/>
        <v>16666.666666666668</v>
      </c>
      <c r="AE270" s="28">
        <f t="shared" si="45"/>
        <v>16666.666666666668</v>
      </c>
      <c r="AF270" s="28">
        <f t="shared" si="47"/>
        <v>16666.666666666668</v>
      </c>
      <c r="AG270" s="28">
        <f t="shared" si="49"/>
        <v>16666.666666666668</v>
      </c>
      <c r="AI270" s="99"/>
    </row>
    <row r="271" spans="2:35" x14ac:dyDescent="0.25">
      <c r="M271" s="53"/>
      <c r="AA271" s="28">
        <f t="shared" si="48"/>
        <v>16666.666666666668</v>
      </c>
      <c r="AB271" s="28">
        <f t="shared" si="50"/>
        <v>16666.666666666668</v>
      </c>
      <c r="AC271" s="28">
        <f t="shared" si="53"/>
        <v>16666.666666666668</v>
      </c>
      <c r="AD271" s="28">
        <f t="shared" si="54"/>
        <v>16666.666666666668</v>
      </c>
      <c r="AE271" s="28">
        <f t="shared" si="45"/>
        <v>16666.666666666668</v>
      </c>
      <c r="AF271" s="28">
        <f t="shared" si="47"/>
        <v>16666.666666666668</v>
      </c>
      <c r="AG271" s="28">
        <f t="shared" si="49"/>
        <v>16666.666666666668</v>
      </c>
      <c r="AI271" s="99"/>
    </row>
    <row r="272" spans="2:35" x14ac:dyDescent="0.25">
      <c r="M272" s="53"/>
      <c r="AA272" s="28">
        <f t="shared" si="48"/>
        <v>16666.666666666668</v>
      </c>
      <c r="AB272" s="28">
        <f t="shared" si="50"/>
        <v>16666.666666666668</v>
      </c>
      <c r="AC272" s="28">
        <f t="shared" si="53"/>
        <v>16666.666666666668</v>
      </c>
      <c r="AD272" s="28">
        <f t="shared" si="54"/>
        <v>16666.666666666668</v>
      </c>
      <c r="AE272" s="28">
        <f t="shared" si="45"/>
        <v>16666.666666666668</v>
      </c>
      <c r="AF272" s="28">
        <f t="shared" si="47"/>
        <v>16666.666666666668</v>
      </c>
      <c r="AG272" s="28">
        <f t="shared" si="49"/>
        <v>16666.666666666668</v>
      </c>
      <c r="AI272" s="99"/>
    </row>
    <row r="273" spans="13:35" x14ac:dyDescent="0.25">
      <c r="M273" s="53"/>
      <c r="AA273" s="28">
        <f t="shared" si="48"/>
        <v>16666.666666666668</v>
      </c>
      <c r="AB273" s="28">
        <f t="shared" si="50"/>
        <v>16666.666666666668</v>
      </c>
      <c r="AC273" s="28">
        <f t="shared" si="53"/>
        <v>16666.666666666668</v>
      </c>
      <c r="AD273" s="28">
        <f t="shared" si="54"/>
        <v>16666.666666666668</v>
      </c>
      <c r="AE273" s="28">
        <f t="shared" si="45"/>
        <v>16666.666666666668</v>
      </c>
      <c r="AF273" s="28">
        <f t="shared" si="47"/>
        <v>16666.666666666668</v>
      </c>
      <c r="AG273" s="28">
        <f t="shared" si="49"/>
        <v>16666.666666666668</v>
      </c>
      <c r="AI273" s="99"/>
    </row>
    <row r="274" spans="13:35" x14ac:dyDescent="0.25">
      <c r="M274" s="53"/>
      <c r="AA274" s="28">
        <f t="shared" si="48"/>
        <v>16666.666666666668</v>
      </c>
      <c r="AB274" s="28">
        <f t="shared" si="50"/>
        <v>16666.666666666668</v>
      </c>
      <c r="AC274" s="28">
        <f t="shared" si="53"/>
        <v>16666.666666666668</v>
      </c>
      <c r="AD274" s="28">
        <f t="shared" si="54"/>
        <v>16666.666666666668</v>
      </c>
      <c r="AE274" s="28">
        <f t="shared" si="45"/>
        <v>16666.666666666668</v>
      </c>
      <c r="AF274" s="28">
        <f t="shared" si="47"/>
        <v>16666.666666666668</v>
      </c>
      <c r="AG274" s="28">
        <f t="shared" si="49"/>
        <v>16666.666666666668</v>
      </c>
      <c r="AI274" s="99"/>
    </row>
    <row r="275" spans="13:35" x14ac:dyDescent="0.25">
      <c r="M275" s="53"/>
      <c r="AA275" s="28">
        <f t="shared" si="48"/>
        <v>16666.666666666668</v>
      </c>
      <c r="AB275" s="28">
        <f t="shared" si="50"/>
        <v>16666.666666666668</v>
      </c>
      <c r="AC275" s="28">
        <f t="shared" si="53"/>
        <v>16666.666666666668</v>
      </c>
      <c r="AD275" s="28">
        <f t="shared" si="54"/>
        <v>16666.666666666668</v>
      </c>
      <c r="AE275" s="28">
        <f t="shared" si="45"/>
        <v>16666.666666666668</v>
      </c>
      <c r="AF275" s="28">
        <f t="shared" si="47"/>
        <v>16666.666666666668</v>
      </c>
      <c r="AG275" s="28">
        <f t="shared" si="49"/>
        <v>16666.666666666668</v>
      </c>
      <c r="AI275" s="99"/>
    </row>
    <row r="276" spans="13:35" x14ac:dyDescent="0.25">
      <c r="M276" s="53"/>
      <c r="AA276" s="28">
        <f t="shared" si="48"/>
        <v>16666.666666666668</v>
      </c>
      <c r="AB276" s="28">
        <f t="shared" si="50"/>
        <v>16666.666666666668</v>
      </c>
      <c r="AC276" s="28">
        <f t="shared" si="53"/>
        <v>16666.666666666668</v>
      </c>
      <c r="AD276" s="28">
        <f t="shared" si="54"/>
        <v>16666.666666666668</v>
      </c>
      <c r="AE276" s="28">
        <f t="shared" ref="AE276:AE330" si="55">$L$210/(10*12)</f>
        <v>16666.666666666668</v>
      </c>
      <c r="AF276" s="28">
        <f t="shared" si="47"/>
        <v>16666.666666666668</v>
      </c>
      <c r="AG276" s="28">
        <f t="shared" si="49"/>
        <v>16666.666666666668</v>
      </c>
      <c r="AI276" s="99"/>
    </row>
    <row r="277" spans="13:35" x14ac:dyDescent="0.25">
      <c r="M277" s="53"/>
      <c r="AA277" s="28">
        <f t="shared" si="48"/>
        <v>16666.666666666668</v>
      </c>
      <c r="AB277" s="28">
        <f t="shared" si="50"/>
        <v>16666.666666666668</v>
      </c>
      <c r="AC277" s="28">
        <f t="shared" si="53"/>
        <v>16666.666666666668</v>
      </c>
      <c r="AD277" s="28">
        <f t="shared" si="54"/>
        <v>16666.666666666668</v>
      </c>
      <c r="AE277" s="28">
        <f t="shared" si="55"/>
        <v>16666.666666666668</v>
      </c>
      <c r="AF277" s="28">
        <f t="shared" si="47"/>
        <v>16666.666666666668</v>
      </c>
      <c r="AG277" s="28">
        <f t="shared" si="49"/>
        <v>16666.666666666668</v>
      </c>
      <c r="AI277" s="99"/>
    </row>
    <row r="278" spans="13:35" x14ac:dyDescent="0.25">
      <c r="M278" s="53"/>
      <c r="AA278" s="28">
        <f t="shared" si="48"/>
        <v>16666.666666666668</v>
      </c>
      <c r="AB278" s="28">
        <f t="shared" si="50"/>
        <v>16666.666666666668</v>
      </c>
      <c r="AC278" s="28">
        <f t="shared" si="53"/>
        <v>16666.666666666668</v>
      </c>
      <c r="AD278" s="28">
        <f t="shared" si="54"/>
        <v>16666.666666666668</v>
      </c>
      <c r="AE278" s="28">
        <f t="shared" si="55"/>
        <v>16666.666666666668</v>
      </c>
      <c r="AF278" s="28">
        <f t="shared" si="47"/>
        <v>16666.666666666668</v>
      </c>
      <c r="AG278" s="28">
        <f t="shared" si="49"/>
        <v>16666.666666666668</v>
      </c>
      <c r="AI278" s="99"/>
    </row>
    <row r="279" spans="13:35" x14ac:dyDescent="0.25">
      <c r="M279" s="53"/>
      <c r="AA279" s="28">
        <f t="shared" si="48"/>
        <v>16666.666666666668</v>
      </c>
      <c r="AB279" s="28">
        <f t="shared" si="50"/>
        <v>16666.666666666668</v>
      </c>
      <c r="AC279" s="28">
        <f t="shared" si="53"/>
        <v>16666.666666666668</v>
      </c>
      <c r="AD279" s="28">
        <f t="shared" si="54"/>
        <v>16666.666666666668</v>
      </c>
      <c r="AE279" s="28">
        <f t="shared" si="55"/>
        <v>16666.666666666668</v>
      </c>
      <c r="AF279" s="28">
        <f t="shared" si="47"/>
        <v>16666.666666666668</v>
      </c>
      <c r="AG279" s="28">
        <f t="shared" si="49"/>
        <v>16666.666666666668</v>
      </c>
      <c r="AI279" s="99"/>
    </row>
    <row r="280" spans="13:35" x14ac:dyDescent="0.25">
      <c r="M280" s="53"/>
      <c r="AA280" s="28">
        <f t="shared" si="48"/>
        <v>16666.666666666668</v>
      </c>
      <c r="AB280" s="28">
        <f t="shared" si="50"/>
        <v>16666.666666666668</v>
      </c>
      <c r="AC280" s="28">
        <f t="shared" si="53"/>
        <v>16666.666666666668</v>
      </c>
      <c r="AD280" s="28">
        <f t="shared" si="54"/>
        <v>16666.666666666668</v>
      </c>
      <c r="AE280" s="28">
        <f t="shared" si="55"/>
        <v>16666.666666666668</v>
      </c>
      <c r="AF280" s="28">
        <f t="shared" si="47"/>
        <v>16666.666666666668</v>
      </c>
      <c r="AG280" s="28">
        <f t="shared" si="49"/>
        <v>16666.666666666668</v>
      </c>
      <c r="AI280" s="99"/>
    </row>
    <row r="281" spans="13:35" x14ac:dyDescent="0.25">
      <c r="M281" s="53"/>
      <c r="AA281" s="28">
        <f t="shared" si="48"/>
        <v>16666.666666666668</v>
      </c>
      <c r="AB281" s="28">
        <f t="shared" si="50"/>
        <v>16666.666666666668</v>
      </c>
      <c r="AC281" s="28">
        <f t="shared" si="53"/>
        <v>16666.666666666668</v>
      </c>
      <c r="AD281" s="28">
        <f t="shared" si="54"/>
        <v>16666.666666666668</v>
      </c>
      <c r="AE281" s="28">
        <f t="shared" si="55"/>
        <v>16666.666666666668</v>
      </c>
      <c r="AF281" s="28">
        <f t="shared" si="47"/>
        <v>16666.666666666668</v>
      </c>
      <c r="AG281" s="28">
        <f t="shared" si="49"/>
        <v>16666.666666666668</v>
      </c>
      <c r="AI281" s="99"/>
    </row>
    <row r="282" spans="13:35" x14ac:dyDescent="0.25">
      <c r="M282" s="53"/>
      <c r="AA282" s="28">
        <f t="shared" si="48"/>
        <v>16666.666666666668</v>
      </c>
      <c r="AB282" s="28">
        <f t="shared" si="50"/>
        <v>16666.666666666668</v>
      </c>
      <c r="AC282" s="28">
        <f t="shared" si="53"/>
        <v>16666.666666666668</v>
      </c>
      <c r="AD282" s="28">
        <f t="shared" si="54"/>
        <v>16666.666666666668</v>
      </c>
      <c r="AE282" s="28">
        <f t="shared" si="55"/>
        <v>16666.666666666668</v>
      </c>
      <c r="AF282" s="28">
        <f t="shared" si="47"/>
        <v>16666.666666666668</v>
      </c>
      <c r="AG282" s="28">
        <f t="shared" si="49"/>
        <v>16666.666666666668</v>
      </c>
      <c r="AI282" s="99"/>
    </row>
    <row r="283" spans="13:35" x14ac:dyDescent="0.25">
      <c r="M283" s="53"/>
      <c r="AB283" s="28">
        <f t="shared" si="50"/>
        <v>16666.666666666668</v>
      </c>
      <c r="AC283" s="28">
        <f t="shared" si="53"/>
        <v>16666.666666666668</v>
      </c>
      <c r="AD283" s="28">
        <f t="shared" si="54"/>
        <v>16666.666666666668</v>
      </c>
      <c r="AE283" s="28">
        <f t="shared" si="55"/>
        <v>16666.666666666668</v>
      </c>
      <c r="AF283" s="28">
        <f t="shared" si="47"/>
        <v>16666.666666666668</v>
      </c>
      <c r="AG283" s="28">
        <f t="shared" si="49"/>
        <v>16666.666666666668</v>
      </c>
      <c r="AI283" s="99"/>
    </row>
    <row r="284" spans="13:35" x14ac:dyDescent="0.25">
      <c r="M284" s="53"/>
      <c r="AB284" s="28">
        <f t="shared" si="50"/>
        <v>16666.666666666668</v>
      </c>
      <c r="AC284" s="28">
        <f t="shared" si="53"/>
        <v>16666.666666666668</v>
      </c>
      <c r="AD284" s="28">
        <f t="shared" si="54"/>
        <v>16666.666666666668</v>
      </c>
      <c r="AE284" s="28">
        <f t="shared" si="55"/>
        <v>16666.666666666668</v>
      </c>
      <c r="AF284" s="28">
        <f t="shared" si="47"/>
        <v>16666.666666666668</v>
      </c>
      <c r="AG284" s="28">
        <f t="shared" si="49"/>
        <v>16666.666666666668</v>
      </c>
      <c r="AI284" s="99"/>
    </row>
    <row r="285" spans="13:35" x14ac:dyDescent="0.25">
      <c r="M285" s="53"/>
      <c r="AB285" s="28">
        <f t="shared" si="50"/>
        <v>16666.666666666668</v>
      </c>
      <c r="AC285" s="28">
        <f t="shared" si="53"/>
        <v>16666.666666666668</v>
      </c>
      <c r="AD285" s="28">
        <f t="shared" si="54"/>
        <v>16666.666666666668</v>
      </c>
      <c r="AE285" s="28">
        <f t="shared" si="55"/>
        <v>16666.666666666668</v>
      </c>
      <c r="AF285" s="28">
        <f t="shared" si="47"/>
        <v>16666.666666666668</v>
      </c>
      <c r="AG285" s="28">
        <f t="shared" si="49"/>
        <v>16666.666666666668</v>
      </c>
      <c r="AI285" s="99"/>
    </row>
    <row r="286" spans="13:35" x14ac:dyDescent="0.25">
      <c r="M286" s="53"/>
      <c r="AB286" s="28">
        <f t="shared" si="50"/>
        <v>16666.666666666668</v>
      </c>
      <c r="AC286" s="28">
        <f t="shared" si="53"/>
        <v>16666.666666666668</v>
      </c>
      <c r="AD286" s="28">
        <f t="shared" si="54"/>
        <v>16666.666666666668</v>
      </c>
      <c r="AE286" s="28">
        <f t="shared" si="55"/>
        <v>16666.666666666668</v>
      </c>
      <c r="AF286" s="28">
        <f t="shared" si="47"/>
        <v>16666.666666666668</v>
      </c>
      <c r="AG286" s="28">
        <f t="shared" si="49"/>
        <v>16666.666666666668</v>
      </c>
      <c r="AI286" s="99"/>
    </row>
    <row r="287" spans="13:35" x14ac:dyDescent="0.25">
      <c r="M287" s="53"/>
      <c r="AB287" s="28">
        <f t="shared" si="50"/>
        <v>16666.666666666668</v>
      </c>
      <c r="AC287" s="28">
        <f t="shared" si="53"/>
        <v>16666.666666666668</v>
      </c>
      <c r="AD287" s="28">
        <f t="shared" si="54"/>
        <v>16666.666666666668</v>
      </c>
      <c r="AE287" s="28">
        <f t="shared" si="55"/>
        <v>16666.666666666668</v>
      </c>
      <c r="AF287" s="28">
        <f t="shared" si="47"/>
        <v>16666.666666666668</v>
      </c>
      <c r="AG287" s="28">
        <f t="shared" si="49"/>
        <v>16666.666666666668</v>
      </c>
      <c r="AI287" s="99"/>
    </row>
    <row r="288" spans="13:35" x14ac:dyDescent="0.25">
      <c r="M288" s="53"/>
      <c r="AB288" s="28">
        <f t="shared" si="50"/>
        <v>16666.666666666668</v>
      </c>
      <c r="AC288" s="28">
        <f t="shared" si="53"/>
        <v>16666.666666666668</v>
      </c>
      <c r="AD288" s="28">
        <f t="shared" si="54"/>
        <v>16666.666666666668</v>
      </c>
      <c r="AE288" s="28">
        <f t="shared" si="55"/>
        <v>16666.666666666668</v>
      </c>
      <c r="AF288" s="28">
        <f t="shared" ref="AF288:AF342" si="56">$L$222/(10*12)</f>
        <v>16666.666666666668</v>
      </c>
      <c r="AG288" s="28">
        <f t="shared" si="49"/>
        <v>16666.666666666668</v>
      </c>
      <c r="AI288" s="99"/>
    </row>
    <row r="289" spans="13:35" x14ac:dyDescent="0.25">
      <c r="M289" s="53"/>
      <c r="AB289" s="28">
        <f t="shared" si="50"/>
        <v>16666.666666666668</v>
      </c>
      <c r="AC289" s="28">
        <f t="shared" si="53"/>
        <v>16666.666666666668</v>
      </c>
      <c r="AD289" s="28">
        <f t="shared" si="54"/>
        <v>16666.666666666668</v>
      </c>
      <c r="AE289" s="28">
        <f t="shared" si="55"/>
        <v>16666.666666666668</v>
      </c>
      <c r="AF289" s="28">
        <f t="shared" si="56"/>
        <v>16666.666666666668</v>
      </c>
      <c r="AG289" s="28">
        <f t="shared" si="49"/>
        <v>16666.666666666668</v>
      </c>
      <c r="AI289" s="99"/>
    </row>
    <row r="290" spans="13:35" x14ac:dyDescent="0.25">
      <c r="M290" s="53"/>
      <c r="AB290" s="28">
        <f t="shared" si="50"/>
        <v>16666.666666666668</v>
      </c>
      <c r="AC290" s="28">
        <f t="shared" si="53"/>
        <v>16666.666666666668</v>
      </c>
      <c r="AD290" s="28">
        <f t="shared" si="54"/>
        <v>16666.666666666668</v>
      </c>
      <c r="AE290" s="28">
        <f t="shared" si="55"/>
        <v>16666.666666666668</v>
      </c>
      <c r="AF290" s="28">
        <f t="shared" si="56"/>
        <v>16666.666666666668</v>
      </c>
      <c r="AG290" s="28">
        <f t="shared" si="49"/>
        <v>16666.666666666668</v>
      </c>
      <c r="AI290" s="99"/>
    </row>
    <row r="291" spans="13:35" x14ac:dyDescent="0.25">
      <c r="M291" s="53"/>
      <c r="AB291" s="28">
        <f t="shared" si="50"/>
        <v>16666.666666666668</v>
      </c>
      <c r="AC291" s="28">
        <f t="shared" si="53"/>
        <v>16666.666666666668</v>
      </c>
      <c r="AD291" s="28">
        <f t="shared" si="54"/>
        <v>16666.666666666668</v>
      </c>
      <c r="AE291" s="28">
        <f t="shared" si="55"/>
        <v>16666.666666666668</v>
      </c>
      <c r="AF291" s="28">
        <f t="shared" si="56"/>
        <v>16666.666666666668</v>
      </c>
      <c r="AG291" s="28">
        <f t="shared" si="49"/>
        <v>16666.666666666668</v>
      </c>
      <c r="AI291" s="99"/>
    </row>
    <row r="292" spans="13:35" x14ac:dyDescent="0.25">
      <c r="M292" s="53"/>
      <c r="AB292" s="28">
        <f t="shared" si="50"/>
        <v>16666.666666666668</v>
      </c>
      <c r="AC292" s="28">
        <f t="shared" si="53"/>
        <v>16666.666666666668</v>
      </c>
      <c r="AD292" s="28">
        <f t="shared" si="54"/>
        <v>16666.666666666668</v>
      </c>
      <c r="AE292" s="28">
        <f t="shared" si="55"/>
        <v>16666.666666666668</v>
      </c>
      <c r="AF292" s="28">
        <f t="shared" si="56"/>
        <v>16666.666666666668</v>
      </c>
      <c r="AG292" s="28">
        <f t="shared" si="49"/>
        <v>16666.666666666668</v>
      </c>
      <c r="AI292" s="99"/>
    </row>
    <row r="293" spans="13:35" x14ac:dyDescent="0.25">
      <c r="M293" s="53"/>
      <c r="AB293" s="28">
        <f t="shared" si="50"/>
        <v>16666.666666666668</v>
      </c>
      <c r="AC293" s="28">
        <f t="shared" si="53"/>
        <v>16666.666666666668</v>
      </c>
      <c r="AD293" s="28">
        <f t="shared" si="54"/>
        <v>16666.666666666668</v>
      </c>
      <c r="AE293" s="28">
        <f t="shared" si="55"/>
        <v>16666.666666666668</v>
      </c>
      <c r="AF293" s="28">
        <f t="shared" si="56"/>
        <v>16666.666666666668</v>
      </c>
      <c r="AG293" s="28">
        <f t="shared" si="49"/>
        <v>16666.666666666668</v>
      </c>
      <c r="AI293" s="99"/>
    </row>
    <row r="294" spans="13:35" x14ac:dyDescent="0.25">
      <c r="M294" s="53"/>
      <c r="AB294" s="28">
        <f t="shared" si="50"/>
        <v>16666.666666666668</v>
      </c>
      <c r="AC294" s="28">
        <f t="shared" si="53"/>
        <v>16666.666666666668</v>
      </c>
      <c r="AD294" s="28">
        <f t="shared" si="54"/>
        <v>16666.666666666668</v>
      </c>
      <c r="AE294" s="28">
        <f t="shared" si="55"/>
        <v>16666.666666666668</v>
      </c>
      <c r="AF294" s="28">
        <f t="shared" si="56"/>
        <v>16666.666666666668</v>
      </c>
      <c r="AG294" s="28">
        <f t="shared" si="49"/>
        <v>16666.666666666668</v>
      </c>
      <c r="AI294" s="99"/>
    </row>
    <row r="295" spans="13:35" x14ac:dyDescent="0.25">
      <c r="M295" s="53"/>
      <c r="AC295" s="28">
        <f t="shared" si="53"/>
        <v>16666.666666666668</v>
      </c>
      <c r="AD295" s="28">
        <f t="shared" si="54"/>
        <v>16666.666666666668</v>
      </c>
      <c r="AE295" s="28">
        <f t="shared" si="55"/>
        <v>16666.666666666668</v>
      </c>
      <c r="AF295" s="28">
        <f t="shared" si="56"/>
        <v>16666.666666666668</v>
      </c>
      <c r="AG295" s="28">
        <f t="shared" si="49"/>
        <v>16666.666666666668</v>
      </c>
      <c r="AI295" s="99"/>
    </row>
    <row r="296" spans="13:35" x14ac:dyDescent="0.25">
      <c r="M296" s="53"/>
      <c r="AC296" s="28">
        <f t="shared" si="53"/>
        <v>16666.666666666668</v>
      </c>
      <c r="AD296" s="28">
        <f t="shared" si="54"/>
        <v>16666.666666666668</v>
      </c>
      <c r="AE296" s="28">
        <f t="shared" si="55"/>
        <v>16666.666666666668</v>
      </c>
      <c r="AF296" s="28">
        <f t="shared" si="56"/>
        <v>16666.666666666668</v>
      </c>
      <c r="AG296" s="28">
        <f t="shared" si="49"/>
        <v>16666.666666666668</v>
      </c>
      <c r="AI296" s="99"/>
    </row>
    <row r="297" spans="13:35" x14ac:dyDescent="0.25">
      <c r="M297" s="53"/>
      <c r="AC297" s="28">
        <f t="shared" si="53"/>
        <v>16666.666666666668</v>
      </c>
      <c r="AD297" s="28">
        <f t="shared" si="54"/>
        <v>16666.666666666668</v>
      </c>
      <c r="AE297" s="28">
        <f t="shared" si="55"/>
        <v>16666.666666666668</v>
      </c>
      <c r="AF297" s="28">
        <f t="shared" si="56"/>
        <v>16666.666666666668</v>
      </c>
      <c r="AG297" s="28">
        <f t="shared" si="49"/>
        <v>16666.666666666668</v>
      </c>
      <c r="AI297" s="99"/>
    </row>
    <row r="298" spans="13:35" x14ac:dyDescent="0.25">
      <c r="M298" s="53"/>
      <c r="AC298" s="28">
        <f t="shared" si="53"/>
        <v>16666.666666666668</v>
      </c>
      <c r="AD298" s="28">
        <f t="shared" si="54"/>
        <v>16666.666666666668</v>
      </c>
      <c r="AE298" s="28">
        <f t="shared" si="55"/>
        <v>16666.666666666668</v>
      </c>
      <c r="AF298" s="28">
        <f t="shared" si="56"/>
        <v>16666.666666666668</v>
      </c>
      <c r="AG298" s="28">
        <f t="shared" si="49"/>
        <v>16666.666666666668</v>
      </c>
      <c r="AI298" s="99"/>
    </row>
    <row r="299" spans="13:35" x14ac:dyDescent="0.25">
      <c r="M299" s="53"/>
      <c r="AC299" s="28">
        <f t="shared" si="53"/>
        <v>16666.666666666668</v>
      </c>
      <c r="AD299" s="28">
        <f t="shared" si="54"/>
        <v>16666.666666666668</v>
      </c>
      <c r="AE299" s="28">
        <f t="shared" si="55"/>
        <v>16666.666666666668</v>
      </c>
      <c r="AF299" s="28">
        <f t="shared" si="56"/>
        <v>16666.666666666668</v>
      </c>
      <c r="AG299" s="28">
        <f t="shared" si="49"/>
        <v>16666.666666666668</v>
      </c>
      <c r="AI299" s="99"/>
    </row>
    <row r="300" spans="13:35" x14ac:dyDescent="0.25">
      <c r="M300" s="53"/>
      <c r="AC300" s="28">
        <f t="shared" si="53"/>
        <v>16666.666666666668</v>
      </c>
      <c r="AD300" s="28">
        <f t="shared" si="54"/>
        <v>16666.666666666668</v>
      </c>
      <c r="AE300" s="28">
        <f t="shared" si="55"/>
        <v>16666.666666666668</v>
      </c>
      <c r="AF300" s="28">
        <f t="shared" si="56"/>
        <v>16666.666666666668</v>
      </c>
      <c r="AG300" s="28">
        <f t="shared" ref="AG300:AG354" si="57">$L$234/(10*12)</f>
        <v>16666.666666666668</v>
      </c>
      <c r="AI300" s="99"/>
    </row>
    <row r="301" spans="13:35" x14ac:dyDescent="0.25">
      <c r="M301" s="53"/>
      <c r="AC301" s="28">
        <f t="shared" si="53"/>
        <v>16666.666666666668</v>
      </c>
      <c r="AD301" s="28">
        <f t="shared" si="54"/>
        <v>16666.666666666668</v>
      </c>
      <c r="AE301" s="28">
        <f t="shared" si="55"/>
        <v>16666.666666666668</v>
      </c>
      <c r="AF301" s="28">
        <f t="shared" si="56"/>
        <v>16666.666666666668</v>
      </c>
      <c r="AG301" s="28">
        <f t="shared" si="57"/>
        <v>16666.666666666668</v>
      </c>
      <c r="AI301" s="99"/>
    </row>
    <row r="302" spans="13:35" x14ac:dyDescent="0.25">
      <c r="M302" s="53"/>
      <c r="AC302" s="28">
        <f t="shared" si="53"/>
        <v>16666.666666666668</v>
      </c>
      <c r="AD302" s="28">
        <f t="shared" si="54"/>
        <v>16666.666666666668</v>
      </c>
      <c r="AE302" s="28">
        <f t="shared" si="55"/>
        <v>16666.666666666668</v>
      </c>
      <c r="AF302" s="28">
        <f t="shared" si="56"/>
        <v>16666.666666666668</v>
      </c>
      <c r="AG302" s="28">
        <f t="shared" si="57"/>
        <v>16666.666666666668</v>
      </c>
      <c r="AI302" s="99"/>
    </row>
    <row r="303" spans="13:35" x14ac:dyDescent="0.25">
      <c r="M303" s="53"/>
      <c r="AC303" s="28">
        <f t="shared" si="53"/>
        <v>16666.666666666668</v>
      </c>
      <c r="AD303" s="28">
        <f t="shared" si="54"/>
        <v>16666.666666666668</v>
      </c>
      <c r="AE303" s="28">
        <f t="shared" si="55"/>
        <v>16666.666666666668</v>
      </c>
      <c r="AF303" s="28">
        <f t="shared" si="56"/>
        <v>16666.666666666668</v>
      </c>
      <c r="AG303" s="28">
        <f t="shared" si="57"/>
        <v>16666.666666666668</v>
      </c>
      <c r="AI303" s="99"/>
    </row>
    <row r="304" spans="13:35" x14ac:dyDescent="0.25">
      <c r="M304" s="53"/>
      <c r="AC304" s="28">
        <f t="shared" si="53"/>
        <v>16666.666666666668</v>
      </c>
      <c r="AD304" s="28">
        <f t="shared" si="54"/>
        <v>16666.666666666668</v>
      </c>
      <c r="AE304" s="28">
        <f t="shared" si="55"/>
        <v>16666.666666666668</v>
      </c>
      <c r="AF304" s="28">
        <f t="shared" si="56"/>
        <v>16666.666666666668</v>
      </c>
      <c r="AG304" s="28">
        <f t="shared" si="57"/>
        <v>16666.666666666668</v>
      </c>
      <c r="AI304" s="99"/>
    </row>
    <row r="305" spans="13:35" x14ac:dyDescent="0.25">
      <c r="M305" s="53"/>
      <c r="AC305" s="28">
        <f t="shared" si="53"/>
        <v>16666.666666666668</v>
      </c>
      <c r="AD305" s="28">
        <f t="shared" si="54"/>
        <v>16666.666666666668</v>
      </c>
      <c r="AE305" s="28">
        <f t="shared" si="55"/>
        <v>16666.666666666668</v>
      </c>
      <c r="AF305" s="28">
        <f t="shared" si="56"/>
        <v>16666.666666666668</v>
      </c>
      <c r="AG305" s="28">
        <f t="shared" si="57"/>
        <v>16666.666666666668</v>
      </c>
      <c r="AI305" s="99"/>
    </row>
    <row r="306" spans="13:35" x14ac:dyDescent="0.25">
      <c r="M306" s="53"/>
      <c r="AC306" s="28">
        <f t="shared" si="53"/>
        <v>16666.666666666668</v>
      </c>
      <c r="AD306" s="28">
        <f t="shared" si="54"/>
        <v>16666.666666666668</v>
      </c>
      <c r="AE306" s="28">
        <f t="shared" si="55"/>
        <v>16666.666666666668</v>
      </c>
      <c r="AF306" s="28">
        <f t="shared" si="56"/>
        <v>16666.666666666668</v>
      </c>
      <c r="AG306" s="28">
        <f t="shared" si="57"/>
        <v>16666.666666666668</v>
      </c>
      <c r="AI306" s="99"/>
    </row>
    <row r="307" spans="13:35" x14ac:dyDescent="0.25">
      <c r="M307" s="53"/>
      <c r="AD307" s="28">
        <f t="shared" si="54"/>
        <v>16666.666666666668</v>
      </c>
      <c r="AE307" s="28">
        <f t="shared" si="55"/>
        <v>16666.666666666668</v>
      </c>
      <c r="AF307" s="28">
        <f t="shared" si="56"/>
        <v>16666.666666666668</v>
      </c>
      <c r="AG307" s="28">
        <f t="shared" si="57"/>
        <v>16666.666666666668</v>
      </c>
      <c r="AI307" s="99"/>
    </row>
    <row r="308" spans="13:35" x14ac:dyDescent="0.25">
      <c r="M308" s="53"/>
      <c r="AD308" s="28">
        <f t="shared" si="54"/>
        <v>16666.666666666668</v>
      </c>
      <c r="AE308" s="28">
        <f t="shared" si="55"/>
        <v>16666.666666666668</v>
      </c>
      <c r="AF308" s="28">
        <f t="shared" si="56"/>
        <v>16666.666666666668</v>
      </c>
      <c r="AG308" s="28">
        <f t="shared" si="57"/>
        <v>16666.666666666668</v>
      </c>
      <c r="AI308" s="99"/>
    </row>
    <row r="309" spans="13:35" x14ac:dyDescent="0.25">
      <c r="M309" s="53"/>
      <c r="AD309" s="28">
        <f t="shared" si="54"/>
        <v>16666.666666666668</v>
      </c>
      <c r="AE309" s="28">
        <f t="shared" si="55"/>
        <v>16666.666666666668</v>
      </c>
      <c r="AF309" s="28">
        <f t="shared" si="56"/>
        <v>16666.666666666668</v>
      </c>
      <c r="AG309" s="28">
        <f t="shared" si="57"/>
        <v>16666.666666666668</v>
      </c>
      <c r="AI309" s="99"/>
    </row>
    <row r="310" spans="13:35" x14ac:dyDescent="0.25">
      <c r="M310" s="53"/>
      <c r="AD310" s="28">
        <f t="shared" si="54"/>
        <v>16666.666666666668</v>
      </c>
      <c r="AE310" s="28">
        <f t="shared" si="55"/>
        <v>16666.666666666668</v>
      </c>
      <c r="AF310" s="28">
        <f t="shared" si="56"/>
        <v>16666.666666666668</v>
      </c>
      <c r="AG310" s="28">
        <f t="shared" si="57"/>
        <v>16666.666666666668</v>
      </c>
      <c r="AI310" s="99"/>
    </row>
    <row r="311" spans="13:35" x14ac:dyDescent="0.25">
      <c r="M311" s="53"/>
      <c r="AD311" s="28">
        <f t="shared" si="54"/>
        <v>16666.666666666668</v>
      </c>
      <c r="AE311" s="28">
        <f t="shared" si="55"/>
        <v>16666.666666666668</v>
      </c>
      <c r="AF311" s="28">
        <f t="shared" si="56"/>
        <v>16666.666666666668</v>
      </c>
      <c r="AG311" s="28">
        <f t="shared" si="57"/>
        <v>16666.666666666668</v>
      </c>
      <c r="AI311" s="99"/>
    </row>
    <row r="312" spans="13:35" x14ac:dyDescent="0.25">
      <c r="M312" s="53"/>
      <c r="AD312" s="28">
        <f t="shared" si="54"/>
        <v>16666.666666666668</v>
      </c>
      <c r="AE312" s="28">
        <f t="shared" si="55"/>
        <v>16666.666666666668</v>
      </c>
      <c r="AF312" s="28">
        <f t="shared" si="56"/>
        <v>16666.666666666668</v>
      </c>
      <c r="AG312" s="28">
        <f t="shared" si="57"/>
        <v>16666.666666666668</v>
      </c>
      <c r="AI312" s="99"/>
    </row>
    <row r="313" spans="13:35" x14ac:dyDescent="0.25">
      <c r="M313" s="53"/>
      <c r="AD313" s="28">
        <f t="shared" si="54"/>
        <v>16666.666666666668</v>
      </c>
      <c r="AE313" s="28">
        <f t="shared" si="55"/>
        <v>16666.666666666668</v>
      </c>
      <c r="AF313" s="28">
        <f t="shared" si="56"/>
        <v>16666.666666666668</v>
      </c>
      <c r="AG313" s="28">
        <f t="shared" si="57"/>
        <v>16666.666666666668</v>
      </c>
      <c r="AI313" s="99"/>
    </row>
    <row r="314" spans="13:35" x14ac:dyDescent="0.25">
      <c r="M314" s="53"/>
      <c r="AD314" s="28">
        <f t="shared" si="54"/>
        <v>16666.666666666668</v>
      </c>
      <c r="AE314" s="28">
        <f t="shared" si="55"/>
        <v>16666.666666666668</v>
      </c>
      <c r="AF314" s="28">
        <f t="shared" si="56"/>
        <v>16666.666666666668</v>
      </c>
      <c r="AG314" s="28">
        <f t="shared" si="57"/>
        <v>16666.666666666668</v>
      </c>
      <c r="AI314" s="99"/>
    </row>
    <row r="315" spans="13:35" x14ac:dyDescent="0.25">
      <c r="M315" s="53"/>
      <c r="AD315" s="28">
        <f t="shared" si="54"/>
        <v>16666.666666666668</v>
      </c>
      <c r="AE315" s="28">
        <f t="shared" si="55"/>
        <v>16666.666666666668</v>
      </c>
      <c r="AF315" s="28">
        <f t="shared" si="56"/>
        <v>16666.666666666668</v>
      </c>
      <c r="AG315" s="28">
        <f t="shared" si="57"/>
        <v>16666.666666666668</v>
      </c>
      <c r="AI315" s="99"/>
    </row>
    <row r="316" spans="13:35" x14ac:dyDescent="0.25">
      <c r="M316" s="53"/>
      <c r="AD316" s="28">
        <f t="shared" si="54"/>
        <v>16666.666666666668</v>
      </c>
      <c r="AE316" s="28">
        <f t="shared" si="55"/>
        <v>16666.666666666668</v>
      </c>
      <c r="AF316" s="28">
        <f t="shared" si="56"/>
        <v>16666.666666666668</v>
      </c>
      <c r="AG316" s="28">
        <f t="shared" si="57"/>
        <v>16666.666666666668</v>
      </c>
      <c r="AI316" s="99"/>
    </row>
    <row r="317" spans="13:35" x14ac:dyDescent="0.25">
      <c r="M317" s="53"/>
      <c r="AD317" s="28">
        <f t="shared" si="54"/>
        <v>16666.666666666668</v>
      </c>
      <c r="AE317" s="28">
        <f t="shared" si="55"/>
        <v>16666.666666666668</v>
      </c>
      <c r="AF317" s="28">
        <f t="shared" si="56"/>
        <v>16666.666666666668</v>
      </c>
      <c r="AG317" s="28">
        <f t="shared" si="57"/>
        <v>16666.666666666668</v>
      </c>
      <c r="AI317" s="99"/>
    </row>
    <row r="318" spans="13:35" x14ac:dyDescent="0.25">
      <c r="M318" s="53"/>
      <c r="AD318" s="28">
        <f t="shared" si="54"/>
        <v>16666.666666666668</v>
      </c>
      <c r="AE318" s="28">
        <f t="shared" si="55"/>
        <v>16666.666666666668</v>
      </c>
      <c r="AF318" s="28">
        <f t="shared" si="56"/>
        <v>16666.666666666668</v>
      </c>
      <c r="AG318" s="28">
        <f t="shared" si="57"/>
        <v>16666.666666666668</v>
      </c>
      <c r="AI318" s="99"/>
    </row>
    <row r="319" spans="13:35" x14ac:dyDescent="0.25">
      <c r="M319" s="53"/>
      <c r="AE319" s="28">
        <f t="shared" si="55"/>
        <v>16666.666666666668</v>
      </c>
      <c r="AF319" s="28">
        <f t="shared" si="56"/>
        <v>16666.666666666668</v>
      </c>
      <c r="AG319" s="28">
        <f t="shared" si="57"/>
        <v>16666.666666666668</v>
      </c>
      <c r="AI319" s="99"/>
    </row>
    <row r="320" spans="13:35" x14ac:dyDescent="0.25">
      <c r="M320" s="53"/>
      <c r="AE320" s="28">
        <f t="shared" si="55"/>
        <v>16666.666666666668</v>
      </c>
      <c r="AF320" s="28">
        <f t="shared" si="56"/>
        <v>16666.666666666668</v>
      </c>
      <c r="AG320" s="28">
        <f t="shared" si="57"/>
        <v>16666.666666666668</v>
      </c>
      <c r="AI320" s="99"/>
    </row>
    <row r="321" spans="13:35" x14ac:dyDescent="0.25">
      <c r="M321" s="53"/>
      <c r="AE321" s="28">
        <f t="shared" si="55"/>
        <v>16666.666666666668</v>
      </c>
      <c r="AF321" s="28">
        <f t="shared" si="56"/>
        <v>16666.666666666668</v>
      </c>
      <c r="AG321" s="28">
        <f t="shared" si="57"/>
        <v>16666.666666666668</v>
      </c>
      <c r="AI321" s="99"/>
    </row>
    <row r="322" spans="13:35" x14ac:dyDescent="0.25">
      <c r="M322" s="53"/>
      <c r="AE322" s="28">
        <f t="shared" si="55"/>
        <v>16666.666666666668</v>
      </c>
      <c r="AF322" s="28">
        <f t="shared" si="56"/>
        <v>16666.666666666668</v>
      </c>
      <c r="AG322" s="28">
        <f t="shared" si="57"/>
        <v>16666.666666666668</v>
      </c>
      <c r="AI322" s="99"/>
    </row>
    <row r="323" spans="13:35" x14ac:dyDescent="0.25">
      <c r="M323" s="53"/>
      <c r="AE323" s="28">
        <f t="shared" si="55"/>
        <v>16666.666666666668</v>
      </c>
      <c r="AF323" s="28">
        <f t="shared" si="56"/>
        <v>16666.666666666668</v>
      </c>
      <c r="AG323" s="28">
        <f t="shared" si="57"/>
        <v>16666.666666666668</v>
      </c>
      <c r="AI323" s="99"/>
    </row>
    <row r="324" spans="13:35" x14ac:dyDescent="0.25">
      <c r="M324" s="53"/>
      <c r="AE324" s="28">
        <f t="shared" si="55"/>
        <v>16666.666666666668</v>
      </c>
      <c r="AF324" s="28">
        <f t="shared" si="56"/>
        <v>16666.666666666668</v>
      </c>
      <c r="AG324" s="28">
        <f t="shared" si="57"/>
        <v>16666.666666666668</v>
      </c>
      <c r="AI324" s="99"/>
    </row>
    <row r="325" spans="13:35" x14ac:dyDescent="0.25">
      <c r="M325" s="53"/>
      <c r="AE325" s="28">
        <f t="shared" si="55"/>
        <v>16666.666666666668</v>
      </c>
      <c r="AF325" s="28">
        <f t="shared" si="56"/>
        <v>16666.666666666668</v>
      </c>
      <c r="AG325" s="28">
        <f t="shared" si="57"/>
        <v>16666.666666666668</v>
      </c>
      <c r="AI325" s="99"/>
    </row>
    <row r="326" spans="13:35" x14ac:dyDescent="0.25">
      <c r="M326" s="53"/>
      <c r="AE326" s="28">
        <f t="shared" si="55"/>
        <v>16666.666666666668</v>
      </c>
      <c r="AF326" s="28">
        <f t="shared" si="56"/>
        <v>16666.666666666668</v>
      </c>
      <c r="AG326" s="28">
        <f t="shared" si="57"/>
        <v>16666.666666666668</v>
      </c>
      <c r="AI326" s="99"/>
    </row>
    <row r="327" spans="13:35" x14ac:dyDescent="0.25">
      <c r="M327" s="53"/>
      <c r="AE327" s="28">
        <f t="shared" si="55"/>
        <v>16666.666666666668</v>
      </c>
      <c r="AF327" s="28">
        <f t="shared" si="56"/>
        <v>16666.666666666668</v>
      </c>
      <c r="AG327" s="28">
        <f t="shared" si="57"/>
        <v>16666.666666666668</v>
      </c>
      <c r="AI327" s="99"/>
    </row>
    <row r="328" spans="13:35" x14ac:dyDescent="0.25">
      <c r="M328" s="53"/>
      <c r="AE328" s="28">
        <f t="shared" si="55"/>
        <v>16666.666666666668</v>
      </c>
      <c r="AF328" s="28">
        <f t="shared" si="56"/>
        <v>16666.666666666668</v>
      </c>
      <c r="AG328" s="28">
        <f t="shared" si="57"/>
        <v>16666.666666666668</v>
      </c>
      <c r="AI328" s="99"/>
    </row>
    <row r="329" spans="13:35" x14ac:dyDescent="0.25">
      <c r="M329" s="53"/>
      <c r="AE329" s="28">
        <f t="shared" si="55"/>
        <v>16666.666666666668</v>
      </c>
      <c r="AF329" s="28">
        <f t="shared" si="56"/>
        <v>16666.666666666668</v>
      </c>
      <c r="AG329" s="28">
        <f t="shared" si="57"/>
        <v>16666.666666666668</v>
      </c>
      <c r="AI329" s="99"/>
    </row>
    <row r="330" spans="13:35" x14ac:dyDescent="0.25">
      <c r="M330" s="53"/>
      <c r="AE330" s="28">
        <f t="shared" si="55"/>
        <v>16666.666666666668</v>
      </c>
      <c r="AF330" s="28">
        <f t="shared" si="56"/>
        <v>16666.666666666668</v>
      </c>
      <c r="AG330" s="28">
        <f t="shared" si="57"/>
        <v>16666.666666666668</v>
      </c>
      <c r="AI330" s="99"/>
    </row>
    <row r="331" spans="13:35" x14ac:dyDescent="0.25">
      <c r="M331" s="53"/>
      <c r="AF331" s="28">
        <f t="shared" si="56"/>
        <v>16666.666666666668</v>
      </c>
      <c r="AG331" s="28">
        <f t="shared" si="57"/>
        <v>16666.666666666668</v>
      </c>
      <c r="AI331" s="99"/>
    </row>
    <row r="332" spans="13:35" x14ac:dyDescent="0.25">
      <c r="M332" s="53"/>
      <c r="AF332" s="28">
        <f t="shared" si="56"/>
        <v>16666.666666666668</v>
      </c>
      <c r="AG332" s="28">
        <f t="shared" si="57"/>
        <v>16666.666666666668</v>
      </c>
      <c r="AI332" s="99"/>
    </row>
    <row r="333" spans="13:35" x14ac:dyDescent="0.25">
      <c r="M333" s="53"/>
      <c r="AF333" s="28">
        <f t="shared" si="56"/>
        <v>16666.666666666668</v>
      </c>
      <c r="AG333" s="28">
        <f t="shared" si="57"/>
        <v>16666.666666666668</v>
      </c>
      <c r="AI333" s="99"/>
    </row>
    <row r="334" spans="13:35" x14ac:dyDescent="0.25">
      <c r="M334" s="53"/>
      <c r="AF334" s="28">
        <f t="shared" si="56"/>
        <v>16666.666666666668</v>
      </c>
      <c r="AG334" s="28">
        <f t="shared" si="57"/>
        <v>16666.666666666668</v>
      </c>
      <c r="AI334" s="99"/>
    </row>
    <row r="335" spans="13:35" x14ac:dyDescent="0.25">
      <c r="M335" s="53"/>
      <c r="AF335" s="28">
        <f t="shared" si="56"/>
        <v>16666.666666666668</v>
      </c>
      <c r="AG335" s="28">
        <f t="shared" si="57"/>
        <v>16666.666666666668</v>
      </c>
      <c r="AI335" s="99"/>
    </row>
    <row r="336" spans="13:35" x14ac:dyDescent="0.25">
      <c r="M336" s="53"/>
      <c r="AF336" s="28">
        <f t="shared" si="56"/>
        <v>16666.666666666668</v>
      </c>
      <c r="AG336" s="28">
        <f t="shared" si="57"/>
        <v>16666.666666666668</v>
      </c>
      <c r="AI336" s="99"/>
    </row>
    <row r="337" spans="13:35" x14ac:dyDescent="0.25">
      <c r="M337" s="53"/>
      <c r="AF337" s="28">
        <f t="shared" si="56"/>
        <v>16666.666666666668</v>
      </c>
      <c r="AG337" s="28">
        <f t="shared" si="57"/>
        <v>16666.666666666668</v>
      </c>
      <c r="AI337" s="99"/>
    </row>
    <row r="338" spans="13:35" x14ac:dyDescent="0.25">
      <c r="M338" s="53"/>
      <c r="AF338" s="28">
        <f t="shared" si="56"/>
        <v>16666.666666666668</v>
      </c>
      <c r="AG338" s="28">
        <f t="shared" si="57"/>
        <v>16666.666666666668</v>
      </c>
      <c r="AI338" s="99"/>
    </row>
    <row r="339" spans="13:35" x14ac:dyDescent="0.25">
      <c r="M339" s="53"/>
      <c r="AF339" s="28">
        <f t="shared" si="56"/>
        <v>16666.666666666668</v>
      </c>
      <c r="AG339" s="28">
        <f t="shared" si="57"/>
        <v>16666.666666666668</v>
      </c>
      <c r="AI339" s="99"/>
    </row>
    <row r="340" spans="13:35" x14ac:dyDescent="0.25">
      <c r="M340" s="53"/>
      <c r="AF340" s="28">
        <f t="shared" si="56"/>
        <v>16666.666666666668</v>
      </c>
      <c r="AG340" s="28">
        <f t="shared" si="57"/>
        <v>16666.666666666668</v>
      </c>
      <c r="AI340" s="99"/>
    </row>
    <row r="341" spans="13:35" x14ac:dyDescent="0.25">
      <c r="M341" s="53"/>
      <c r="AF341" s="28">
        <f t="shared" si="56"/>
        <v>16666.666666666668</v>
      </c>
      <c r="AG341" s="28">
        <f t="shared" si="57"/>
        <v>16666.666666666668</v>
      </c>
      <c r="AI341" s="99"/>
    </row>
    <row r="342" spans="13:35" x14ac:dyDescent="0.25">
      <c r="M342" s="53"/>
      <c r="AF342" s="28">
        <f t="shared" si="56"/>
        <v>16666.666666666668</v>
      </c>
      <c r="AG342" s="28">
        <f t="shared" si="57"/>
        <v>16666.666666666668</v>
      </c>
      <c r="AI342" s="99"/>
    </row>
    <row r="343" spans="13:35" x14ac:dyDescent="0.25">
      <c r="M343" s="53"/>
      <c r="AG343" s="28">
        <f t="shared" si="57"/>
        <v>16666.666666666668</v>
      </c>
      <c r="AI343" s="99"/>
    </row>
    <row r="344" spans="13:35" x14ac:dyDescent="0.25">
      <c r="M344" s="53"/>
      <c r="AG344" s="28">
        <f t="shared" si="57"/>
        <v>16666.666666666668</v>
      </c>
      <c r="AI344" s="99"/>
    </row>
    <row r="345" spans="13:35" x14ac:dyDescent="0.25">
      <c r="M345" s="53"/>
      <c r="AG345" s="28">
        <f t="shared" si="57"/>
        <v>16666.666666666668</v>
      </c>
      <c r="AI345" s="99"/>
    </row>
    <row r="346" spans="13:35" x14ac:dyDescent="0.25">
      <c r="M346" s="53"/>
      <c r="AG346" s="28">
        <f t="shared" si="57"/>
        <v>16666.666666666668</v>
      </c>
      <c r="AI346" s="99"/>
    </row>
    <row r="347" spans="13:35" x14ac:dyDescent="0.25">
      <c r="M347" s="53"/>
      <c r="AG347" s="28">
        <f t="shared" si="57"/>
        <v>16666.666666666668</v>
      </c>
      <c r="AI347" s="99"/>
    </row>
    <row r="348" spans="13:35" x14ac:dyDescent="0.25">
      <c r="M348" s="53"/>
      <c r="AG348" s="28">
        <f t="shared" si="57"/>
        <v>16666.666666666668</v>
      </c>
      <c r="AI348" s="99"/>
    </row>
    <row r="349" spans="13:35" x14ac:dyDescent="0.25">
      <c r="M349" s="53"/>
      <c r="AG349" s="28">
        <f t="shared" si="57"/>
        <v>16666.666666666668</v>
      </c>
      <c r="AI349" s="99"/>
    </row>
    <row r="350" spans="13:35" x14ac:dyDescent="0.25">
      <c r="M350" s="53"/>
      <c r="AG350" s="28">
        <f t="shared" si="57"/>
        <v>16666.666666666668</v>
      </c>
      <c r="AI350" s="99"/>
    </row>
    <row r="351" spans="13:35" x14ac:dyDescent="0.25">
      <c r="M351" s="53"/>
      <c r="AG351" s="28">
        <f t="shared" si="57"/>
        <v>16666.666666666668</v>
      </c>
      <c r="AI351" s="99"/>
    </row>
    <row r="352" spans="13:35" x14ac:dyDescent="0.25">
      <c r="M352" s="53"/>
      <c r="AG352" s="28">
        <f t="shared" si="57"/>
        <v>16666.666666666668</v>
      </c>
      <c r="AI352" s="99"/>
    </row>
    <row r="353" spans="13:35" x14ac:dyDescent="0.25">
      <c r="M353" s="53"/>
      <c r="AG353" s="28">
        <f t="shared" si="57"/>
        <v>16666.666666666668</v>
      </c>
      <c r="AI353" s="99"/>
    </row>
    <row r="354" spans="13:35" x14ac:dyDescent="0.25">
      <c r="M354" s="53"/>
      <c r="AG354" s="28">
        <f t="shared" si="57"/>
        <v>16666.666666666668</v>
      </c>
      <c r="AI354" s="99"/>
    </row>
    <row r="355" spans="13:35" x14ac:dyDescent="0.25">
      <c r="M355" s="1" t="s">
        <v>143</v>
      </c>
      <c r="X355" s="53">
        <f>X246</f>
        <v>16666.666666666668</v>
      </c>
      <c r="Y355" s="53">
        <f>SUM(Y246:Y354)</f>
        <v>216666.66666666663</v>
      </c>
      <c r="Z355" s="53">
        <f t="shared" ref="Z355:AG355" si="58">SUM(Z246:Z354)</f>
        <v>416666.6666666668</v>
      </c>
      <c r="AA355" s="53">
        <f t="shared" si="58"/>
        <v>616666.66666666674</v>
      </c>
      <c r="AB355" s="53">
        <f t="shared" si="58"/>
        <v>816666.66666666628</v>
      </c>
      <c r="AC355" s="53">
        <f t="shared" si="58"/>
        <v>1016666.6666666658</v>
      </c>
      <c r="AD355" s="53">
        <f t="shared" si="58"/>
        <v>1216666.6666666665</v>
      </c>
      <c r="AE355" s="53">
        <f t="shared" si="58"/>
        <v>1416666.6666666674</v>
      </c>
      <c r="AF355" s="53">
        <f t="shared" si="58"/>
        <v>1616666.6666666684</v>
      </c>
      <c r="AG355" s="53">
        <f t="shared" si="58"/>
        <v>1816666.6666666693</v>
      </c>
    </row>
    <row r="356" spans="13:35" x14ac:dyDescent="0.25">
      <c r="X356" s="53">
        <f>SUM(X355:AG355)</f>
        <v>9166666.6666666716</v>
      </c>
    </row>
    <row r="357" spans="13:35" x14ac:dyDescent="0.25">
      <c r="X357" s="28"/>
    </row>
    <row r="358" spans="13:35" x14ac:dyDescent="0.25">
      <c r="X358" s="53"/>
      <c r="Y358" s="53"/>
      <c r="Z358" s="53"/>
      <c r="AA358" s="53"/>
      <c r="AB358" s="53"/>
      <c r="AC358" s="53"/>
      <c r="AD358" s="53"/>
      <c r="AE358" s="53"/>
      <c r="AF358" s="53"/>
      <c r="AG358" s="53"/>
    </row>
    <row r="359" spans="13:35" x14ac:dyDescent="0.25">
      <c r="X359" s="53"/>
      <c r="Y359" s="53"/>
      <c r="Z359" s="53"/>
      <c r="AA359" s="53"/>
      <c r="AB359" s="53"/>
      <c r="AC359" s="53"/>
      <c r="AD359" s="53"/>
      <c r="AE359" s="53"/>
      <c r="AF359" s="53"/>
      <c r="AG359" s="53"/>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L251"/>
  <sheetViews>
    <sheetView showGridLines="0" showRowColHeaders="0" topLeftCell="B1" zoomScale="90" zoomScaleNormal="90" workbookViewId="0">
      <pane ySplit="4" topLeftCell="A229" activePane="bottomLeft" state="frozen"/>
      <selection pane="bottomLeft" activeCell="L252" sqref="L252"/>
    </sheetView>
  </sheetViews>
  <sheetFormatPr baseColWidth="10" defaultColWidth="10.7109375" defaultRowHeight="15" x14ac:dyDescent="0.25"/>
  <cols>
    <col min="2" max="2" width="14.5703125" customWidth="1"/>
    <col min="3" max="3" width="19.85546875" customWidth="1"/>
    <col min="4" max="4" width="20" customWidth="1"/>
    <col min="5" max="5" width="21.5703125" customWidth="1"/>
    <col min="6" max="6" width="19.28515625" customWidth="1"/>
    <col min="7" max="7" width="18" customWidth="1"/>
    <col min="8" max="8" width="16.28515625" customWidth="1"/>
    <col min="9" max="9" width="19.7109375" customWidth="1"/>
    <col min="10" max="10" width="13" customWidth="1"/>
    <col min="11" max="11" width="19.7109375" customWidth="1"/>
    <col min="12" max="12" width="21.85546875" customWidth="1"/>
  </cols>
  <sheetData>
    <row r="2" spans="2:12" ht="32.25" x14ac:dyDescent="0.95">
      <c r="B2" s="121" t="s">
        <v>172</v>
      </c>
    </row>
    <row r="3" spans="2:12" ht="6" customHeight="1" x14ac:dyDescent="0.45"/>
    <row r="4" spans="2:12" ht="27" customHeight="1" x14ac:dyDescent="0.45">
      <c r="B4" s="50" t="s">
        <v>110</v>
      </c>
      <c r="C4" s="50" t="s">
        <v>136</v>
      </c>
      <c r="D4" s="50" t="s">
        <v>163</v>
      </c>
      <c r="E4" s="50" t="s">
        <v>164</v>
      </c>
      <c r="F4" s="50" t="s">
        <v>166</v>
      </c>
      <c r="G4" s="50" t="s">
        <v>165</v>
      </c>
      <c r="H4" s="50" t="s">
        <v>167</v>
      </c>
      <c r="I4" s="50" t="s">
        <v>145</v>
      </c>
      <c r="J4" s="50" t="s">
        <v>168</v>
      </c>
      <c r="K4" s="51" t="s">
        <v>205</v>
      </c>
      <c r="L4" s="50" t="s">
        <v>173</v>
      </c>
    </row>
    <row r="5" spans="2:12" ht="14.25" x14ac:dyDescent="0.45">
      <c r="B5" s="122">
        <v>0</v>
      </c>
      <c r="C5" s="123">
        <f>PyG!W5</f>
        <v>0</v>
      </c>
      <c r="D5" s="124">
        <f>Análisis_Activos!AJ5</f>
        <v>0</v>
      </c>
      <c r="E5" s="123">
        <f>IF(C5&lt;0,C5+D5,C5-D5)</f>
        <v>0</v>
      </c>
      <c r="F5" s="123">
        <f>E5</f>
        <v>0</v>
      </c>
      <c r="G5" s="79"/>
      <c r="H5" s="123">
        <f>E5-G5</f>
        <v>0</v>
      </c>
      <c r="I5" s="125">
        <f>-SUM(Análisis_Activos!C5,Análisis_Activos!E5,Análisis_Activos!H5,Análisis_Activos!J5,Análisis_Activos!L5,Análisis_Activos!AK5)</f>
        <v>-1702000000</v>
      </c>
      <c r="J5" s="79"/>
      <c r="K5" s="79"/>
      <c r="L5" s="126">
        <f>H5+D5+I5+J5</f>
        <v>-1702000000</v>
      </c>
    </row>
    <row r="6" spans="2:12" ht="14.25" x14ac:dyDescent="0.45">
      <c r="B6" s="122">
        <v>1</v>
      </c>
      <c r="C6" s="123">
        <f>PyG!W6</f>
        <v>-19854000</v>
      </c>
      <c r="D6" s="124">
        <f>Análisis_Activos!AJ6</f>
        <v>5683333.333333334</v>
      </c>
      <c r="E6" s="123">
        <f>C6-D6</f>
        <v>-25537333.333333336</v>
      </c>
      <c r="F6" s="123">
        <f>F5+E6</f>
        <v>-25537333.333333336</v>
      </c>
      <c r="G6" s="123">
        <f>IF((E6+F6)&gt;=0,(E6+F6)*Datos_Entrada!#REF!,0)</f>
        <v>0</v>
      </c>
      <c r="H6" s="123">
        <f t="shared" ref="H6:H69" si="0">E6-G6</f>
        <v>-25537333.333333336</v>
      </c>
      <c r="I6" s="79"/>
      <c r="J6" s="79"/>
      <c r="K6" s="79"/>
      <c r="L6" s="126">
        <f>H6+D6+I6+J6</f>
        <v>-19854000</v>
      </c>
    </row>
    <row r="7" spans="2:12" ht="14.25" x14ac:dyDescent="0.45">
      <c r="B7" s="122">
        <v>2</v>
      </c>
      <c r="C7" s="123">
        <f>PyG!W7</f>
        <v>-19854000</v>
      </c>
      <c r="D7" s="124">
        <f>Análisis_Activos!AJ7</f>
        <v>5683333.333333334</v>
      </c>
      <c r="E7" s="123">
        <f t="shared" ref="E7:E70" si="1">C7-D7</f>
        <v>-25537333.333333336</v>
      </c>
      <c r="F7" s="123">
        <f>F6+E7</f>
        <v>-51074666.666666672</v>
      </c>
      <c r="G7" s="123">
        <f>IF((E7+F7)&gt;=0,(E7+F7)*Datos_Entrada!C1,0)</f>
        <v>0</v>
      </c>
      <c r="H7" s="123">
        <f t="shared" si="0"/>
        <v>-25537333.333333336</v>
      </c>
      <c r="I7" s="79"/>
      <c r="J7" s="79"/>
      <c r="K7" s="79"/>
      <c r="L7" s="126">
        <f t="shared" ref="L7:L70" si="2">H7+D7+I7+J7</f>
        <v>-19854000</v>
      </c>
    </row>
    <row r="8" spans="2:12" ht="14.25" x14ac:dyDescent="0.45">
      <c r="B8" s="122">
        <v>3</v>
      </c>
      <c r="C8" s="123">
        <f>PyG!W8</f>
        <v>-19854000</v>
      </c>
      <c r="D8" s="124">
        <f>Análisis_Activos!AJ8</f>
        <v>5683333.333333334</v>
      </c>
      <c r="E8" s="123">
        <f t="shared" si="1"/>
        <v>-25537333.333333336</v>
      </c>
      <c r="F8" s="123">
        <f t="shared" ref="F8:F71" si="3">F7+E8</f>
        <v>-76612000</v>
      </c>
      <c r="G8" s="123">
        <f>IF((E8+F8)&gt;=0,(E8+F8)*Datos_Entrada!C2,0)</f>
        <v>0</v>
      </c>
      <c r="H8" s="123">
        <f t="shared" si="0"/>
        <v>-25537333.333333336</v>
      </c>
      <c r="I8" s="79"/>
      <c r="J8" s="79"/>
      <c r="K8" s="79"/>
      <c r="L8" s="126">
        <f t="shared" si="2"/>
        <v>-19854000</v>
      </c>
    </row>
    <row r="9" spans="2:12" ht="14.25" x14ac:dyDescent="0.45">
      <c r="B9" s="122">
        <v>4</v>
      </c>
      <c r="C9" s="123">
        <f>PyG!W9</f>
        <v>-19854000</v>
      </c>
      <c r="D9" s="124">
        <f>Análisis_Activos!AJ9</f>
        <v>5683333.333333334</v>
      </c>
      <c r="E9" s="123">
        <f t="shared" si="1"/>
        <v>-25537333.333333336</v>
      </c>
      <c r="F9" s="123">
        <f t="shared" si="3"/>
        <v>-102149333.33333334</v>
      </c>
      <c r="G9" s="123">
        <f>IF((E9+F9)&gt;=0,(E9+F9)*Datos_Entrada!C3,0)</f>
        <v>0</v>
      </c>
      <c r="H9" s="123">
        <f t="shared" si="0"/>
        <v>-25537333.333333336</v>
      </c>
      <c r="I9" s="125">
        <f>-Análisis_Activos!F9</f>
        <v>-250000000</v>
      </c>
      <c r="J9" s="79"/>
      <c r="K9" s="79"/>
      <c r="L9" s="126">
        <f t="shared" si="2"/>
        <v>-269854000</v>
      </c>
    </row>
    <row r="10" spans="2:12" ht="14.25" x14ac:dyDescent="0.45">
      <c r="B10" s="122">
        <v>5</v>
      </c>
      <c r="C10" s="123">
        <f>PyG!W10</f>
        <v>-20054000</v>
      </c>
      <c r="D10" s="124">
        <f>Análisis_Activos!AJ10</f>
        <v>7766666.666666667</v>
      </c>
      <c r="E10" s="123">
        <f t="shared" si="1"/>
        <v>-27820666.666666668</v>
      </c>
      <c r="F10" s="123">
        <f t="shared" si="3"/>
        <v>-129970000.00000001</v>
      </c>
      <c r="G10" s="123">
        <f>IF((E10+F10)&gt;=0,(E10+F10)*Datos_Entrada!C4,0)</f>
        <v>0</v>
      </c>
      <c r="H10" s="123">
        <f t="shared" si="0"/>
        <v>-27820666.666666668</v>
      </c>
      <c r="I10" s="125"/>
      <c r="J10" s="123">
        <f>-Análisis_Activos!AI10</f>
        <v>-200000000</v>
      </c>
      <c r="K10" s="123"/>
      <c r="L10" s="126">
        <f t="shared" si="2"/>
        <v>-220054000</v>
      </c>
    </row>
    <row r="11" spans="2:12" ht="14.25" x14ac:dyDescent="0.45">
      <c r="B11" s="122">
        <v>6</v>
      </c>
      <c r="C11" s="123">
        <f>PyG!W11</f>
        <v>26117361.600000009</v>
      </c>
      <c r="D11" s="124">
        <f>Análisis_Activos!AJ11</f>
        <v>7766666.666666667</v>
      </c>
      <c r="E11" s="123">
        <f t="shared" si="1"/>
        <v>18350694.933333341</v>
      </c>
      <c r="F11" s="123">
        <f t="shared" si="3"/>
        <v>-111619305.06666668</v>
      </c>
      <c r="G11" s="123">
        <f>IF((E11+F11)&gt;=0,(E11+F11)*Datos_Entrada!C5,0)</f>
        <v>0</v>
      </c>
      <c r="H11" s="123">
        <f t="shared" si="0"/>
        <v>18350694.933333341</v>
      </c>
      <c r="I11" s="125"/>
      <c r="J11" s="123">
        <f>-Análisis_Activos!AI11</f>
        <v>-8000000</v>
      </c>
      <c r="K11" s="123"/>
      <c r="L11" s="126">
        <f t="shared" si="2"/>
        <v>18117361.600000009</v>
      </c>
    </row>
    <row r="12" spans="2:12" ht="14.25" x14ac:dyDescent="0.45">
      <c r="B12" s="122">
        <v>7</v>
      </c>
      <c r="C12" s="123">
        <f>PyG!W12</f>
        <v>31234997.760000005</v>
      </c>
      <c r="D12" s="124">
        <f>Análisis_Activos!AJ12</f>
        <v>7766666.666666667</v>
      </c>
      <c r="E12" s="123">
        <f t="shared" si="1"/>
        <v>23468331.093333337</v>
      </c>
      <c r="F12" s="123">
        <f t="shared" si="3"/>
        <v>-88150973.973333344</v>
      </c>
      <c r="G12" s="123">
        <f>IF((E12+F12)&gt;=0,(E12+F12)*Datos_Entrada!C6,0)</f>
        <v>0</v>
      </c>
      <c r="H12" s="123">
        <f t="shared" si="0"/>
        <v>23468331.093333337</v>
      </c>
      <c r="I12" s="125"/>
      <c r="J12" s="123">
        <f>-Análisis_Activos!AI12</f>
        <v>-20799999.99999997</v>
      </c>
      <c r="K12" s="123"/>
      <c r="L12" s="126">
        <f t="shared" si="2"/>
        <v>10434997.760000035</v>
      </c>
    </row>
    <row r="13" spans="2:12" ht="14.25" x14ac:dyDescent="0.45">
      <c r="B13" s="122">
        <v>8</v>
      </c>
      <c r="C13" s="123">
        <f>PyG!W13</f>
        <v>36352633.920000017</v>
      </c>
      <c r="D13" s="124">
        <f>Análisis_Activos!AJ13</f>
        <v>7766666.666666667</v>
      </c>
      <c r="E13" s="123">
        <f t="shared" si="1"/>
        <v>28585967.253333349</v>
      </c>
      <c r="F13" s="123">
        <f t="shared" si="3"/>
        <v>-59565006.719999999</v>
      </c>
      <c r="G13" s="123">
        <f>IF((E13+F13)&gt;=0,(E13+F13)*Datos_Entrada!C7,0)</f>
        <v>0</v>
      </c>
      <c r="H13" s="123">
        <f t="shared" si="0"/>
        <v>28585967.253333349</v>
      </c>
      <c r="I13" s="125"/>
      <c r="J13" s="123">
        <f>-Análisis_Activos!AI13</f>
        <v>-20800000.00000003</v>
      </c>
      <c r="K13" s="123"/>
      <c r="L13" s="126">
        <f t="shared" si="2"/>
        <v>15552633.919999987</v>
      </c>
    </row>
    <row r="14" spans="2:12" ht="14.25" x14ac:dyDescent="0.45">
      <c r="B14" s="122">
        <v>9</v>
      </c>
      <c r="C14" s="123">
        <f>PyG!W14</f>
        <v>41470270.080000013</v>
      </c>
      <c r="D14" s="124">
        <f>Análisis_Activos!AJ14</f>
        <v>7766666.666666667</v>
      </c>
      <c r="E14" s="123">
        <f t="shared" si="1"/>
        <v>33703603.413333349</v>
      </c>
      <c r="F14" s="123">
        <f t="shared" si="3"/>
        <v>-25861403.30666665</v>
      </c>
      <c r="G14" s="123">
        <f>IF((E14+F14)&gt;=0,(E14+F14)*Datos_Entrada!C8,0)</f>
        <v>2587926.035200011</v>
      </c>
      <c r="H14" s="123">
        <f t="shared" si="0"/>
        <v>31115677.378133338</v>
      </c>
      <c r="I14" s="125"/>
      <c r="J14" s="123">
        <f>-Análisis_Activos!AI14</f>
        <v>-20800000.00000006</v>
      </c>
      <c r="K14" s="123"/>
      <c r="L14" s="126">
        <f t="shared" si="2"/>
        <v>18082344.044799946</v>
      </c>
    </row>
    <row r="15" spans="2:12" ht="14.25" x14ac:dyDescent="0.45">
      <c r="B15" s="122">
        <v>10</v>
      </c>
      <c r="C15" s="123">
        <f>PyG!W15</f>
        <v>46587906.24000001</v>
      </c>
      <c r="D15" s="124">
        <f>Análisis_Activos!AJ15</f>
        <v>7766666.666666667</v>
      </c>
      <c r="E15" s="123">
        <f t="shared" si="1"/>
        <v>38821239.573333345</v>
      </c>
      <c r="F15" s="123">
        <f t="shared" si="3"/>
        <v>12959836.266666695</v>
      </c>
      <c r="G15" s="123">
        <f>IF(F15&lt;=0,0,E15*Datos_Entrada!$C$8)</f>
        <v>12811009.059200004</v>
      </c>
      <c r="H15" s="123">
        <f t="shared" si="0"/>
        <v>26010230.514133342</v>
      </c>
      <c r="I15" s="125"/>
      <c r="J15" s="123">
        <f>-Análisis_Activos!AI15</f>
        <v>-20800000</v>
      </c>
      <c r="K15" s="123"/>
      <c r="L15" s="126">
        <f t="shared" si="2"/>
        <v>12976897.180800006</v>
      </c>
    </row>
    <row r="16" spans="2:12" ht="14.25" x14ac:dyDescent="0.45">
      <c r="B16" s="122">
        <v>11</v>
      </c>
      <c r="C16" s="123">
        <f>PyG!W16</f>
        <v>51705542.400000006</v>
      </c>
      <c r="D16" s="124">
        <f>Análisis_Activos!AJ16</f>
        <v>7766666.666666667</v>
      </c>
      <c r="E16" s="123">
        <f t="shared" si="1"/>
        <v>43938875.733333342</v>
      </c>
      <c r="F16" s="123">
        <f t="shared" si="3"/>
        <v>56898712.000000037</v>
      </c>
      <c r="G16" s="123">
        <f>IF(F16&lt;=0,0,E16*Datos_Entrada!$C$8)</f>
        <v>14499828.992000004</v>
      </c>
      <c r="H16" s="123">
        <f t="shared" si="0"/>
        <v>29439046.741333336</v>
      </c>
      <c r="I16" s="125"/>
      <c r="J16" s="123">
        <f>-Análisis_Activos!AI16</f>
        <v>-20800000</v>
      </c>
      <c r="K16" s="123"/>
      <c r="L16" s="126">
        <f t="shared" si="2"/>
        <v>16405713.408</v>
      </c>
    </row>
    <row r="17" spans="2:12" ht="14.25" x14ac:dyDescent="0.45">
      <c r="B17" s="122">
        <v>12</v>
      </c>
      <c r="C17" s="123">
        <f>PyG!W17</f>
        <v>56823178.560000047</v>
      </c>
      <c r="D17" s="124">
        <f>Análisis_Activos!AJ17</f>
        <v>7766666.666666667</v>
      </c>
      <c r="E17" s="123">
        <f t="shared" si="1"/>
        <v>49056511.893333383</v>
      </c>
      <c r="F17" s="123">
        <f t="shared" si="3"/>
        <v>105955223.89333342</v>
      </c>
      <c r="G17" s="123">
        <f>IF(F17&lt;=0,0,E17*Datos_Entrada!$C$8)</f>
        <v>16188648.924800018</v>
      </c>
      <c r="H17" s="123">
        <f t="shared" si="0"/>
        <v>32867862.968533367</v>
      </c>
      <c r="I17" s="125"/>
      <c r="J17" s="123">
        <f>-Análisis_Activos!AI17</f>
        <v>-20800000.00000006</v>
      </c>
      <c r="K17" s="123"/>
      <c r="L17" s="126">
        <f t="shared" si="2"/>
        <v>19834529.635199971</v>
      </c>
    </row>
    <row r="18" spans="2:12" ht="14.25" x14ac:dyDescent="0.45">
      <c r="B18" s="122">
        <v>13</v>
      </c>
      <c r="C18" s="123">
        <f>PyG!W18</f>
        <v>61940814.720000029</v>
      </c>
      <c r="D18" s="124">
        <f>Análisis_Activos!AJ18</f>
        <v>7766666.666666667</v>
      </c>
      <c r="E18" s="123">
        <f t="shared" si="1"/>
        <v>54174148.053333364</v>
      </c>
      <c r="F18" s="123">
        <f t="shared" si="3"/>
        <v>160129371.94666678</v>
      </c>
      <c r="G18" s="123">
        <f>IF(F18&lt;=0,0,E18*Datos_Entrada!$C$8)</f>
        <v>17877468.857600011</v>
      </c>
      <c r="H18" s="123">
        <f t="shared" si="0"/>
        <v>36296679.195733353</v>
      </c>
      <c r="I18" s="125">
        <f>-Análisis_Activos!L18</f>
        <v>-2000000</v>
      </c>
      <c r="J18" s="123">
        <f>-Análisis_Activos!AI18</f>
        <v>-20800000</v>
      </c>
      <c r="K18" s="123"/>
      <c r="L18" s="126">
        <f t="shared" si="2"/>
        <v>21263345.862400018</v>
      </c>
    </row>
    <row r="19" spans="2:12" ht="14.25" x14ac:dyDescent="0.45">
      <c r="B19" s="122">
        <v>14</v>
      </c>
      <c r="C19" s="123">
        <f>PyG!W19</f>
        <v>67058450.880000025</v>
      </c>
      <c r="D19" s="124">
        <f>Análisis_Activos!AJ19</f>
        <v>7783333.333333333</v>
      </c>
      <c r="E19" s="123">
        <f t="shared" si="1"/>
        <v>59275117.546666689</v>
      </c>
      <c r="F19" s="123">
        <f t="shared" si="3"/>
        <v>219404489.49333346</v>
      </c>
      <c r="G19" s="123">
        <f>IF(F19&lt;=0,0,E19*Datos_Entrada!$C$8)</f>
        <v>19560788.79040001</v>
      </c>
      <c r="H19" s="123">
        <f t="shared" si="0"/>
        <v>39714328.756266683</v>
      </c>
      <c r="I19" s="125"/>
      <c r="J19" s="123">
        <f>-Análisis_Activos!AI19</f>
        <v>-20800000</v>
      </c>
      <c r="K19" s="123"/>
      <c r="L19" s="126">
        <f t="shared" si="2"/>
        <v>26697662.089600019</v>
      </c>
    </row>
    <row r="20" spans="2:12" ht="14.25" x14ac:dyDescent="0.45">
      <c r="B20" s="122">
        <v>15</v>
      </c>
      <c r="C20" s="123">
        <f>PyG!W20</f>
        <v>72176087.040000036</v>
      </c>
      <c r="D20" s="124">
        <f>Análisis_Activos!AJ20</f>
        <v>7783333.333333333</v>
      </c>
      <c r="E20" s="123">
        <f t="shared" si="1"/>
        <v>64392753.706666701</v>
      </c>
      <c r="F20" s="123">
        <f t="shared" si="3"/>
        <v>283797243.20000017</v>
      </c>
      <c r="G20" s="123">
        <f>IF(F20&lt;=0,0,E20*Datos_Entrada!$C$8)</f>
        <v>21249608.723200012</v>
      </c>
      <c r="H20" s="123">
        <f t="shared" si="0"/>
        <v>43143144.983466685</v>
      </c>
      <c r="I20" s="125"/>
      <c r="J20" s="123">
        <f>-Análisis_Activos!AI20</f>
        <v>-20800000.000000119</v>
      </c>
      <c r="K20" s="123"/>
      <c r="L20" s="126">
        <f t="shared" si="2"/>
        <v>30126478.316799901</v>
      </c>
    </row>
    <row r="21" spans="2:12" ht="14.25" x14ac:dyDescent="0.45">
      <c r="B21" s="122">
        <v>16</v>
      </c>
      <c r="C21" s="123">
        <f>PyG!W21</f>
        <v>77293723.200000077</v>
      </c>
      <c r="D21" s="124">
        <f>Análisis_Activos!AJ21</f>
        <v>7783333.333333333</v>
      </c>
      <c r="E21" s="123">
        <f t="shared" si="1"/>
        <v>69510389.866666749</v>
      </c>
      <c r="F21" s="123">
        <f t="shared" si="3"/>
        <v>353307633.0666669</v>
      </c>
      <c r="G21" s="123">
        <f>IF(F21&lt;=0,0,E21*Datos_Entrada!$C$8)</f>
        <v>22938428.656000029</v>
      </c>
      <c r="H21" s="123">
        <f t="shared" si="0"/>
        <v>46571961.210666716</v>
      </c>
      <c r="I21" s="125"/>
      <c r="J21" s="123">
        <f>-Análisis_Activos!AI21</f>
        <v>-20800000.00000006</v>
      </c>
      <c r="K21" s="123"/>
      <c r="L21" s="126">
        <f t="shared" si="2"/>
        <v>33555294.543999992</v>
      </c>
    </row>
    <row r="22" spans="2:12" ht="14.25" x14ac:dyDescent="0.45">
      <c r="B22" s="122">
        <v>17</v>
      </c>
      <c r="C22" s="123">
        <f>PyG!W22</f>
        <v>82411359.360000044</v>
      </c>
      <c r="D22" s="124">
        <f>Análisis_Activos!AJ22</f>
        <v>7783333.333333333</v>
      </c>
      <c r="E22" s="123">
        <f t="shared" si="1"/>
        <v>74628026.026666716</v>
      </c>
      <c r="F22" s="123">
        <f t="shared" si="3"/>
        <v>427935659.0933336</v>
      </c>
      <c r="G22" s="123">
        <f>IF(F22&lt;=0,0,E22*Datos_Entrada!$C$8)</f>
        <v>24627248.588800017</v>
      </c>
      <c r="H22" s="123">
        <f t="shared" si="0"/>
        <v>50000777.437866703</v>
      </c>
      <c r="I22" s="125"/>
      <c r="J22" s="123">
        <f>-Análisis_Activos!AI22</f>
        <v>-20799999.99999994</v>
      </c>
      <c r="K22" s="123"/>
      <c r="L22" s="126">
        <f t="shared" si="2"/>
        <v>36984110.771200098</v>
      </c>
    </row>
    <row r="23" spans="2:12" ht="14.25" x14ac:dyDescent="0.45">
      <c r="B23" s="122">
        <v>18</v>
      </c>
      <c r="C23" s="123">
        <f>PyG!W23</f>
        <v>87528995.520000055</v>
      </c>
      <c r="D23" s="124">
        <f>Análisis_Activos!AJ23</f>
        <v>7783333.333333333</v>
      </c>
      <c r="E23" s="123">
        <f t="shared" si="1"/>
        <v>79745662.186666727</v>
      </c>
      <c r="F23" s="123">
        <f t="shared" si="3"/>
        <v>507681321.28000033</v>
      </c>
      <c r="G23" s="123">
        <f>IF(F23&lt;=0,0,E23*Datos_Entrada!$C$8)</f>
        <v>26316068.521600023</v>
      </c>
      <c r="H23" s="123">
        <f t="shared" si="0"/>
        <v>53429593.665066704</v>
      </c>
      <c r="I23" s="125"/>
      <c r="J23" s="123">
        <f>-Análisis_Activos!AI23</f>
        <v>-20800000.00000006</v>
      </c>
      <c r="K23" s="123"/>
      <c r="L23" s="126">
        <f t="shared" si="2"/>
        <v>40412926.99839998</v>
      </c>
    </row>
    <row r="24" spans="2:12" ht="14.25" x14ac:dyDescent="0.45">
      <c r="B24" s="122">
        <v>19</v>
      </c>
      <c r="C24" s="123">
        <f>PyG!W24</f>
        <v>92646631.680000067</v>
      </c>
      <c r="D24" s="124">
        <f>Análisis_Activos!AJ24</f>
        <v>7783333.333333333</v>
      </c>
      <c r="E24" s="123">
        <f t="shared" si="1"/>
        <v>84863298.346666738</v>
      </c>
      <c r="F24" s="123">
        <f t="shared" si="3"/>
        <v>592544619.62666702</v>
      </c>
      <c r="G24" s="123">
        <f>IF(F24&lt;=0,0,E24*Datos_Entrada!$C$8)</f>
        <v>28004888.454400025</v>
      </c>
      <c r="H24" s="123">
        <f t="shared" si="0"/>
        <v>56858409.892266713</v>
      </c>
      <c r="I24" s="125"/>
      <c r="J24" s="123">
        <f>-Análisis_Activos!AI24</f>
        <v>-20800000</v>
      </c>
      <c r="K24" s="123"/>
      <c r="L24" s="126">
        <f t="shared" si="2"/>
        <v>43841743.225600049</v>
      </c>
    </row>
    <row r="25" spans="2:12" ht="14.25" x14ac:dyDescent="0.45">
      <c r="B25" s="122">
        <v>20</v>
      </c>
      <c r="C25" s="123">
        <f>PyG!W25</f>
        <v>97764267.840000078</v>
      </c>
      <c r="D25" s="124">
        <f>Análisis_Activos!AJ25</f>
        <v>7783333.333333333</v>
      </c>
      <c r="E25" s="123">
        <f t="shared" si="1"/>
        <v>89980934.50666675</v>
      </c>
      <c r="F25" s="123">
        <f t="shared" si="3"/>
        <v>682525554.1333338</v>
      </c>
      <c r="G25" s="123">
        <f>IF(F25&lt;=0,0,E25*Datos_Entrada!$C$8)</f>
        <v>29693708.387200028</v>
      </c>
      <c r="H25" s="123">
        <f t="shared" si="0"/>
        <v>60287226.119466722</v>
      </c>
      <c r="I25" s="125"/>
      <c r="J25" s="123">
        <f>-Análisis_Activos!AI25</f>
        <v>-20800000.000000119</v>
      </c>
      <c r="K25" s="123"/>
      <c r="L25" s="126">
        <f t="shared" si="2"/>
        <v>47270559.452799931</v>
      </c>
    </row>
    <row r="26" spans="2:12" ht="14.25" x14ac:dyDescent="0.45">
      <c r="B26" s="122">
        <v>21</v>
      </c>
      <c r="C26" s="123">
        <f>PyG!W26</f>
        <v>102881904.00000009</v>
      </c>
      <c r="D26" s="124">
        <f>Análisis_Activos!AJ26</f>
        <v>7783333.333333333</v>
      </c>
      <c r="E26" s="123">
        <f t="shared" si="1"/>
        <v>95098570.666666761</v>
      </c>
      <c r="F26" s="123">
        <f t="shared" si="3"/>
        <v>777624124.80000055</v>
      </c>
      <c r="G26" s="123">
        <f>IF(F26&lt;=0,0,E26*Datos_Entrada!$C$8)</f>
        <v>31382528.320000034</v>
      </c>
      <c r="H26" s="123">
        <f t="shared" si="0"/>
        <v>63716042.346666723</v>
      </c>
      <c r="I26" s="125"/>
      <c r="J26" s="123">
        <f>-Análisis_Activos!AI26</f>
        <v>-20800000.00000006</v>
      </c>
      <c r="K26" s="123"/>
      <c r="L26" s="126">
        <f t="shared" si="2"/>
        <v>50699375.679999992</v>
      </c>
    </row>
    <row r="27" spans="2:12" ht="14.25" x14ac:dyDescent="0.45">
      <c r="B27" s="122">
        <v>22</v>
      </c>
      <c r="C27" s="123">
        <f>PyG!W27</f>
        <v>107999540.16000009</v>
      </c>
      <c r="D27" s="124">
        <f>Análisis_Activos!AJ27</f>
        <v>7783333.333333333</v>
      </c>
      <c r="E27" s="123">
        <f t="shared" si="1"/>
        <v>100216206.82666676</v>
      </c>
      <c r="F27" s="123">
        <f t="shared" si="3"/>
        <v>877840331.62666726</v>
      </c>
      <c r="G27" s="123">
        <f>IF(F27&lt;=0,0,E27*Datos_Entrada!$C$8)</f>
        <v>33071348.252800032</v>
      </c>
      <c r="H27" s="123">
        <f t="shared" si="0"/>
        <v>67144858.573866725</v>
      </c>
      <c r="I27" s="125"/>
      <c r="J27" s="123">
        <f>-Análisis_Activos!AI27</f>
        <v>-20800000</v>
      </c>
      <c r="K27" s="123"/>
      <c r="L27" s="126">
        <f t="shared" si="2"/>
        <v>54128191.907200053</v>
      </c>
    </row>
    <row r="28" spans="2:12" ht="14.25" x14ac:dyDescent="0.45">
      <c r="B28" s="122">
        <v>23</v>
      </c>
      <c r="C28" s="123">
        <f>PyG!W28</f>
        <v>113117176.32000008</v>
      </c>
      <c r="D28" s="124">
        <f>Análisis_Activos!AJ28</f>
        <v>7783333.333333333</v>
      </c>
      <c r="E28" s="123">
        <f t="shared" si="1"/>
        <v>105333842.98666675</v>
      </c>
      <c r="F28" s="123">
        <f t="shared" si="3"/>
        <v>983174174.61333406</v>
      </c>
      <c r="G28" s="123">
        <f>IF(F28&lt;=0,0,E28*Datos_Entrada!$C$8)</f>
        <v>34760168.185600027</v>
      </c>
      <c r="H28" s="123">
        <f t="shared" si="0"/>
        <v>70573674.801066726</v>
      </c>
      <c r="I28" s="125"/>
      <c r="J28" s="123">
        <f>-Análisis_Activos!AI28</f>
        <v>-20800000</v>
      </c>
      <c r="K28" s="123"/>
      <c r="L28" s="126">
        <f t="shared" si="2"/>
        <v>57557008.134400055</v>
      </c>
    </row>
    <row r="29" spans="2:12" ht="14.25" x14ac:dyDescent="0.45">
      <c r="B29" s="122">
        <v>24</v>
      </c>
      <c r="C29" s="123">
        <f>PyG!W29</f>
        <v>118234812.48000008</v>
      </c>
      <c r="D29" s="124">
        <f>Análisis_Activos!AJ29</f>
        <v>7783333.333333333</v>
      </c>
      <c r="E29" s="123">
        <f t="shared" si="1"/>
        <v>110451479.14666675</v>
      </c>
      <c r="F29" s="123">
        <f t="shared" si="3"/>
        <v>1093625653.7600007</v>
      </c>
      <c r="G29" s="123">
        <f>IF(F29&lt;=0,0,E29*Datos_Entrada!$C$8)</f>
        <v>36448988.11840003</v>
      </c>
      <c r="H29" s="123">
        <f t="shared" si="0"/>
        <v>74002491.028266728</v>
      </c>
      <c r="I29" s="125"/>
      <c r="J29" s="123">
        <f>-Análisis_Activos!AI29</f>
        <v>-20800000.000000119</v>
      </c>
      <c r="K29" s="123"/>
      <c r="L29" s="126">
        <f t="shared" si="2"/>
        <v>60985824.361599937</v>
      </c>
    </row>
    <row r="30" spans="2:12" ht="14.25" x14ac:dyDescent="0.45">
      <c r="B30" s="122">
        <v>25</v>
      </c>
      <c r="C30" s="123">
        <f>PyG!W30</f>
        <v>123352448.6400001</v>
      </c>
      <c r="D30" s="124">
        <f>Análisis_Activos!AJ30</f>
        <v>7783333.333333333</v>
      </c>
      <c r="E30" s="123">
        <f t="shared" si="1"/>
        <v>115569115.30666678</v>
      </c>
      <c r="F30" s="123">
        <f t="shared" si="3"/>
        <v>1209194769.0666676</v>
      </c>
      <c r="G30" s="123">
        <f>IF(F30&lt;=0,0,E30*Datos_Entrada!$C$8)</f>
        <v>38137808.05120004</v>
      </c>
      <c r="H30" s="123">
        <f t="shared" si="0"/>
        <v>77431307.255466729</v>
      </c>
      <c r="I30" s="125">
        <f>-Análisis_Activos!L30</f>
        <v>-2000000</v>
      </c>
      <c r="J30" s="123">
        <f>-Análisis_Activos!AI30</f>
        <v>-20800000</v>
      </c>
      <c r="K30" s="123"/>
      <c r="L30" s="126">
        <f t="shared" si="2"/>
        <v>62414640.588800058</v>
      </c>
    </row>
    <row r="31" spans="2:12" ht="14.25" x14ac:dyDescent="0.45">
      <c r="B31" s="122">
        <v>26</v>
      </c>
      <c r="C31" s="123">
        <f>PyG!W31</f>
        <v>128470084.80000007</v>
      </c>
      <c r="D31" s="124">
        <f>Análisis_Activos!AJ31</f>
        <v>7800000</v>
      </c>
      <c r="E31" s="123">
        <f t="shared" si="1"/>
        <v>120670084.80000007</v>
      </c>
      <c r="F31" s="123">
        <f t="shared" si="3"/>
        <v>1329864853.8666677</v>
      </c>
      <c r="G31" s="123">
        <f>IF(F31&lt;=0,0,E31*Datos_Entrada!$C$8)</f>
        <v>39821127.984000027</v>
      </c>
      <c r="H31" s="123">
        <f t="shared" si="0"/>
        <v>80848956.816000044</v>
      </c>
      <c r="I31" s="125"/>
      <c r="J31" s="123">
        <f>-Análisis_Activos!AI31</f>
        <v>-20800000.000000119</v>
      </c>
      <c r="K31" s="123"/>
      <c r="L31" s="126">
        <f t="shared" si="2"/>
        <v>67848956.815999925</v>
      </c>
    </row>
    <row r="32" spans="2:12" ht="14.25" x14ac:dyDescent="0.45">
      <c r="B32" s="122">
        <v>27</v>
      </c>
      <c r="C32" s="123">
        <f>PyG!W32</f>
        <v>133587720.9600001</v>
      </c>
      <c r="D32" s="124">
        <f>Análisis_Activos!AJ32</f>
        <v>7800000</v>
      </c>
      <c r="E32" s="123">
        <f t="shared" si="1"/>
        <v>125787720.9600001</v>
      </c>
      <c r="F32" s="123">
        <f t="shared" si="3"/>
        <v>1455652574.8266678</v>
      </c>
      <c r="G32" s="123">
        <f>IF(F32&lt;=0,0,E32*Datos_Entrada!$C$8)</f>
        <v>41509947.916800037</v>
      </c>
      <c r="H32" s="123">
        <f t="shared" si="0"/>
        <v>84277773.043200061</v>
      </c>
      <c r="I32" s="125"/>
      <c r="J32" s="123">
        <f>-Análisis_Activos!AI32</f>
        <v>-20800000</v>
      </c>
      <c r="K32" s="123"/>
      <c r="L32" s="126">
        <f t="shared" si="2"/>
        <v>71277773.043200061</v>
      </c>
    </row>
    <row r="33" spans="2:12" ht="14.25" x14ac:dyDescent="0.45">
      <c r="B33" s="122">
        <v>28</v>
      </c>
      <c r="C33" s="123">
        <f>PyG!W33</f>
        <v>136999478.39999998</v>
      </c>
      <c r="D33" s="124">
        <f>Análisis_Activos!AJ33</f>
        <v>7800000</v>
      </c>
      <c r="E33" s="123">
        <f t="shared" si="1"/>
        <v>129199478.39999998</v>
      </c>
      <c r="F33" s="123">
        <f t="shared" si="3"/>
        <v>1584852053.2266679</v>
      </c>
      <c r="G33" s="123">
        <f>IF(F33&lt;=0,0,E33*Datos_Entrada!$C$8)</f>
        <v>42635827.871999994</v>
      </c>
      <c r="H33" s="123">
        <f t="shared" si="0"/>
        <v>86563650.527999982</v>
      </c>
      <c r="I33" s="125"/>
      <c r="J33" s="123">
        <f>-Análisis_Activos!AI33</f>
        <v>-13866666.666666269</v>
      </c>
      <c r="K33" s="123"/>
      <c r="L33" s="126">
        <f t="shared" si="2"/>
        <v>80496983.861333713</v>
      </c>
    </row>
    <row r="34" spans="2:12" ht="14.25" x14ac:dyDescent="0.45">
      <c r="B34" s="122">
        <v>29</v>
      </c>
      <c r="C34" s="123">
        <f>PyG!W34</f>
        <v>136999478.39999998</v>
      </c>
      <c r="D34" s="124">
        <f>Análisis_Activos!AJ34</f>
        <v>7800000</v>
      </c>
      <c r="E34" s="123">
        <f t="shared" si="1"/>
        <v>129199478.39999998</v>
      </c>
      <c r="F34" s="123">
        <f t="shared" si="3"/>
        <v>1714051531.626668</v>
      </c>
      <c r="G34" s="123">
        <f>IF(F34&lt;=0,0,E34*Datos_Entrada!$C$8)</f>
        <v>42635827.871999994</v>
      </c>
      <c r="H34" s="123">
        <f t="shared" si="0"/>
        <v>86563650.527999982</v>
      </c>
      <c r="I34" s="125"/>
      <c r="J34" s="123">
        <f>-Análisis_Activos!AI34</f>
        <v>0</v>
      </c>
      <c r="K34" s="123"/>
      <c r="L34" s="126">
        <f t="shared" si="2"/>
        <v>94363650.527999982</v>
      </c>
    </row>
    <row r="35" spans="2:12" ht="14.25" x14ac:dyDescent="0.45">
      <c r="B35" s="122">
        <v>30</v>
      </c>
      <c r="C35" s="123">
        <f>PyG!W35</f>
        <v>136999478.39999998</v>
      </c>
      <c r="D35" s="124">
        <f>Análisis_Activos!AJ35</f>
        <v>7800000</v>
      </c>
      <c r="E35" s="123">
        <f t="shared" si="1"/>
        <v>129199478.39999998</v>
      </c>
      <c r="F35" s="123">
        <f t="shared" si="3"/>
        <v>1843251010.0266681</v>
      </c>
      <c r="G35" s="123">
        <f>IF(F35&lt;=0,0,E35*Datos_Entrada!$C$8)</f>
        <v>42635827.871999994</v>
      </c>
      <c r="H35" s="123">
        <f t="shared" si="0"/>
        <v>86563650.527999982</v>
      </c>
      <c r="I35" s="125"/>
      <c r="J35" s="123">
        <f>-Análisis_Activos!AI35</f>
        <v>0</v>
      </c>
      <c r="K35" s="123"/>
      <c r="L35" s="126">
        <f t="shared" si="2"/>
        <v>94363650.527999982</v>
      </c>
    </row>
    <row r="36" spans="2:12" ht="14.25" x14ac:dyDescent="0.45">
      <c r="B36" s="122">
        <v>31</v>
      </c>
      <c r="C36" s="123">
        <f>PyG!W36</f>
        <v>136999478.39999998</v>
      </c>
      <c r="D36" s="124">
        <f>Análisis_Activos!AJ36</f>
        <v>7800000</v>
      </c>
      <c r="E36" s="123">
        <f t="shared" si="1"/>
        <v>129199478.39999998</v>
      </c>
      <c r="F36" s="123">
        <f t="shared" si="3"/>
        <v>1972450488.4266682</v>
      </c>
      <c r="G36" s="123">
        <f>IF(F36&lt;=0,0,E36*Datos_Entrada!$C$8)</f>
        <v>42635827.871999994</v>
      </c>
      <c r="H36" s="123">
        <f t="shared" si="0"/>
        <v>86563650.527999982</v>
      </c>
      <c r="I36" s="125"/>
      <c r="J36" s="123">
        <f>-Análisis_Activos!AI36</f>
        <v>0</v>
      </c>
      <c r="K36" s="123"/>
      <c r="L36" s="126">
        <f t="shared" si="2"/>
        <v>94363650.527999982</v>
      </c>
    </row>
    <row r="37" spans="2:12" ht="14.25" x14ac:dyDescent="0.45">
      <c r="B37" s="122">
        <v>32</v>
      </c>
      <c r="C37" s="123">
        <f>PyG!W37</f>
        <v>136999478.39999998</v>
      </c>
      <c r="D37" s="124">
        <f>Análisis_Activos!AJ37</f>
        <v>7800000</v>
      </c>
      <c r="E37" s="123">
        <f t="shared" si="1"/>
        <v>129199478.39999998</v>
      </c>
      <c r="F37" s="123">
        <f t="shared" si="3"/>
        <v>2101649966.8266683</v>
      </c>
      <c r="G37" s="123">
        <f>IF(F37&lt;=0,0,E37*Datos_Entrada!$C$8)</f>
        <v>42635827.871999994</v>
      </c>
      <c r="H37" s="123">
        <f t="shared" si="0"/>
        <v>86563650.527999982</v>
      </c>
      <c r="I37" s="125"/>
      <c r="J37" s="123">
        <f>-Análisis_Activos!AI37</f>
        <v>0</v>
      </c>
      <c r="K37" s="123"/>
      <c r="L37" s="126">
        <f t="shared" si="2"/>
        <v>94363650.527999982</v>
      </c>
    </row>
    <row r="38" spans="2:12" ht="14.25" x14ac:dyDescent="0.45">
      <c r="B38" s="122">
        <v>33</v>
      </c>
      <c r="C38" s="123">
        <f>PyG!W38</f>
        <v>136999478.39999998</v>
      </c>
      <c r="D38" s="124">
        <f>Análisis_Activos!AJ38</f>
        <v>7800000</v>
      </c>
      <c r="E38" s="123">
        <f t="shared" si="1"/>
        <v>129199478.39999998</v>
      </c>
      <c r="F38" s="123">
        <f t="shared" si="3"/>
        <v>2230849445.2266684</v>
      </c>
      <c r="G38" s="123">
        <f>IF(F38&lt;=0,0,E38*Datos_Entrada!$C$8)</f>
        <v>42635827.871999994</v>
      </c>
      <c r="H38" s="123">
        <f t="shared" si="0"/>
        <v>86563650.527999982</v>
      </c>
      <c r="I38" s="125"/>
      <c r="J38" s="123">
        <f>-Análisis_Activos!AI38</f>
        <v>0</v>
      </c>
      <c r="K38" s="123"/>
      <c r="L38" s="126">
        <f t="shared" si="2"/>
        <v>94363650.527999982</v>
      </c>
    </row>
    <row r="39" spans="2:12" ht="14.25" x14ac:dyDescent="0.45">
      <c r="B39" s="122">
        <v>34</v>
      </c>
      <c r="C39" s="123">
        <f>PyG!W39</f>
        <v>136999478.39999998</v>
      </c>
      <c r="D39" s="124">
        <f>Análisis_Activos!AJ39</f>
        <v>7800000</v>
      </c>
      <c r="E39" s="123">
        <f t="shared" si="1"/>
        <v>129199478.39999998</v>
      </c>
      <c r="F39" s="123">
        <f t="shared" si="3"/>
        <v>2360048923.6266685</v>
      </c>
      <c r="G39" s="123">
        <f>IF(F39&lt;=0,0,E39*Datos_Entrada!$C$8)</f>
        <v>42635827.871999994</v>
      </c>
      <c r="H39" s="123">
        <f t="shared" si="0"/>
        <v>86563650.527999982</v>
      </c>
      <c r="I39" s="125"/>
      <c r="J39" s="123">
        <f>-Análisis_Activos!AI39</f>
        <v>0</v>
      </c>
      <c r="K39" s="123"/>
      <c r="L39" s="126">
        <f t="shared" si="2"/>
        <v>94363650.527999982</v>
      </c>
    </row>
    <row r="40" spans="2:12" x14ac:dyDescent="0.25">
      <c r="B40" s="122">
        <v>35</v>
      </c>
      <c r="C40" s="123">
        <f>PyG!W40</f>
        <v>136999478.39999998</v>
      </c>
      <c r="D40" s="124">
        <f>Análisis_Activos!AJ40</f>
        <v>7800000</v>
      </c>
      <c r="E40" s="123">
        <f t="shared" si="1"/>
        <v>129199478.39999998</v>
      </c>
      <c r="F40" s="123">
        <f t="shared" si="3"/>
        <v>2489248402.0266685</v>
      </c>
      <c r="G40" s="123">
        <f>IF(F40&lt;=0,0,E40*Datos_Entrada!$C$8)</f>
        <v>42635827.871999994</v>
      </c>
      <c r="H40" s="123">
        <f t="shared" si="0"/>
        <v>86563650.527999982</v>
      </c>
      <c r="I40" s="125"/>
      <c r="J40" s="123">
        <f>-Análisis_Activos!AI40</f>
        <v>0</v>
      </c>
      <c r="K40" s="123"/>
      <c r="L40" s="126">
        <f t="shared" si="2"/>
        <v>94363650.527999982</v>
      </c>
    </row>
    <row r="41" spans="2:12" x14ac:dyDescent="0.25">
      <c r="B41" s="122">
        <v>36</v>
      </c>
      <c r="C41" s="123">
        <f>PyG!W41</f>
        <v>136999478.39999998</v>
      </c>
      <c r="D41" s="124">
        <f>Análisis_Activos!AJ41</f>
        <v>7800000</v>
      </c>
      <c r="E41" s="123">
        <f t="shared" si="1"/>
        <v>129199478.39999998</v>
      </c>
      <c r="F41" s="123">
        <f t="shared" si="3"/>
        <v>2618447880.4266686</v>
      </c>
      <c r="G41" s="123">
        <f>IF(F41&lt;=0,0,E41*Datos_Entrada!$C$8)</f>
        <v>42635827.871999994</v>
      </c>
      <c r="H41" s="123">
        <f t="shared" si="0"/>
        <v>86563650.527999982</v>
      </c>
      <c r="I41" s="125"/>
      <c r="J41" s="123">
        <f>-Análisis_Activos!AI41</f>
        <v>0</v>
      </c>
      <c r="K41" s="123"/>
      <c r="L41" s="126">
        <f t="shared" si="2"/>
        <v>94363650.527999982</v>
      </c>
    </row>
    <row r="42" spans="2:12" x14ac:dyDescent="0.25">
      <c r="B42" s="122">
        <v>37</v>
      </c>
      <c r="C42" s="123">
        <f>PyG!W42</f>
        <v>136999478.39999998</v>
      </c>
      <c r="D42" s="124">
        <f>Análisis_Activos!AJ42</f>
        <v>7800000</v>
      </c>
      <c r="E42" s="123">
        <f t="shared" si="1"/>
        <v>129199478.39999998</v>
      </c>
      <c r="F42" s="123">
        <f t="shared" si="3"/>
        <v>2747647358.8266687</v>
      </c>
      <c r="G42" s="123">
        <f>IF(F42&lt;=0,0,E42*Datos_Entrada!$C$8)</f>
        <v>42635827.871999994</v>
      </c>
      <c r="H42" s="123">
        <f t="shared" si="0"/>
        <v>86563650.527999982</v>
      </c>
      <c r="I42" s="125">
        <f>-Análisis_Activos!L42</f>
        <v>-2000000</v>
      </c>
      <c r="J42" s="123">
        <f>-Análisis_Activos!AI42</f>
        <v>0</v>
      </c>
      <c r="K42" s="123"/>
      <c r="L42" s="126">
        <f t="shared" si="2"/>
        <v>92363650.527999982</v>
      </c>
    </row>
    <row r="43" spans="2:12" x14ac:dyDescent="0.25">
      <c r="B43" s="122">
        <v>38</v>
      </c>
      <c r="C43" s="123">
        <f>PyG!W43</f>
        <v>136999478.39999998</v>
      </c>
      <c r="D43" s="124">
        <f>Análisis_Activos!AJ43</f>
        <v>7816666.666666667</v>
      </c>
      <c r="E43" s="123">
        <f t="shared" si="1"/>
        <v>129182811.7333333</v>
      </c>
      <c r="F43" s="123">
        <f t="shared" si="3"/>
        <v>2876830170.5600019</v>
      </c>
      <c r="G43" s="123">
        <f>IF(F43&lt;=0,0,E43*Datos_Entrada!$C$8)</f>
        <v>42630327.871999994</v>
      </c>
      <c r="H43" s="123">
        <f t="shared" si="0"/>
        <v>86552483.861333311</v>
      </c>
      <c r="I43" s="125"/>
      <c r="J43" s="123">
        <f>-Análisis_Activos!AI43</f>
        <v>0</v>
      </c>
      <c r="K43" s="123"/>
      <c r="L43" s="126">
        <f t="shared" si="2"/>
        <v>94369150.527999982</v>
      </c>
    </row>
    <row r="44" spans="2:12" x14ac:dyDescent="0.25">
      <c r="B44" s="122">
        <v>39</v>
      </c>
      <c r="C44" s="123">
        <f>PyG!W44</f>
        <v>136999478.39999998</v>
      </c>
      <c r="D44" s="124">
        <f>Análisis_Activos!AJ44</f>
        <v>7816666.666666667</v>
      </c>
      <c r="E44" s="123">
        <f t="shared" si="1"/>
        <v>129182811.7333333</v>
      </c>
      <c r="F44" s="123">
        <f t="shared" si="3"/>
        <v>3006012982.293335</v>
      </c>
      <c r="G44" s="123">
        <f>IF(F44&lt;=0,0,E44*Datos_Entrada!$C$8)</f>
        <v>42630327.871999994</v>
      </c>
      <c r="H44" s="123">
        <f t="shared" si="0"/>
        <v>86552483.861333311</v>
      </c>
      <c r="I44" s="125"/>
      <c r="J44" s="123">
        <f>-Análisis_Activos!AI44</f>
        <v>0</v>
      </c>
      <c r="K44" s="123"/>
      <c r="L44" s="126">
        <f t="shared" si="2"/>
        <v>94369150.527999982</v>
      </c>
    </row>
    <row r="45" spans="2:12" x14ac:dyDescent="0.25">
      <c r="B45" s="122">
        <v>40</v>
      </c>
      <c r="C45" s="123">
        <f>PyG!W45</f>
        <v>136999478.39999998</v>
      </c>
      <c r="D45" s="124">
        <f>Análisis_Activos!AJ45</f>
        <v>7816666.666666667</v>
      </c>
      <c r="E45" s="123">
        <f t="shared" si="1"/>
        <v>129182811.7333333</v>
      </c>
      <c r="F45" s="123">
        <f t="shared" si="3"/>
        <v>3135195794.0266681</v>
      </c>
      <c r="G45" s="123">
        <f>IF(F45&lt;=0,0,E45*Datos_Entrada!$C$8)</f>
        <v>42630327.871999994</v>
      </c>
      <c r="H45" s="123">
        <f t="shared" si="0"/>
        <v>86552483.861333311</v>
      </c>
      <c r="I45" s="125"/>
      <c r="J45" s="123">
        <f>-Análisis_Activos!AI45</f>
        <v>0</v>
      </c>
      <c r="K45" s="123"/>
      <c r="L45" s="126">
        <f t="shared" si="2"/>
        <v>94369150.527999982</v>
      </c>
    </row>
    <row r="46" spans="2:12" x14ac:dyDescent="0.25">
      <c r="B46" s="122">
        <v>41</v>
      </c>
      <c r="C46" s="123">
        <f>PyG!W46</f>
        <v>136999478.39999998</v>
      </c>
      <c r="D46" s="124">
        <f>Análisis_Activos!AJ46</f>
        <v>7816666.666666667</v>
      </c>
      <c r="E46" s="123">
        <f t="shared" si="1"/>
        <v>129182811.7333333</v>
      </c>
      <c r="F46" s="123">
        <f t="shared" si="3"/>
        <v>3264378605.7600012</v>
      </c>
      <c r="G46" s="123">
        <f>IF(F46&lt;=0,0,E46*Datos_Entrada!$C$8)</f>
        <v>42630327.871999994</v>
      </c>
      <c r="H46" s="123">
        <f t="shared" si="0"/>
        <v>86552483.861333311</v>
      </c>
      <c r="I46" s="125"/>
      <c r="J46" s="123">
        <f>-Análisis_Activos!AI46</f>
        <v>0</v>
      </c>
      <c r="K46" s="123"/>
      <c r="L46" s="126">
        <f t="shared" si="2"/>
        <v>94369150.527999982</v>
      </c>
    </row>
    <row r="47" spans="2:12" x14ac:dyDescent="0.25">
      <c r="B47" s="122">
        <v>42</v>
      </c>
      <c r="C47" s="123">
        <f>PyG!W47</f>
        <v>136999478.39999998</v>
      </c>
      <c r="D47" s="124">
        <f>Análisis_Activos!AJ47</f>
        <v>7816666.666666667</v>
      </c>
      <c r="E47" s="123">
        <f t="shared" si="1"/>
        <v>129182811.7333333</v>
      </c>
      <c r="F47" s="123">
        <f t="shared" si="3"/>
        <v>3393561417.4933343</v>
      </c>
      <c r="G47" s="123">
        <f>IF(F47&lt;=0,0,E47*Datos_Entrada!$C$8)</f>
        <v>42630327.871999994</v>
      </c>
      <c r="H47" s="123">
        <f t="shared" si="0"/>
        <v>86552483.861333311</v>
      </c>
      <c r="I47" s="125"/>
      <c r="J47" s="123">
        <f>-Análisis_Activos!AI47</f>
        <v>0</v>
      </c>
      <c r="K47" s="123"/>
      <c r="L47" s="126">
        <f t="shared" si="2"/>
        <v>94369150.527999982</v>
      </c>
    </row>
    <row r="48" spans="2:12" x14ac:dyDescent="0.25">
      <c r="B48" s="122">
        <v>43</v>
      </c>
      <c r="C48" s="123">
        <f>PyG!W48</f>
        <v>136999478.39999998</v>
      </c>
      <c r="D48" s="124">
        <f>Análisis_Activos!AJ48</f>
        <v>7816666.666666667</v>
      </c>
      <c r="E48" s="123">
        <f t="shared" si="1"/>
        <v>129182811.7333333</v>
      </c>
      <c r="F48" s="123">
        <f t="shared" si="3"/>
        <v>3522744229.2266674</v>
      </c>
      <c r="G48" s="123">
        <f>IF(F48&lt;=0,0,E48*Datos_Entrada!$C$8)</f>
        <v>42630327.871999994</v>
      </c>
      <c r="H48" s="123">
        <f t="shared" si="0"/>
        <v>86552483.861333311</v>
      </c>
      <c r="I48" s="125"/>
      <c r="J48" s="123">
        <f>-Análisis_Activos!AI48</f>
        <v>0</v>
      </c>
      <c r="K48" s="123"/>
      <c r="L48" s="126">
        <f t="shared" si="2"/>
        <v>94369150.527999982</v>
      </c>
    </row>
    <row r="49" spans="2:12" x14ac:dyDescent="0.25">
      <c r="B49" s="122">
        <v>44</v>
      </c>
      <c r="C49" s="123">
        <f>PyG!W49</f>
        <v>136999478.39999998</v>
      </c>
      <c r="D49" s="124">
        <f>Análisis_Activos!AJ49</f>
        <v>7816666.666666667</v>
      </c>
      <c r="E49" s="123">
        <f t="shared" si="1"/>
        <v>129182811.7333333</v>
      </c>
      <c r="F49" s="123">
        <f t="shared" si="3"/>
        <v>3651927040.9600005</v>
      </c>
      <c r="G49" s="123">
        <f>IF(F49&lt;=0,0,E49*Datos_Entrada!$C$8)</f>
        <v>42630327.871999994</v>
      </c>
      <c r="H49" s="123">
        <f t="shared" si="0"/>
        <v>86552483.861333311</v>
      </c>
      <c r="I49" s="125"/>
      <c r="J49" s="123">
        <f>-Análisis_Activos!AI49</f>
        <v>0</v>
      </c>
      <c r="K49" s="123"/>
      <c r="L49" s="126">
        <f t="shared" si="2"/>
        <v>94369150.527999982</v>
      </c>
    </row>
    <row r="50" spans="2:12" x14ac:dyDescent="0.25">
      <c r="B50" s="122">
        <v>45</v>
      </c>
      <c r="C50" s="123">
        <f>PyG!W50</f>
        <v>136999478.39999998</v>
      </c>
      <c r="D50" s="124">
        <f>Análisis_Activos!AJ50</f>
        <v>7816666.666666667</v>
      </c>
      <c r="E50" s="123">
        <f t="shared" si="1"/>
        <v>129182811.7333333</v>
      </c>
      <c r="F50" s="123">
        <f t="shared" si="3"/>
        <v>3781109852.6933336</v>
      </c>
      <c r="G50" s="123">
        <f>IF(F50&lt;=0,0,E50*Datos_Entrada!$C$8)</f>
        <v>42630327.871999994</v>
      </c>
      <c r="H50" s="123">
        <f t="shared" si="0"/>
        <v>86552483.861333311</v>
      </c>
      <c r="I50" s="125"/>
      <c r="J50" s="123">
        <f>-Análisis_Activos!AI50</f>
        <v>0</v>
      </c>
      <c r="K50" s="123"/>
      <c r="L50" s="126">
        <f t="shared" si="2"/>
        <v>94369150.527999982</v>
      </c>
    </row>
    <row r="51" spans="2:12" x14ac:dyDescent="0.25">
      <c r="B51" s="122">
        <v>46</v>
      </c>
      <c r="C51" s="123">
        <f>PyG!W51</f>
        <v>136999478.39999998</v>
      </c>
      <c r="D51" s="124">
        <f>Análisis_Activos!AJ51</f>
        <v>7816666.666666667</v>
      </c>
      <c r="E51" s="123">
        <f t="shared" si="1"/>
        <v>129182811.7333333</v>
      </c>
      <c r="F51" s="123">
        <f t="shared" si="3"/>
        <v>3910292664.4266667</v>
      </c>
      <c r="G51" s="123">
        <f>IF(F51&lt;=0,0,E51*Datos_Entrada!$C$8)</f>
        <v>42630327.871999994</v>
      </c>
      <c r="H51" s="123">
        <f t="shared" si="0"/>
        <v>86552483.861333311</v>
      </c>
      <c r="I51" s="125"/>
      <c r="J51" s="123">
        <f>-Análisis_Activos!AI51</f>
        <v>0</v>
      </c>
      <c r="K51" s="123"/>
      <c r="L51" s="126">
        <f t="shared" si="2"/>
        <v>94369150.527999982</v>
      </c>
    </row>
    <row r="52" spans="2:12" x14ac:dyDescent="0.25">
      <c r="B52" s="122">
        <v>47</v>
      </c>
      <c r="C52" s="123">
        <f>PyG!W52</f>
        <v>136999478.39999998</v>
      </c>
      <c r="D52" s="124">
        <f>Análisis_Activos!AJ52</f>
        <v>7816666.666666667</v>
      </c>
      <c r="E52" s="123">
        <f t="shared" si="1"/>
        <v>129182811.7333333</v>
      </c>
      <c r="F52" s="123">
        <f t="shared" si="3"/>
        <v>4039475476.1599998</v>
      </c>
      <c r="G52" s="123">
        <f>IF(F52&lt;=0,0,E52*Datos_Entrada!$C$8)</f>
        <v>42630327.871999994</v>
      </c>
      <c r="H52" s="123">
        <f t="shared" si="0"/>
        <v>86552483.861333311</v>
      </c>
      <c r="I52" s="125"/>
      <c r="J52" s="123">
        <f>-Análisis_Activos!AI52</f>
        <v>0</v>
      </c>
      <c r="K52" s="123"/>
      <c r="L52" s="126">
        <f t="shared" si="2"/>
        <v>94369150.527999982</v>
      </c>
    </row>
    <row r="53" spans="2:12" x14ac:dyDescent="0.25">
      <c r="B53" s="122">
        <v>48</v>
      </c>
      <c r="C53" s="123">
        <f>PyG!W53</f>
        <v>136999478.39999998</v>
      </c>
      <c r="D53" s="124">
        <f>Análisis_Activos!AJ53</f>
        <v>7816666.666666667</v>
      </c>
      <c r="E53" s="123">
        <f t="shared" si="1"/>
        <v>129182811.7333333</v>
      </c>
      <c r="F53" s="123">
        <f t="shared" si="3"/>
        <v>4168658287.893333</v>
      </c>
      <c r="G53" s="123">
        <f>IF(F53&lt;=0,0,E53*Datos_Entrada!$C$8)</f>
        <v>42630327.871999994</v>
      </c>
      <c r="H53" s="123">
        <f t="shared" si="0"/>
        <v>86552483.861333311</v>
      </c>
      <c r="I53" s="125"/>
      <c r="J53" s="123">
        <f>-Análisis_Activos!AI53</f>
        <v>0</v>
      </c>
      <c r="K53" s="123"/>
      <c r="L53" s="126">
        <f t="shared" si="2"/>
        <v>94369150.527999982</v>
      </c>
    </row>
    <row r="54" spans="2:12" x14ac:dyDescent="0.25">
      <c r="B54" s="122">
        <v>49</v>
      </c>
      <c r="C54" s="123">
        <f>PyG!W54</f>
        <v>111411297.60000002</v>
      </c>
      <c r="D54" s="124">
        <f>Análisis_Activos!AJ54</f>
        <v>7816666.666666667</v>
      </c>
      <c r="E54" s="123">
        <f t="shared" si="1"/>
        <v>103594630.93333335</v>
      </c>
      <c r="F54" s="123">
        <f t="shared" si="3"/>
        <v>4272252918.8266664</v>
      </c>
      <c r="G54" s="123">
        <f>IF(F54&lt;=0,0,E54*Datos_Entrada!$C$8)</f>
        <v>34186228.208000004</v>
      </c>
      <c r="H54" s="123">
        <f t="shared" si="0"/>
        <v>69408402.725333348</v>
      </c>
      <c r="I54" s="125">
        <f>-Análisis_Activos!L54</f>
        <v>-2000000</v>
      </c>
      <c r="J54" s="123">
        <f>-Análisis_Activos!AI54</f>
        <v>104000000</v>
      </c>
      <c r="K54" s="123"/>
      <c r="L54" s="126">
        <f t="shared" si="2"/>
        <v>179225069.39200002</v>
      </c>
    </row>
    <row r="55" spans="2:12" x14ac:dyDescent="0.25">
      <c r="B55" s="122">
        <v>50</v>
      </c>
      <c r="C55" s="123">
        <f>PyG!W55</f>
        <v>111411297.60000002</v>
      </c>
      <c r="D55" s="124">
        <f>Análisis_Activos!AJ55</f>
        <v>7833333.333333333</v>
      </c>
      <c r="E55" s="123">
        <f t="shared" si="1"/>
        <v>103577964.2666667</v>
      </c>
      <c r="F55" s="123">
        <f t="shared" si="3"/>
        <v>4375830883.0933332</v>
      </c>
      <c r="G55" s="123">
        <f>IF(F55&lt;=0,0,E55*Datos_Entrada!$C$8)</f>
        <v>34180728.208000012</v>
      </c>
      <c r="H55" s="123">
        <f t="shared" si="0"/>
        <v>69397236.058666676</v>
      </c>
      <c r="I55" s="125"/>
      <c r="J55" s="123">
        <f>-Análisis_Activos!AI55</f>
        <v>0</v>
      </c>
      <c r="K55" s="123"/>
      <c r="L55" s="126">
        <f t="shared" si="2"/>
        <v>77230569.392000005</v>
      </c>
    </row>
    <row r="56" spans="2:12" x14ac:dyDescent="0.25">
      <c r="B56" s="122">
        <v>51</v>
      </c>
      <c r="C56" s="123">
        <f>PyG!W56</f>
        <v>111411297.60000002</v>
      </c>
      <c r="D56" s="124">
        <f>Análisis_Activos!AJ56</f>
        <v>7833333.333333333</v>
      </c>
      <c r="E56" s="123">
        <f t="shared" si="1"/>
        <v>103577964.2666667</v>
      </c>
      <c r="F56" s="123">
        <f t="shared" si="3"/>
        <v>4479408847.3599997</v>
      </c>
      <c r="G56" s="123">
        <f>IF(F56&lt;=0,0,E56*Datos_Entrada!$C$8)</f>
        <v>34180728.208000012</v>
      </c>
      <c r="H56" s="123">
        <f t="shared" si="0"/>
        <v>69397236.058666676</v>
      </c>
      <c r="I56" s="125"/>
      <c r="J56" s="123">
        <f>-Análisis_Activos!AI56</f>
        <v>0</v>
      </c>
      <c r="K56" s="123"/>
      <c r="L56" s="126">
        <f t="shared" si="2"/>
        <v>77230569.392000005</v>
      </c>
    </row>
    <row r="57" spans="2:12" x14ac:dyDescent="0.25">
      <c r="B57" s="122">
        <v>52</v>
      </c>
      <c r="C57" s="123">
        <f>PyG!W57</f>
        <v>111411297.60000002</v>
      </c>
      <c r="D57" s="124">
        <f>Análisis_Activos!AJ57</f>
        <v>7833333.333333333</v>
      </c>
      <c r="E57" s="123">
        <f t="shared" si="1"/>
        <v>103577964.2666667</v>
      </c>
      <c r="F57" s="123">
        <f t="shared" si="3"/>
        <v>4582986811.6266661</v>
      </c>
      <c r="G57" s="123">
        <f>IF(F57&lt;=0,0,E57*Datos_Entrada!$C$8)</f>
        <v>34180728.208000012</v>
      </c>
      <c r="H57" s="123">
        <f t="shared" si="0"/>
        <v>69397236.058666676</v>
      </c>
      <c r="I57" s="125"/>
      <c r="J57" s="123">
        <f>-Análisis_Activos!AI57</f>
        <v>0</v>
      </c>
      <c r="K57" s="123"/>
      <c r="L57" s="126">
        <f t="shared" si="2"/>
        <v>77230569.392000005</v>
      </c>
    </row>
    <row r="58" spans="2:12" x14ac:dyDescent="0.25">
      <c r="B58" s="122">
        <v>53</v>
      </c>
      <c r="C58" s="123">
        <f>PyG!W58</f>
        <v>111411297.60000002</v>
      </c>
      <c r="D58" s="124">
        <f>Análisis_Activos!AJ58</f>
        <v>7833333.333333333</v>
      </c>
      <c r="E58" s="123">
        <f t="shared" si="1"/>
        <v>103577964.2666667</v>
      </c>
      <c r="F58" s="123">
        <f t="shared" si="3"/>
        <v>4686564775.8933325</v>
      </c>
      <c r="G58" s="123">
        <f>IF(F58&lt;=0,0,E58*Datos_Entrada!$C$8)</f>
        <v>34180728.208000012</v>
      </c>
      <c r="H58" s="123">
        <f t="shared" si="0"/>
        <v>69397236.058666676</v>
      </c>
      <c r="I58" s="125"/>
      <c r="J58" s="123">
        <f>-Análisis_Activos!AI58</f>
        <v>0</v>
      </c>
      <c r="K58" s="123"/>
      <c r="L58" s="126">
        <f t="shared" si="2"/>
        <v>77230569.392000005</v>
      </c>
    </row>
    <row r="59" spans="2:12" x14ac:dyDescent="0.25">
      <c r="B59" s="122">
        <v>54</v>
      </c>
      <c r="C59" s="123">
        <f>PyG!W59</f>
        <v>111411297.60000002</v>
      </c>
      <c r="D59" s="124">
        <f>Análisis_Activos!AJ59</f>
        <v>7833333.333333333</v>
      </c>
      <c r="E59" s="123">
        <f t="shared" si="1"/>
        <v>103577964.2666667</v>
      </c>
      <c r="F59" s="123">
        <f t="shared" si="3"/>
        <v>4790142740.1599989</v>
      </c>
      <c r="G59" s="123">
        <f>IF(F59&lt;=0,0,E59*Datos_Entrada!$C$8)</f>
        <v>34180728.208000012</v>
      </c>
      <c r="H59" s="123">
        <f t="shared" si="0"/>
        <v>69397236.058666676</v>
      </c>
      <c r="I59" s="125"/>
      <c r="J59" s="123">
        <f>-Análisis_Activos!AI59</f>
        <v>0</v>
      </c>
      <c r="K59" s="123"/>
      <c r="L59" s="126">
        <f t="shared" si="2"/>
        <v>77230569.392000005</v>
      </c>
    </row>
    <row r="60" spans="2:12" x14ac:dyDescent="0.25">
      <c r="B60" s="122">
        <v>55</v>
      </c>
      <c r="C60" s="123">
        <f>PyG!W60</f>
        <v>111411297.60000002</v>
      </c>
      <c r="D60" s="124">
        <f>Análisis_Activos!AJ60</f>
        <v>7833333.333333333</v>
      </c>
      <c r="E60" s="123">
        <f t="shared" si="1"/>
        <v>103577964.2666667</v>
      </c>
      <c r="F60" s="123">
        <f t="shared" si="3"/>
        <v>4893720704.4266653</v>
      </c>
      <c r="G60" s="123">
        <f>IF(F60&lt;=0,0,E60*Datos_Entrada!$C$8)</f>
        <v>34180728.208000012</v>
      </c>
      <c r="H60" s="123">
        <f t="shared" si="0"/>
        <v>69397236.058666676</v>
      </c>
      <c r="I60" s="125"/>
      <c r="J60" s="123">
        <f>-Análisis_Activos!AI60</f>
        <v>0</v>
      </c>
      <c r="K60" s="123"/>
      <c r="L60" s="126">
        <f t="shared" si="2"/>
        <v>77230569.392000005</v>
      </c>
    </row>
    <row r="61" spans="2:12" x14ac:dyDescent="0.25">
      <c r="B61" s="122">
        <v>56</v>
      </c>
      <c r="C61" s="123">
        <f>PyG!W61</f>
        <v>111411297.60000002</v>
      </c>
      <c r="D61" s="124">
        <f>Análisis_Activos!AJ61</f>
        <v>7833333.333333333</v>
      </c>
      <c r="E61" s="123">
        <f t="shared" si="1"/>
        <v>103577964.2666667</v>
      </c>
      <c r="F61" s="123">
        <f t="shared" si="3"/>
        <v>4997298668.6933317</v>
      </c>
      <c r="G61" s="123">
        <f>IF(F61&lt;=0,0,E61*Datos_Entrada!$C$8)</f>
        <v>34180728.208000012</v>
      </c>
      <c r="H61" s="123">
        <f t="shared" si="0"/>
        <v>69397236.058666676</v>
      </c>
      <c r="I61" s="125"/>
      <c r="J61" s="123">
        <f>-Análisis_Activos!AI61</f>
        <v>0</v>
      </c>
      <c r="K61" s="123"/>
      <c r="L61" s="126">
        <f t="shared" si="2"/>
        <v>77230569.392000005</v>
      </c>
    </row>
    <row r="62" spans="2:12" x14ac:dyDescent="0.25">
      <c r="B62" s="122">
        <v>57</v>
      </c>
      <c r="C62" s="123">
        <f>PyG!W62</f>
        <v>111411297.60000002</v>
      </c>
      <c r="D62" s="124">
        <f>Análisis_Activos!AJ62</f>
        <v>7833333.333333333</v>
      </c>
      <c r="E62" s="123">
        <f t="shared" si="1"/>
        <v>103577964.2666667</v>
      </c>
      <c r="F62" s="123">
        <f t="shared" si="3"/>
        <v>5100876632.9599981</v>
      </c>
      <c r="G62" s="123">
        <f>IF(F62&lt;=0,0,E62*Datos_Entrada!$C$8)</f>
        <v>34180728.208000012</v>
      </c>
      <c r="H62" s="123">
        <f t="shared" si="0"/>
        <v>69397236.058666676</v>
      </c>
      <c r="I62" s="125"/>
      <c r="J62" s="123">
        <f>-Análisis_Activos!AI62</f>
        <v>0</v>
      </c>
      <c r="K62" s="123"/>
      <c r="L62" s="126">
        <f t="shared" si="2"/>
        <v>77230569.392000005</v>
      </c>
    </row>
    <row r="63" spans="2:12" x14ac:dyDescent="0.25">
      <c r="B63" s="122">
        <v>58</v>
      </c>
      <c r="C63" s="123">
        <f>PyG!W63</f>
        <v>111411297.60000002</v>
      </c>
      <c r="D63" s="124">
        <f>Análisis_Activos!AJ63</f>
        <v>7833333.333333333</v>
      </c>
      <c r="E63" s="123">
        <f t="shared" si="1"/>
        <v>103577964.2666667</v>
      </c>
      <c r="F63" s="123">
        <f t="shared" si="3"/>
        <v>5204454597.2266645</v>
      </c>
      <c r="G63" s="123">
        <f>IF(F63&lt;=0,0,E63*Datos_Entrada!$C$8)</f>
        <v>34180728.208000012</v>
      </c>
      <c r="H63" s="123">
        <f t="shared" si="0"/>
        <v>69397236.058666676</v>
      </c>
      <c r="I63" s="125"/>
      <c r="J63" s="123">
        <f>-Análisis_Activos!AI63</f>
        <v>0</v>
      </c>
      <c r="K63" s="123"/>
      <c r="L63" s="126">
        <f t="shared" si="2"/>
        <v>77230569.392000005</v>
      </c>
    </row>
    <row r="64" spans="2:12" x14ac:dyDescent="0.25">
      <c r="B64" s="122">
        <v>59</v>
      </c>
      <c r="C64" s="123">
        <f>PyG!W64</f>
        <v>111411297.60000002</v>
      </c>
      <c r="D64" s="124">
        <f>Análisis_Activos!AJ64</f>
        <v>7833333.333333333</v>
      </c>
      <c r="E64" s="123">
        <f t="shared" si="1"/>
        <v>103577964.2666667</v>
      </c>
      <c r="F64" s="123">
        <f t="shared" si="3"/>
        <v>5308032561.493331</v>
      </c>
      <c r="G64" s="123">
        <f>IF(F64&lt;=0,0,E64*Datos_Entrada!$C$8)</f>
        <v>34180728.208000012</v>
      </c>
      <c r="H64" s="123">
        <f t="shared" si="0"/>
        <v>69397236.058666676</v>
      </c>
      <c r="I64" s="125"/>
      <c r="J64" s="123">
        <f>-Análisis_Activos!AI64</f>
        <v>0</v>
      </c>
      <c r="K64" s="123"/>
      <c r="L64" s="126">
        <f t="shared" si="2"/>
        <v>77230569.392000005</v>
      </c>
    </row>
    <row r="65" spans="2:12" x14ac:dyDescent="0.25">
      <c r="B65" s="122">
        <v>60</v>
      </c>
      <c r="C65" s="123">
        <f>PyG!W65</f>
        <v>111411297.60000002</v>
      </c>
      <c r="D65" s="124">
        <f>Análisis_Activos!AJ65</f>
        <v>7833333.333333333</v>
      </c>
      <c r="E65" s="123">
        <f t="shared" si="1"/>
        <v>103577964.2666667</v>
      </c>
      <c r="F65" s="123">
        <f t="shared" si="3"/>
        <v>5411610525.7599974</v>
      </c>
      <c r="G65" s="123">
        <f>IF(F65&lt;=0,0,E65*Datos_Entrada!$C$8)</f>
        <v>34180728.208000012</v>
      </c>
      <c r="H65" s="123">
        <f t="shared" si="0"/>
        <v>69397236.058666676</v>
      </c>
      <c r="I65" s="125"/>
      <c r="J65" s="123">
        <f>-Análisis_Activos!AI65</f>
        <v>0</v>
      </c>
      <c r="K65" s="123"/>
      <c r="L65" s="126">
        <f t="shared" si="2"/>
        <v>77230569.392000005</v>
      </c>
    </row>
    <row r="66" spans="2:12" x14ac:dyDescent="0.25">
      <c r="B66" s="122">
        <v>61</v>
      </c>
      <c r="C66" s="123">
        <f>PyG!W66</f>
        <v>136999478.39999998</v>
      </c>
      <c r="D66" s="124">
        <f>Análisis_Activos!AJ66</f>
        <v>7833333.333333333</v>
      </c>
      <c r="E66" s="123">
        <f t="shared" si="1"/>
        <v>129166145.06666665</v>
      </c>
      <c r="F66" s="123">
        <f t="shared" si="3"/>
        <v>5540776670.826664</v>
      </c>
      <c r="G66" s="123">
        <f>IF(F66&lt;=0,0,E66*Datos_Entrada!$C$8)</f>
        <v>42624827.871999994</v>
      </c>
      <c r="H66" s="123">
        <f t="shared" si="0"/>
        <v>86541317.194666654</v>
      </c>
      <c r="I66" s="125">
        <f>-Análisis_Activos!L66</f>
        <v>-2000000</v>
      </c>
      <c r="J66" s="123">
        <f>-Análisis_Activos!AI66</f>
        <v>-103999999.99999988</v>
      </c>
      <c r="K66" s="123"/>
      <c r="L66" s="126">
        <f t="shared" si="2"/>
        <v>-11625349.471999899</v>
      </c>
    </row>
    <row r="67" spans="2:12" x14ac:dyDescent="0.25">
      <c r="B67" s="122">
        <v>62</v>
      </c>
      <c r="C67" s="123">
        <f>PyG!W67</f>
        <v>136999478.39999998</v>
      </c>
      <c r="D67" s="124">
        <f>Análisis_Activos!AJ67</f>
        <v>7850000</v>
      </c>
      <c r="E67" s="123">
        <f t="shared" si="1"/>
        <v>129149478.39999998</v>
      </c>
      <c r="F67" s="123">
        <f t="shared" si="3"/>
        <v>5669926149.2266636</v>
      </c>
      <c r="G67" s="123">
        <f>IF(F67&lt;=0,0,E67*Datos_Entrada!$C$8)</f>
        <v>42619327.871999994</v>
      </c>
      <c r="H67" s="123">
        <f t="shared" si="0"/>
        <v>86530150.527999982</v>
      </c>
      <c r="I67" s="125"/>
      <c r="J67" s="123">
        <f>-Análisis_Activos!AI67</f>
        <v>0</v>
      </c>
      <c r="K67" s="123"/>
      <c r="L67" s="126">
        <f t="shared" si="2"/>
        <v>94380150.527999982</v>
      </c>
    </row>
    <row r="68" spans="2:12" x14ac:dyDescent="0.25">
      <c r="B68" s="122">
        <v>63</v>
      </c>
      <c r="C68" s="123">
        <f>PyG!W68</f>
        <v>136999478.39999998</v>
      </c>
      <c r="D68" s="124">
        <f>Análisis_Activos!AJ68</f>
        <v>7850000</v>
      </c>
      <c r="E68" s="123">
        <f t="shared" si="1"/>
        <v>129149478.39999998</v>
      </c>
      <c r="F68" s="123">
        <f t="shared" si="3"/>
        <v>5799075627.6266632</v>
      </c>
      <c r="G68" s="123">
        <f>IF(F68&lt;=0,0,E68*Datos_Entrada!$C$8)</f>
        <v>42619327.871999994</v>
      </c>
      <c r="H68" s="123">
        <f t="shared" si="0"/>
        <v>86530150.527999982</v>
      </c>
      <c r="I68" s="125"/>
      <c r="J68" s="123">
        <f>-Análisis_Activos!AI68</f>
        <v>0</v>
      </c>
      <c r="K68" s="123"/>
      <c r="L68" s="126">
        <f t="shared" si="2"/>
        <v>94380150.527999982</v>
      </c>
    </row>
    <row r="69" spans="2:12" x14ac:dyDescent="0.25">
      <c r="B69" s="122">
        <v>64</v>
      </c>
      <c r="C69" s="123">
        <f>PyG!W69</f>
        <v>136999478.39999998</v>
      </c>
      <c r="D69" s="124">
        <f>Análisis_Activos!AJ69</f>
        <v>7850000</v>
      </c>
      <c r="E69" s="123">
        <f t="shared" si="1"/>
        <v>129149478.39999998</v>
      </c>
      <c r="F69" s="123">
        <f t="shared" si="3"/>
        <v>5928225106.0266628</v>
      </c>
      <c r="G69" s="123">
        <f>IF(F69&lt;=0,0,E69*Datos_Entrada!$C$8)</f>
        <v>42619327.871999994</v>
      </c>
      <c r="H69" s="123">
        <f t="shared" si="0"/>
        <v>86530150.527999982</v>
      </c>
      <c r="I69" s="125"/>
      <c r="J69" s="123">
        <f>-Análisis_Activos!AI69</f>
        <v>0</v>
      </c>
      <c r="K69" s="123"/>
      <c r="L69" s="126">
        <f t="shared" si="2"/>
        <v>94380150.527999982</v>
      </c>
    </row>
    <row r="70" spans="2:12" x14ac:dyDescent="0.25">
      <c r="B70" s="122">
        <v>65</v>
      </c>
      <c r="C70" s="123">
        <f>PyG!W70</f>
        <v>136999478.39999998</v>
      </c>
      <c r="D70" s="124">
        <f>Análisis_Activos!AJ70</f>
        <v>7850000</v>
      </c>
      <c r="E70" s="123">
        <f t="shared" si="1"/>
        <v>129149478.39999998</v>
      </c>
      <c r="F70" s="123">
        <f t="shared" si="3"/>
        <v>6057374584.4266624</v>
      </c>
      <c r="G70" s="123">
        <f>IF(F70&lt;=0,0,E70*Datos_Entrada!$C$8)</f>
        <v>42619327.871999994</v>
      </c>
      <c r="H70" s="123">
        <f t="shared" ref="H70:H133" si="4">E70-G70</f>
        <v>86530150.527999982</v>
      </c>
      <c r="I70" s="125"/>
      <c r="J70" s="123">
        <f>-Análisis_Activos!AI70</f>
        <v>0</v>
      </c>
      <c r="K70" s="123"/>
      <c r="L70" s="126">
        <f t="shared" si="2"/>
        <v>94380150.527999982</v>
      </c>
    </row>
    <row r="71" spans="2:12" x14ac:dyDescent="0.25">
      <c r="B71" s="122">
        <v>66</v>
      </c>
      <c r="C71" s="123">
        <f>PyG!W71</f>
        <v>136999478.39999998</v>
      </c>
      <c r="D71" s="124">
        <f>Análisis_Activos!AJ71</f>
        <v>7850000</v>
      </c>
      <c r="E71" s="123">
        <f t="shared" ref="E71:E134" si="5">C71-D71</f>
        <v>129149478.39999998</v>
      </c>
      <c r="F71" s="123">
        <f t="shared" si="3"/>
        <v>6186524062.8266621</v>
      </c>
      <c r="G71" s="123">
        <f>IF(F71&lt;=0,0,E71*Datos_Entrada!$C$8)</f>
        <v>42619327.871999994</v>
      </c>
      <c r="H71" s="123">
        <f t="shared" si="4"/>
        <v>86530150.527999982</v>
      </c>
      <c r="I71" s="125"/>
      <c r="J71" s="123">
        <f>-Análisis_Activos!AI71</f>
        <v>0</v>
      </c>
      <c r="K71" s="123"/>
      <c r="L71" s="126">
        <f t="shared" ref="L71:L134" si="6">H71+D71+I71+J71</f>
        <v>94380150.527999982</v>
      </c>
    </row>
    <row r="72" spans="2:12" x14ac:dyDescent="0.25">
      <c r="B72" s="122">
        <v>67</v>
      </c>
      <c r="C72" s="123">
        <f>PyG!W72</f>
        <v>136999478.39999998</v>
      </c>
      <c r="D72" s="124">
        <f>Análisis_Activos!AJ72</f>
        <v>7850000</v>
      </c>
      <c r="E72" s="123">
        <f t="shared" si="5"/>
        <v>129149478.39999998</v>
      </c>
      <c r="F72" s="123">
        <f t="shared" ref="F72:F135" si="7">F71+E72</f>
        <v>6315673541.2266617</v>
      </c>
      <c r="G72" s="123">
        <f>IF(F72&lt;=0,0,E72*Datos_Entrada!$C$8)</f>
        <v>42619327.871999994</v>
      </c>
      <c r="H72" s="123">
        <f t="shared" si="4"/>
        <v>86530150.527999982</v>
      </c>
      <c r="I72" s="125"/>
      <c r="J72" s="123">
        <f>-Análisis_Activos!AI72</f>
        <v>0</v>
      </c>
      <c r="K72" s="123"/>
      <c r="L72" s="126">
        <f t="shared" si="6"/>
        <v>94380150.527999982</v>
      </c>
    </row>
    <row r="73" spans="2:12" x14ac:dyDescent="0.25">
      <c r="B73" s="122">
        <v>68</v>
      </c>
      <c r="C73" s="123">
        <f>PyG!W73</f>
        <v>136999478.39999998</v>
      </c>
      <c r="D73" s="124">
        <f>Análisis_Activos!AJ73</f>
        <v>7850000</v>
      </c>
      <c r="E73" s="123">
        <f t="shared" si="5"/>
        <v>129149478.39999998</v>
      </c>
      <c r="F73" s="123">
        <f t="shared" si="7"/>
        <v>6444823019.6266613</v>
      </c>
      <c r="G73" s="123">
        <f>IF(F73&lt;=0,0,E73*Datos_Entrada!$C$8)</f>
        <v>42619327.871999994</v>
      </c>
      <c r="H73" s="123">
        <f t="shared" si="4"/>
        <v>86530150.527999982</v>
      </c>
      <c r="I73" s="125"/>
      <c r="J73" s="123">
        <f>-Análisis_Activos!AI73</f>
        <v>0</v>
      </c>
      <c r="K73" s="123"/>
      <c r="L73" s="126">
        <f t="shared" si="6"/>
        <v>94380150.527999982</v>
      </c>
    </row>
    <row r="74" spans="2:12" x14ac:dyDescent="0.25">
      <c r="B74" s="122">
        <v>69</v>
      </c>
      <c r="C74" s="123">
        <f>PyG!W74</f>
        <v>136999478.39999998</v>
      </c>
      <c r="D74" s="124">
        <f>Análisis_Activos!AJ74</f>
        <v>7850000</v>
      </c>
      <c r="E74" s="123">
        <f t="shared" si="5"/>
        <v>129149478.39999998</v>
      </c>
      <c r="F74" s="123">
        <f t="shared" si="7"/>
        <v>6573972498.0266609</v>
      </c>
      <c r="G74" s="123">
        <f>IF(F74&lt;=0,0,E74*Datos_Entrada!$C$8)</f>
        <v>42619327.871999994</v>
      </c>
      <c r="H74" s="123">
        <f t="shared" si="4"/>
        <v>86530150.527999982</v>
      </c>
      <c r="I74" s="125"/>
      <c r="J74" s="123">
        <f>-Análisis_Activos!AI74</f>
        <v>0</v>
      </c>
      <c r="K74" s="123"/>
      <c r="L74" s="126">
        <f t="shared" si="6"/>
        <v>94380150.527999982</v>
      </c>
    </row>
    <row r="75" spans="2:12" x14ac:dyDescent="0.25">
      <c r="B75" s="122">
        <v>70</v>
      </c>
      <c r="C75" s="123">
        <f>PyG!W75</f>
        <v>136999478.39999998</v>
      </c>
      <c r="D75" s="124">
        <f>Análisis_Activos!AJ75</f>
        <v>7850000</v>
      </c>
      <c r="E75" s="123">
        <f t="shared" si="5"/>
        <v>129149478.39999998</v>
      </c>
      <c r="F75" s="123">
        <f t="shared" si="7"/>
        <v>6703121976.4266605</v>
      </c>
      <c r="G75" s="123">
        <f>IF(F75&lt;=0,0,E75*Datos_Entrada!$C$8)</f>
        <v>42619327.871999994</v>
      </c>
      <c r="H75" s="123">
        <f t="shared" si="4"/>
        <v>86530150.527999982</v>
      </c>
      <c r="I75" s="125"/>
      <c r="J75" s="123">
        <f>-Análisis_Activos!AI75</f>
        <v>0</v>
      </c>
      <c r="K75" s="123"/>
      <c r="L75" s="126">
        <f t="shared" si="6"/>
        <v>94380150.527999982</v>
      </c>
    </row>
    <row r="76" spans="2:12" x14ac:dyDescent="0.25">
      <c r="B76" s="122">
        <v>71</v>
      </c>
      <c r="C76" s="123">
        <f>PyG!W76</f>
        <v>136999478.39999998</v>
      </c>
      <c r="D76" s="124">
        <f>Análisis_Activos!AJ76</f>
        <v>7850000</v>
      </c>
      <c r="E76" s="123">
        <f t="shared" si="5"/>
        <v>129149478.39999998</v>
      </c>
      <c r="F76" s="123">
        <f t="shared" si="7"/>
        <v>6832271454.8266602</v>
      </c>
      <c r="G76" s="123">
        <f>IF(F76&lt;=0,0,E76*Datos_Entrada!$C$8)</f>
        <v>42619327.871999994</v>
      </c>
      <c r="H76" s="123">
        <f t="shared" si="4"/>
        <v>86530150.527999982</v>
      </c>
      <c r="I76" s="125"/>
      <c r="J76" s="123">
        <f>-Análisis_Activos!AI76</f>
        <v>0</v>
      </c>
      <c r="K76" s="123"/>
      <c r="L76" s="126">
        <f t="shared" si="6"/>
        <v>94380150.527999982</v>
      </c>
    </row>
    <row r="77" spans="2:12" x14ac:dyDescent="0.25">
      <c r="B77" s="122">
        <v>72</v>
      </c>
      <c r="C77" s="123">
        <f>PyG!W77</f>
        <v>136999478.39999998</v>
      </c>
      <c r="D77" s="124">
        <f>Análisis_Activos!AJ77</f>
        <v>7850000</v>
      </c>
      <c r="E77" s="123">
        <f t="shared" si="5"/>
        <v>129149478.39999998</v>
      </c>
      <c r="F77" s="123">
        <f t="shared" si="7"/>
        <v>6961420933.2266598</v>
      </c>
      <c r="G77" s="123">
        <f>IF(F77&lt;=0,0,E77*Datos_Entrada!$C$8)</f>
        <v>42619327.871999994</v>
      </c>
      <c r="H77" s="123">
        <f t="shared" si="4"/>
        <v>86530150.527999982</v>
      </c>
      <c r="I77" s="125"/>
      <c r="J77" s="123">
        <f>-Análisis_Activos!AI77</f>
        <v>0</v>
      </c>
      <c r="K77" s="123"/>
      <c r="L77" s="126">
        <f t="shared" si="6"/>
        <v>94380150.527999982</v>
      </c>
    </row>
    <row r="78" spans="2:12" x14ac:dyDescent="0.25">
      <c r="B78" s="122">
        <v>73</v>
      </c>
      <c r="C78" s="123">
        <f>PyG!W78</f>
        <v>136999478.39999998</v>
      </c>
      <c r="D78" s="124">
        <f>Análisis_Activos!AJ78</f>
        <v>7850000</v>
      </c>
      <c r="E78" s="123">
        <f t="shared" si="5"/>
        <v>129149478.39999998</v>
      </c>
      <c r="F78" s="123">
        <f t="shared" si="7"/>
        <v>7090570411.6266594</v>
      </c>
      <c r="G78" s="123">
        <f>IF(F78&lt;=0,0,E78*Datos_Entrada!$C$8)</f>
        <v>42619327.871999994</v>
      </c>
      <c r="H78" s="123">
        <f t="shared" si="4"/>
        <v>86530150.527999982</v>
      </c>
      <c r="I78" s="125">
        <f>-Análisis_Activos!L78</f>
        <v>-2000000</v>
      </c>
      <c r="J78" s="123">
        <f>-Análisis_Activos!AI78</f>
        <v>0</v>
      </c>
      <c r="K78" s="123"/>
      <c r="L78" s="126">
        <f t="shared" si="6"/>
        <v>92380150.527999982</v>
      </c>
    </row>
    <row r="79" spans="2:12" x14ac:dyDescent="0.25">
      <c r="B79" s="122">
        <v>74</v>
      </c>
      <c r="C79" s="123">
        <f>PyG!W79</f>
        <v>136999478.39999998</v>
      </c>
      <c r="D79" s="124">
        <f>Análisis_Activos!AJ79</f>
        <v>7866666.666666667</v>
      </c>
      <c r="E79" s="123">
        <f t="shared" si="5"/>
        <v>129132811.7333333</v>
      </c>
      <c r="F79" s="123">
        <f t="shared" si="7"/>
        <v>7219703223.359993</v>
      </c>
      <c r="G79" s="123">
        <f>IF(F79&lt;=0,0,E79*Datos_Entrada!$C$8)</f>
        <v>42613827.871999994</v>
      </c>
      <c r="H79" s="123">
        <f t="shared" si="4"/>
        <v>86518983.861333311</v>
      </c>
      <c r="I79" s="125"/>
      <c r="J79" s="123">
        <f>-Análisis_Activos!AI79</f>
        <v>0</v>
      </c>
      <c r="K79" s="123"/>
      <c r="L79" s="126">
        <f t="shared" si="6"/>
        <v>94385650.527999982</v>
      </c>
    </row>
    <row r="80" spans="2:12" x14ac:dyDescent="0.25">
      <c r="B80" s="122">
        <v>75</v>
      </c>
      <c r="C80" s="123">
        <f>PyG!W80</f>
        <v>136999478.39999998</v>
      </c>
      <c r="D80" s="124">
        <f>Análisis_Activos!AJ80</f>
        <v>7866666.666666667</v>
      </c>
      <c r="E80" s="123">
        <f t="shared" si="5"/>
        <v>129132811.7333333</v>
      </c>
      <c r="F80" s="123">
        <f t="shared" si="7"/>
        <v>7348836035.0933266</v>
      </c>
      <c r="G80" s="123">
        <f>IF(F80&lt;=0,0,E80*Datos_Entrada!$C$8)</f>
        <v>42613827.871999994</v>
      </c>
      <c r="H80" s="123">
        <f t="shared" si="4"/>
        <v>86518983.861333311</v>
      </c>
      <c r="I80" s="125"/>
      <c r="J80" s="123">
        <f>-Análisis_Activos!AI80</f>
        <v>0</v>
      </c>
      <c r="K80" s="123"/>
      <c r="L80" s="126">
        <f t="shared" si="6"/>
        <v>94385650.527999982</v>
      </c>
    </row>
    <row r="81" spans="2:12" x14ac:dyDescent="0.25">
      <c r="B81" s="122">
        <v>76</v>
      </c>
      <c r="C81" s="123">
        <f>PyG!W81</f>
        <v>136999478.39999998</v>
      </c>
      <c r="D81" s="124">
        <f>Análisis_Activos!AJ81</f>
        <v>7866666.666666667</v>
      </c>
      <c r="E81" s="123">
        <f t="shared" si="5"/>
        <v>129132811.7333333</v>
      </c>
      <c r="F81" s="123">
        <f t="shared" si="7"/>
        <v>7477968846.8266602</v>
      </c>
      <c r="G81" s="123">
        <f>IF(F81&lt;=0,0,E81*Datos_Entrada!$C$8)</f>
        <v>42613827.871999994</v>
      </c>
      <c r="H81" s="123">
        <f t="shared" si="4"/>
        <v>86518983.861333311</v>
      </c>
      <c r="I81" s="125"/>
      <c r="J81" s="123">
        <f>-Análisis_Activos!AI81</f>
        <v>0</v>
      </c>
      <c r="K81" s="123"/>
      <c r="L81" s="126">
        <f t="shared" si="6"/>
        <v>94385650.527999982</v>
      </c>
    </row>
    <row r="82" spans="2:12" x14ac:dyDescent="0.25">
      <c r="B82" s="122">
        <v>77</v>
      </c>
      <c r="C82" s="123">
        <f>PyG!W82</f>
        <v>136999478.39999998</v>
      </c>
      <c r="D82" s="124">
        <f>Análisis_Activos!AJ82</f>
        <v>7866666.666666667</v>
      </c>
      <c r="E82" s="123">
        <f t="shared" si="5"/>
        <v>129132811.7333333</v>
      </c>
      <c r="F82" s="123">
        <f t="shared" si="7"/>
        <v>7607101658.5599937</v>
      </c>
      <c r="G82" s="123">
        <f>IF(F82&lt;=0,0,E82*Datos_Entrada!$C$8)</f>
        <v>42613827.871999994</v>
      </c>
      <c r="H82" s="123">
        <f t="shared" si="4"/>
        <v>86518983.861333311</v>
      </c>
      <c r="I82" s="125"/>
      <c r="J82" s="123">
        <f>-Análisis_Activos!AI82</f>
        <v>0</v>
      </c>
      <c r="K82" s="123"/>
      <c r="L82" s="126">
        <f t="shared" si="6"/>
        <v>94385650.527999982</v>
      </c>
    </row>
    <row r="83" spans="2:12" x14ac:dyDescent="0.25">
      <c r="B83" s="122">
        <v>78</v>
      </c>
      <c r="C83" s="123">
        <f>PyG!W83</f>
        <v>136999478.39999998</v>
      </c>
      <c r="D83" s="124">
        <f>Análisis_Activos!AJ83</f>
        <v>7866666.666666667</v>
      </c>
      <c r="E83" s="123">
        <f t="shared" si="5"/>
        <v>129132811.7333333</v>
      </c>
      <c r="F83" s="123">
        <f t="shared" si="7"/>
        <v>7736234470.2933273</v>
      </c>
      <c r="G83" s="123">
        <f>IF(F83&lt;=0,0,E83*Datos_Entrada!$C$8)</f>
        <v>42613827.871999994</v>
      </c>
      <c r="H83" s="123">
        <f t="shared" si="4"/>
        <v>86518983.861333311</v>
      </c>
      <c r="I83" s="125"/>
      <c r="J83" s="123">
        <f>-Análisis_Activos!AI83</f>
        <v>0</v>
      </c>
      <c r="K83" s="123"/>
      <c r="L83" s="126">
        <f t="shared" si="6"/>
        <v>94385650.527999982</v>
      </c>
    </row>
    <row r="84" spans="2:12" x14ac:dyDescent="0.25">
      <c r="B84" s="122">
        <v>79</v>
      </c>
      <c r="C84" s="123">
        <f>PyG!W84</f>
        <v>136999478.39999998</v>
      </c>
      <c r="D84" s="124">
        <f>Análisis_Activos!AJ84</f>
        <v>7866666.666666667</v>
      </c>
      <c r="E84" s="123">
        <f t="shared" si="5"/>
        <v>129132811.7333333</v>
      </c>
      <c r="F84" s="123">
        <f t="shared" si="7"/>
        <v>7865367282.0266609</v>
      </c>
      <c r="G84" s="123">
        <f>IF(F84&lt;=0,0,E84*Datos_Entrada!$C$8)</f>
        <v>42613827.871999994</v>
      </c>
      <c r="H84" s="123">
        <f t="shared" si="4"/>
        <v>86518983.861333311</v>
      </c>
      <c r="I84" s="125"/>
      <c r="J84" s="123">
        <f>-Análisis_Activos!AI84</f>
        <v>0</v>
      </c>
      <c r="K84" s="123"/>
      <c r="L84" s="126">
        <f t="shared" si="6"/>
        <v>94385650.527999982</v>
      </c>
    </row>
    <row r="85" spans="2:12" x14ac:dyDescent="0.25">
      <c r="B85" s="122">
        <v>80</v>
      </c>
      <c r="C85" s="123">
        <f>PyG!W85</f>
        <v>136999478.39999998</v>
      </c>
      <c r="D85" s="124">
        <f>Análisis_Activos!AJ85</f>
        <v>7866666.666666667</v>
      </c>
      <c r="E85" s="123">
        <f t="shared" si="5"/>
        <v>129132811.7333333</v>
      </c>
      <c r="F85" s="123">
        <f t="shared" si="7"/>
        <v>7994500093.7599945</v>
      </c>
      <c r="G85" s="123">
        <f>IF(F85&lt;=0,0,E85*Datos_Entrada!$C$8)</f>
        <v>42613827.871999994</v>
      </c>
      <c r="H85" s="123">
        <f t="shared" si="4"/>
        <v>86518983.861333311</v>
      </c>
      <c r="I85" s="125"/>
      <c r="J85" s="123">
        <f>-Análisis_Activos!AI85</f>
        <v>0</v>
      </c>
      <c r="K85" s="123"/>
      <c r="L85" s="126">
        <f t="shared" si="6"/>
        <v>94385650.527999982</v>
      </c>
    </row>
    <row r="86" spans="2:12" x14ac:dyDescent="0.25">
      <c r="B86" s="122">
        <v>81</v>
      </c>
      <c r="C86" s="123">
        <f>PyG!W86</f>
        <v>136999478.39999998</v>
      </c>
      <c r="D86" s="124">
        <f>Análisis_Activos!AJ86</f>
        <v>7866666.666666667</v>
      </c>
      <c r="E86" s="123">
        <f t="shared" si="5"/>
        <v>129132811.7333333</v>
      </c>
      <c r="F86" s="123">
        <f t="shared" si="7"/>
        <v>8123632905.4933281</v>
      </c>
      <c r="G86" s="123">
        <f>IF(F86&lt;=0,0,E86*Datos_Entrada!$C$8)</f>
        <v>42613827.871999994</v>
      </c>
      <c r="H86" s="123">
        <f t="shared" si="4"/>
        <v>86518983.861333311</v>
      </c>
      <c r="I86" s="125"/>
      <c r="J86" s="123">
        <f>-Análisis_Activos!AI86</f>
        <v>0</v>
      </c>
      <c r="K86" s="123"/>
      <c r="L86" s="126">
        <f t="shared" si="6"/>
        <v>94385650.527999982</v>
      </c>
    </row>
    <row r="87" spans="2:12" x14ac:dyDescent="0.25">
      <c r="B87" s="122">
        <v>82</v>
      </c>
      <c r="C87" s="123">
        <f>PyG!W87</f>
        <v>136999478.39999998</v>
      </c>
      <c r="D87" s="124">
        <f>Análisis_Activos!AJ87</f>
        <v>7866666.666666667</v>
      </c>
      <c r="E87" s="123">
        <f t="shared" si="5"/>
        <v>129132811.7333333</v>
      </c>
      <c r="F87" s="123">
        <f t="shared" si="7"/>
        <v>8252765717.2266617</v>
      </c>
      <c r="G87" s="123">
        <f>IF(F87&lt;=0,0,E87*Datos_Entrada!$C$8)</f>
        <v>42613827.871999994</v>
      </c>
      <c r="H87" s="123">
        <f t="shared" si="4"/>
        <v>86518983.861333311</v>
      </c>
      <c r="I87" s="125"/>
      <c r="J87" s="123">
        <f>-Análisis_Activos!AI87</f>
        <v>0</v>
      </c>
      <c r="K87" s="123"/>
      <c r="L87" s="126">
        <f t="shared" si="6"/>
        <v>94385650.527999982</v>
      </c>
    </row>
    <row r="88" spans="2:12" x14ac:dyDescent="0.25">
      <c r="B88" s="122">
        <v>83</v>
      </c>
      <c r="C88" s="123">
        <f>PyG!W88</f>
        <v>136999478.39999998</v>
      </c>
      <c r="D88" s="124">
        <f>Análisis_Activos!AJ88</f>
        <v>7866666.666666667</v>
      </c>
      <c r="E88" s="123">
        <f t="shared" si="5"/>
        <v>129132811.7333333</v>
      </c>
      <c r="F88" s="123">
        <f t="shared" si="7"/>
        <v>8381898528.9599953</v>
      </c>
      <c r="G88" s="123">
        <f>IF(F88&lt;=0,0,E88*Datos_Entrada!$C$8)</f>
        <v>42613827.871999994</v>
      </c>
      <c r="H88" s="123">
        <f t="shared" si="4"/>
        <v>86518983.861333311</v>
      </c>
      <c r="I88" s="125"/>
      <c r="J88" s="123">
        <f>-Análisis_Activos!AI88</f>
        <v>0</v>
      </c>
      <c r="K88" s="123"/>
      <c r="L88" s="126">
        <f t="shared" si="6"/>
        <v>94385650.527999982</v>
      </c>
    </row>
    <row r="89" spans="2:12" x14ac:dyDescent="0.25">
      <c r="B89" s="122">
        <v>84</v>
      </c>
      <c r="C89" s="123">
        <f>PyG!W89</f>
        <v>136999478.39999998</v>
      </c>
      <c r="D89" s="124">
        <f>Análisis_Activos!AJ89</f>
        <v>7866666.666666667</v>
      </c>
      <c r="E89" s="123">
        <f t="shared" si="5"/>
        <v>129132811.7333333</v>
      </c>
      <c r="F89" s="123">
        <f t="shared" si="7"/>
        <v>8511031340.6933289</v>
      </c>
      <c r="G89" s="123">
        <f>IF(F89&lt;=0,0,E89*Datos_Entrada!$C$8)</f>
        <v>42613827.871999994</v>
      </c>
      <c r="H89" s="123">
        <f t="shared" si="4"/>
        <v>86518983.861333311</v>
      </c>
      <c r="I89" s="125"/>
      <c r="J89" s="123">
        <f>-Análisis_Activos!AI89</f>
        <v>0</v>
      </c>
      <c r="K89" s="123"/>
      <c r="L89" s="126">
        <f t="shared" si="6"/>
        <v>94385650.527999982</v>
      </c>
    </row>
    <row r="90" spans="2:12" x14ac:dyDescent="0.25">
      <c r="B90" s="122">
        <v>85</v>
      </c>
      <c r="C90" s="123">
        <f>PyG!W90</f>
        <v>136999478.39999998</v>
      </c>
      <c r="D90" s="124">
        <f>Análisis_Activos!AJ90</f>
        <v>7866666.666666667</v>
      </c>
      <c r="E90" s="123">
        <f t="shared" si="5"/>
        <v>129132811.7333333</v>
      </c>
      <c r="F90" s="123">
        <f t="shared" si="7"/>
        <v>8640164152.4266624</v>
      </c>
      <c r="G90" s="123">
        <f>IF(F90&lt;=0,0,E90*Datos_Entrada!$C$8)</f>
        <v>42613827.871999994</v>
      </c>
      <c r="H90" s="123">
        <f t="shared" si="4"/>
        <v>86518983.861333311</v>
      </c>
      <c r="I90" s="125">
        <f>-Análisis_Activos!L90</f>
        <v>-2000000</v>
      </c>
      <c r="J90" s="123">
        <f>-Análisis_Activos!AI90</f>
        <v>0</v>
      </c>
      <c r="K90" s="123"/>
      <c r="L90" s="126">
        <f t="shared" si="6"/>
        <v>92385650.527999982</v>
      </c>
    </row>
    <row r="91" spans="2:12" x14ac:dyDescent="0.25">
      <c r="B91" s="122">
        <v>86</v>
      </c>
      <c r="C91" s="123">
        <f>PyG!W91</f>
        <v>136999478.39999998</v>
      </c>
      <c r="D91" s="124">
        <f>Análisis_Activos!AJ91</f>
        <v>7883333.333333333</v>
      </c>
      <c r="E91" s="123">
        <f t="shared" si="5"/>
        <v>129116145.06666665</v>
      </c>
      <c r="F91" s="123">
        <f t="shared" si="7"/>
        <v>8769280297.49333</v>
      </c>
      <c r="G91" s="123">
        <f>IF(F91&lt;=0,0,E91*Datos_Entrada!$C$8)</f>
        <v>42608327.871999994</v>
      </c>
      <c r="H91" s="123">
        <f t="shared" si="4"/>
        <v>86507817.194666654</v>
      </c>
      <c r="I91" s="125"/>
      <c r="J91" s="123">
        <f>-Análisis_Activos!AI91</f>
        <v>0</v>
      </c>
      <c r="K91" s="123"/>
      <c r="L91" s="126">
        <f t="shared" si="6"/>
        <v>94391150.527999982</v>
      </c>
    </row>
    <row r="92" spans="2:12" x14ac:dyDescent="0.25">
      <c r="B92" s="122">
        <v>87</v>
      </c>
      <c r="C92" s="123">
        <f>PyG!W92</f>
        <v>136999478.39999998</v>
      </c>
      <c r="D92" s="124">
        <f>Análisis_Activos!AJ92</f>
        <v>7883333.333333333</v>
      </c>
      <c r="E92" s="123">
        <f t="shared" si="5"/>
        <v>129116145.06666665</v>
      </c>
      <c r="F92" s="123">
        <f t="shared" si="7"/>
        <v>8898396442.5599976</v>
      </c>
      <c r="G92" s="123">
        <f>IF(F92&lt;=0,0,E92*Datos_Entrada!$C$8)</f>
        <v>42608327.871999994</v>
      </c>
      <c r="H92" s="123">
        <f t="shared" si="4"/>
        <v>86507817.194666654</v>
      </c>
      <c r="I92" s="125"/>
      <c r="J92" s="123">
        <f>-Análisis_Activos!AI92</f>
        <v>0</v>
      </c>
      <c r="K92" s="123"/>
      <c r="L92" s="126">
        <f t="shared" si="6"/>
        <v>94391150.527999982</v>
      </c>
    </row>
    <row r="93" spans="2:12" x14ac:dyDescent="0.25">
      <c r="B93" s="122">
        <v>88</v>
      </c>
      <c r="C93" s="123">
        <f>PyG!W93</f>
        <v>136999478.39999998</v>
      </c>
      <c r="D93" s="124">
        <f>Análisis_Activos!AJ93</f>
        <v>7883333.333333333</v>
      </c>
      <c r="E93" s="123">
        <f t="shared" si="5"/>
        <v>129116145.06666665</v>
      </c>
      <c r="F93" s="123">
        <f t="shared" si="7"/>
        <v>9027512587.6266651</v>
      </c>
      <c r="G93" s="123">
        <f>IF(F93&lt;=0,0,E93*Datos_Entrada!$C$8)</f>
        <v>42608327.871999994</v>
      </c>
      <c r="H93" s="123">
        <f t="shared" si="4"/>
        <v>86507817.194666654</v>
      </c>
      <c r="I93" s="125"/>
      <c r="J93" s="123">
        <f>-Análisis_Activos!AI93</f>
        <v>0</v>
      </c>
      <c r="K93" s="123"/>
      <c r="L93" s="126">
        <f t="shared" si="6"/>
        <v>94391150.527999982</v>
      </c>
    </row>
    <row r="94" spans="2:12" x14ac:dyDescent="0.25">
      <c r="B94" s="122">
        <v>89</v>
      </c>
      <c r="C94" s="123">
        <f>PyG!W94</f>
        <v>136999478.39999998</v>
      </c>
      <c r="D94" s="124">
        <f>Análisis_Activos!AJ94</f>
        <v>7883333.333333333</v>
      </c>
      <c r="E94" s="123">
        <f t="shared" si="5"/>
        <v>129116145.06666665</v>
      </c>
      <c r="F94" s="123">
        <f t="shared" si="7"/>
        <v>9156628732.6933327</v>
      </c>
      <c r="G94" s="123">
        <f>IF(F94&lt;=0,0,E94*Datos_Entrada!$C$8)</f>
        <v>42608327.871999994</v>
      </c>
      <c r="H94" s="123">
        <f t="shared" si="4"/>
        <v>86507817.194666654</v>
      </c>
      <c r="I94" s="125"/>
      <c r="J94" s="123">
        <f>-Análisis_Activos!AI94</f>
        <v>0</v>
      </c>
      <c r="K94" s="123"/>
      <c r="L94" s="126">
        <f t="shared" si="6"/>
        <v>94391150.527999982</v>
      </c>
    </row>
    <row r="95" spans="2:12" x14ac:dyDescent="0.25">
      <c r="B95" s="122">
        <v>90</v>
      </c>
      <c r="C95" s="123">
        <f>PyG!W95</f>
        <v>136999478.39999998</v>
      </c>
      <c r="D95" s="124">
        <f>Análisis_Activos!AJ95</f>
        <v>7883333.333333333</v>
      </c>
      <c r="E95" s="123">
        <f t="shared" si="5"/>
        <v>129116145.06666665</v>
      </c>
      <c r="F95" s="123">
        <f t="shared" si="7"/>
        <v>9285744877.7600002</v>
      </c>
      <c r="G95" s="123">
        <f>IF(F95&lt;=0,0,E95*Datos_Entrada!$C$8)</f>
        <v>42608327.871999994</v>
      </c>
      <c r="H95" s="123">
        <f t="shared" si="4"/>
        <v>86507817.194666654</v>
      </c>
      <c r="I95" s="125"/>
      <c r="J95" s="123">
        <f>-Análisis_Activos!AI95</f>
        <v>0</v>
      </c>
      <c r="K95" s="123"/>
      <c r="L95" s="126">
        <f t="shared" si="6"/>
        <v>94391150.527999982</v>
      </c>
    </row>
    <row r="96" spans="2:12" x14ac:dyDescent="0.25">
      <c r="B96" s="122">
        <v>91</v>
      </c>
      <c r="C96" s="123">
        <f>PyG!W96</f>
        <v>136999478.39999998</v>
      </c>
      <c r="D96" s="124">
        <f>Análisis_Activos!AJ96</f>
        <v>7883333.333333333</v>
      </c>
      <c r="E96" s="123">
        <f t="shared" si="5"/>
        <v>129116145.06666665</v>
      </c>
      <c r="F96" s="123">
        <f t="shared" si="7"/>
        <v>9414861022.8266678</v>
      </c>
      <c r="G96" s="123">
        <f>IF(F96&lt;=0,0,E96*Datos_Entrada!$C$8)</f>
        <v>42608327.871999994</v>
      </c>
      <c r="H96" s="123">
        <f t="shared" si="4"/>
        <v>86507817.194666654</v>
      </c>
      <c r="I96" s="125"/>
      <c r="J96" s="123">
        <f>-Análisis_Activos!AI96</f>
        <v>0</v>
      </c>
      <c r="K96" s="123"/>
      <c r="L96" s="126">
        <f t="shared" si="6"/>
        <v>94391150.527999982</v>
      </c>
    </row>
    <row r="97" spans="2:12" x14ac:dyDescent="0.25">
      <c r="B97" s="122">
        <v>92</v>
      </c>
      <c r="C97" s="123">
        <f>PyG!W97</f>
        <v>136999478.39999998</v>
      </c>
      <c r="D97" s="124">
        <f>Análisis_Activos!AJ97</f>
        <v>7883333.333333333</v>
      </c>
      <c r="E97" s="123">
        <f t="shared" si="5"/>
        <v>129116145.06666665</v>
      </c>
      <c r="F97" s="123">
        <f t="shared" si="7"/>
        <v>9543977167.8933353</v>
      </c>
      <c r="G97" s="123">
        <f>IF(F97&lt;=0,0,E97*Datos_Entrada!$C$8)</f>
        <v>42608327.871999994</v>
      </c>
      <c r="H97" s="123">
        <f t="shared" si="4"/>
        <v>86507817.194666654</v>
      </c>
      <c r="I97" s="125"/>
      <c r="J97" s="123">
        <f>-Análisis_Activos!AI97</f>
        <v>0</v>
      </c>
      <c r="K97" s="123"/>
      <c r="L97" s="126">
        <f t="shared" si="6"/>
        <v>94391150.527999982</v>
      </c>
    </row>
    <row r="98" spans="2:12" x14ac:dyDescent="0.25">
      <c r="B98" s="122">
        <v>93</v>
      </c>
      <c r="C98" s="123">
        <f>PyG!W98</f>
        <v>136999478.39999998</v>
      </c>
      <c r="D98" s="124">
        <f>Análisis_Activos!AJ98</f>
        <v>7883333.333333333</v>
      </c>
      <c r="E98" s="123">
        <f t="shared" si="5"/>
        <v>129116145.06666665</v>
      </c>
      <c r="F98" s="123">
        <f t="shared" si="7"/>
        <v>9673093312.9600029</v>
      </c>
      <c r="G98" s="123">
        <f>IF(F98&lt;=0,0,E98*Datos_Entrada!$C$8)</f>
        <v>42608327.871999994</v>
      </c>
      <c r="H98" s="123">
        <f t="shared" si="4"/>
        <v>86507817.194666654</v>
      </c>
      <c r="I98" s="125"/>
      <c r="J98" s="123">
        <f>-Análisis_Activos!AI98</f>
        <v>0</v>
      </c>
      <c r="K98" s="123"/>
      <c r="L98" s="126">
        <f t="shared" si="6"/>
        <v>94391150.527999982</v>
      </c>
    </row>
    <row r="99" spans="2:12" x14ac:dyDescent="0.25">
      <c r="B99" s="122">
        <v>94</v>
      </c>
      <c r="C99" s="123">
        <f>PyG!W99</f>
        <v>136999478.39999998</v>
      </c>
      <c r="D99" s="124">
        <f>Análisis_Activos!AJ99</f>
        <v>7883333.333333333</v>
      </c>
      <c r="E99" s="123">
        <f t="shared" si="5"/>
        <v>129116145.06666665</v>
      </c>
      <c r="F99" s="123">
        <f t="shared" si="7"/>
        <v>9802209458.0266705</v>
      </c>
      <c r="G99" s="123">
        <f>IF(F99&lt;=0,0,E99*Datos_Entrada!$C$8)</f>
        <v>42608327.871999994</v>
      </c>
      <c r="H99" s="123">
        <f t="shared" si="4"/>
        <v>86507817.194666654</v>
      </c>
      <c r="I99" s="125"/>
      <c r="J99" s="123">
        <f>-Análisis_Activos!AI99</f>
        <v>0</v>
      </c>
      <c r="K99" s="123"/>
      <c r="L99" s="126">
        <f t="shared" si="6"/>
        <v>94391150.527999982</v>
      </c>
    </row>
    <row r="100" spans="2:12" x14ac:dyDescent="0.25">
      <c r="B100" s="122">
        <v>95</v>
      </c>
      <c r="C100" s="123">
        <f>PyG!W100</f>
        <v>136999478.39999998</v>
      </c>
      <c r="D100" s="124">
        <f>Análisis_Activos!AJ100</f>
        <v>7883333.333333333</v>
      </c>
      <c r="E100" s="123">
        <f t="shared" si="5"/>
        <v>129116145.06666665</v>
      </c>
      <c r="F100" s="123">
        <f t="shared" si="7"/>
        <v>9931325603.093338</v>
      </c>
      <c r="G100" s="123">
        <f>IF(F100&lt;=0,0,E100*Datos_Entrada!$C$8)</f>
        <v>42608327.871999994</v>
      </c>
      <c r="H100" s="123">
        <f t="shared" si="4"/>
        <v>86507817.194666654</v>
      </c>
      <c r="I100" s="125"/>
      <c r="J100" s="123">
        <f>-Análisis_Activos!AI100</f>
        <v>0</v>
      </c>
      <c r="K100" s="123"/>
      <c r="L100" s="126">
        <f t="shared" si="6"/>
        <v>94391150.527999982</v>
      </c>
    </row>
    <row r="101" spans="2:12" x14ac:dyDescent="0.25">
      <c r="B101" s="122">
        <v>96</v>
      </c>
      <c r="C101" s="123">
        <f>PyG!W101</f>
        <v>136999478.39999998</v>
      </c>
      <c r="D101" s="124">
        <f>Análisis_Activos!AJ101</f>
        <v>7883333.333333333</v>
      </c>
      <c r="E101" s="123">
        <f t="shared" si="5"/>
        <v>129116145.06666665</v>
      </c>
      <c r="F101" s="123">
        <f t="shared" si="7"/>
        <v>10060441748.160006</v>
      </c>
      <c r="G101" s="123">
        <f>IF(F101&lt;=0,0,E101*Datos_Entrada!$C$8)</f>
        <v>42608327.871999994</v>
      </c>
      <c r="H101" s="123">
        <f t="shared" si="4"/>
        <v>86507817.194666654</v>
      </c>
      <c r="I101" s="125"/>
      <c r="J101" s="123">
        <f>-Análisis_Activos!AI101</f>
        <v>0</v>
      </c>
      <c r="K101" s="123"/>
      <c r="L101" s="126">
        <f t="shared" si="6"/>
        <v>94391150.527999982</v>
      </c>
    </row>
    <row r="102" spans="2:12" x14ac:dyDescent="0.25">
      <c r="B102" s="122">
        <v>97</v>
      </c>
      <c r="C102" s="123">
        <f>PyG!W102</f>
        <v>136999478.39999998</v>
      </c>
      <c r="D102" s="124">
        <f>Análisis_Activos!AJ102</f>
        <v>7883333.333333333</v>
      </c>
      <c r="E102" s="123">
        <f t="shared" si="5"/>
        <v>129116145.06666665</v>
      </c>
      <c r="F102" s="123">
        <f t="shared" si="7"/>
        <v>10189557893.226673</v>
      </c>
      <c r="G102" s="123">
        <f>IF(F102&lt;=0,0,E102*Datos_Entrada!$C$8)</f>
        <v>42608327.871999994</v>
      </c>
      <c r="H102" s="123">
        <f t="shared" si="4"/>
        <v>86507817.194666654</v>
      </c>
      <c r="I102" s="125">
        <f>-Análisis_Activos!L102</f>
        <v>-2000000</v>
      </c>
      <c r="J102" s="123">
        <f>-Análisis_Activos!AI102</f>
        <v>0</v>
      </c>
      <c r="K102" s="123"/>
      <c r="L102" s="126">
        <f t="shared" si="6"/>
        <v>92391150.527999982</v>
      </c>
    </row>
    <row r="103" spans="2:12" x14ac:dyDescent="0.25">
      <c r="B103" s="122">
        <v>98</v>
      </c>
      <c r="C103" s="123">
        <f>PyG!W103</f>
        <v>136999478.39999998</v>
      </c>
      <c r="D103" s="124">
        <f>Análisis_Activos!AJ103</f>
        <v>7900000</v>
      </c>
      <c r="E103" s="123">
        <f t="shared" si="5"/>
        <v>129099478.39999998</v>
      </c>
      <c r="F103" s="123">
        <f t="shared" si="7"/>
        <v>10318657371.626673</v>
      </c>
      <c r="G103" s="123">
        <f>IF(F103&lt;=0,0,E103*Datos_Entrada!$C$8)</f>
        <v>42602827.871999994</v>
      </c>
      <c r="H103" s="123">
        <f t="shared" si="4"/>
        <v>86496650.527999982</v>
      </c>
      <c r="I103" s="125"/>
      <c r="J103" s="123">
        <f>-Análisis_Activos!AI103</f>
        <v>0</v>
      </c>
      <c r="K103" s="123"/>
      <c r="L103" s="126">
        <f t="shared" si="6"/>
        <v>94396650.527999982</v>
      </c>
    </row>
    <row r="104" spans="2:12" x14ac:dyDescent="0.25">
      <c r="B104" s="122">
        <v>99</v>
      </c>
      <c r="C104" s="123">
        <f>PyG!W104</f>
        <v>136999478.39999998</v>
      </c>
      <c r="D104" s="124">
        <f>Análisis_Activos!AJ104</f>
        <v>7900000</v>
      </c>
      <c r="E104" s="123">
        <f t="shared" si="5"/>
        <v>129099478.39999998</v>
      </c>
      <c r="F104" s="123">
        <f t="shared" si="7"/>
        <v>10447756850.026672</v>
      </c>
      <c r="G104" s="123">
        <f>IF(F104&lt;=0,0,E104*Datos_Entrada!$C$8)</f>
        <v>42602827.871999994</v>
      </c>
      <c r="H104" s="123">
        <f t="shared" si="4"/>
        <v>86496650.527999982</v>
      </c>
      <c r="I104" s="125"/>
      <c r="J104" s="123">
        <f>-Análisis_Activos!AI104</f>
        <v>0</v>
      </c>
      <c r="K104" s="123"/>
      <c r="L104" s="126">
        <f t="shared" si="6"/>
        <v>94396650.527999982</v>
      </c>
    </row>
    <row r="105" spans="2:12" x14ac:dyDescent="0.25">
      <c r="B105" s="122">
        <v>100</v>
      </c>
      <c r="C105" s="123">
        <f>PyG!W105</f>
        <v>136999478.39999998</v>
      </c>
      <c r="D105" s="124">
        <f>Análisis_Activos!AJ105</f>
        <v>7900000</v>
      </c>
      <c r="E105" s="123">
        <f t="shared" si="5"/>
        <v>129099478.39999998</v>
      </c>
      <c r="F105" s="123">
        <f t="shared" si="7"/>
        <v>10576856328.426672</v>
      </c>
      <c r="G105" s="123">
        <f>IF(F105&lt;=0,0,E105*Datos_Entrada!$C$8)</f>
        <v>42602827.871999994</v>
      </c>
      <c r="H105" s="123">
        <f t="shared" si="4"/>
        <v>86496650.527999982</v>
      </c>
      <c r="I105" s="125"/>
      <c r="J105" s="123">
        <f>-Análisis_Activos!AI105</f>
        <v>0</v>
      </c>
      <c r="K105" s="123"/>
      <c r="L105" s="126">
        <f t="shared" si="6"/>
        <v>94396650.527999982</v>
      </c>
    </row>
    <row r="106" spans="2:12" x14ac:dyDescent="0.25">
      <c r="B106" s="122">
        <v>101</v>
      </c>
      <c r="C106" s="123">
        <f>PyG!W106</f>
        <v>136999478.39999998</v>
      </c>
      <c r="D106" s="124">
        <f>Análisis_Activos!AJ106</f>
        <v>7900000</v>
      </c>
      <c r="E106" s="123">
        <f t="shared" si="5"/>
        <v>129099478.39999998</v>
      </c>
      <c r="F106" s="123">
        <f t="shared" si="7"/>
        <v>10705955806.826672</v>
      </c>
      <c r="G106" s="123">
        <f>IF(F106&lt;=0,0,E106*Datos_Entrada!$C$8)</f>
        <v>42602827.871999994</v>
      </c>
      <c r="H106" s="123">
        <f t="shared" si="4"/>
        <v>86496650.527999982</v>
      </c>
      <c r="I106" s="125"/>
      <c r="J106" s="123">
        <f>-Análisis_Activos!AI106</f>
        <v>0</v>
      </c>
      <c r="K106" s="123"/>
      <c r="L106" s="126">
        <f t="shared" si="6"/>
        <v>94396650.527999982</v>
      </c>
    </row>
    <row r="107" spans="2:12" x14ac:dyDescent="0.25">
      <c r="B107" s="122">
        <v>102</v>
      </c>
      <c r="C107" s="123">
        <f>PyG!W107</f>
        <v>136999478.39999998</v>
      </c>
      <c r="D107" s="124">
        <f>Análisis_Activos!AJ107</f>
        <v>7900000</v>
      </c>
      <c r="E107" s="123">
        <f t="shared" si="5"/>
        <v>129099478.39999998</v>
      </c>
      <c r="F107" s="123">
        <f t="shared" si="7"/>
        <v>10835055285.226671</v>
      </c>
      <c r="G107" s="123">
        <f>IF(F107&lt;=0,0,E107*Datos_Entrada!$C$8)</f>
        <v>42602827.871999994</v>
      </c>
      <c r="H107" s="123">
        <f t="shared" si="4"/>
        <v>86496650.527999982</v>
      </c>
      <c r="I107" s="125"/>
      <c r="J107" s="123">
        <f>-Análisis_Activos!AI107</f>
        <v>0</v>
      </c>
      <c r="K107" s="123"/>
      <c r="L107" s="126">
        <f t="shared" si="6"/>
        <v>94396650.527999982</v>
      </c>
    </row>
    <row r="108" spans="2:12" x14ac:dyDescent="0.25">
      <c r="B108" s="122">
        <v>103</v>
      </c>
      <c r="C108" s="123">
        <f>PyG!W108</f>
        <v>136999478.39999998</v>
      </c>
      <c r="D108" s="124">
        <f>Análisis_Activos!AJ108</f>
        <v>7900000</v>
      </c>
      <c r="E108" s="123">
        <f t="shared" si="5"/>
        <v>129099478.39999998</v>
      </c>
      <c r="F108" s="123">
        <f t="shared" si="7"/>
        <v>10964154763.626671</v>
      </c>
      <c r="G108" s="123">
        <f>IF(F108&lt;=0,0,E108*Datos_Entrada!$C$8)</f>
        <v>42602827.871999994</v>
      </c>
      <c r="H108" s="123">
        <f t="shared" si="4"/>
        <v>86496650.527999982</v>
      </c>
      <c r="I108" s="125"/>
      <c r="J108" s="123">
        <f>-Análisis_Activos!AI108</f>
        <v>0</v>
      </c>
      <c r="K108" s="123"/>
      <c r="L108" s="126">
        <f t="shared" si="6"/>
        <v>94396650.527999982</v>
      </c>
    </row>
    <row r="109" spans="2:12" x14ac:dyDescent="0.25">
      <c r="B109" s="122">
        <v>104</v>
      </c>
      <c r="C109" s="123">
        <f>PyG!W109</f>
        <v>136999478.39999998</v>
      </c>
      <c r="D109" s="124">
        <f>Análisis_Activos!AJ109</f>
        <v>7900000</v>
      </c>
      <c r="E109" s="123">
        <f t="shared" si="5"/>
        <v>129099478.39999998</v>
      </c>
      <c r="F109" s="123">
        <f t="shared" si="7"/>
        <v>11093254242.02667</v>
      </c>
      <c r="G109" s="123">
        <f>IF(F109&lt;=0,0,E109*Datos_Entrada!$C$8)</f>
        <v>42602827.871999994</v>
      </c>
      <c r="H109" s="123">
        <f t="shared" si="4"/>
        <v>86496650.527999982</v>
      </c>
      <c r="I109" s="125"/>
      <c r="J109" s="123">
        <f>-Análisis_Activos!AI109</f>
        <v>0</v>
      </c>
      <c r="K109" s="123"/>
      <c r="L109" s="126">
        <f t="shared" si="6"/>
        <v>94396650.527999982</v>
      </c>
    </row>
    <row r="110" spans="2:12" x14ac:dyDescent="0.25">
      <c r="B110" s="122">
        <v>105</v>
      </c>
      <c r="C110" s="123">
        <f>PyG!W110</f>
        <v>136999478.39999998</v>
      </c>
      <c r="D110" s="124">
        <f>Análisis_Activos!AJ110</f>
        <v>7900000</v>
      </c>
      <c r="E110" s="123">
        <f t="shared" si="5"/>
        <v>129099478.39999998</v>
      </c>
      <c r="F110" s="123">
        <f t="shared" si="7"/>
        <v>11222353720.42667</v>
      </c>
      <c r="G110" s="123">
        <f>IF(F110&lt;=0,0,E110*Datos_Entrada!$C$8)</f>
        <v>42602827.871999994</v>
      </c>
      <c r="H110" s="123">
        <f t="shared" si="4"/>
        <v>86496650.527999982</v>
      </c>
      <c r="I110" s="125"/>
      <c r="J110" s="123">
        <f>-Análisis_Activos!AI110</f>
        <v>0</v>
      </c>
      <c r="K110" s="123"/>
      <c r="L110" s="126">
        <f t="shared" si="6"/>
        <v>94396650.527999982</v>
      </c>
    </row>
    <row r="111" spans="2:12" x14ac:dyDescent="0.25">
      <c r="B111" s="122">
        <v>106</v>
      </c>
      <c r="C111" s="123">
        <f>PyG!W111</f>
        <v>136999478.39999998</v>
      </c>
      <c r="D111" s="124">
        <f>Análisis_Activos!AJ111</f>
        <v>7900000</v>
      </c>
      <c r="E111" s="123">
        <f t="shared" si="5"/>
        <v>129099478.39999998</v>
      </c>
      <c r="F111" s="123">
        <f t="shared" si="7"/>
        <v>11351453198.82667</v>
      </c>
      <c r="G111" s="123">
        <f>IF(F111&lt;=0,0,E111*Datos_Entrada!$C$8)</f>
        <v>42602827.871999994</v>
      </c>
      <c r="H111" s="123">
        <f t="shared" si="4"/>
        <v>86496650.527999982</v>
      </c>
      <c r="I111" s="125"/>
      <c r="J111" s="123">
        <f>-Análisis_Activos!AI111</f>
        <v>0</v>
      </c>
      <c r="K111" s="123"/>
      <c r="L111" s="126">
        <f t="shared" si="6"/>
        <v>94396650.527999982</v>
      </c>
    </row>
    <row r="112" spans="2:12" x14ac:dyDescent="0.25">
      <c r="B112" s="122">
        <v>107</v>
      </c>
      <c r="C112" s="123">
        <f>PyG!W112</f>
        <v>136999478.39999998</v>
      </c>
      <c r="D112" s="124">
        <f>Análisis_Activos!AJ112</f>
        <v>7900000</v>
      </c>
      <c r="E112" s="123">
        <f t="shared" si="5"/>
        <v>129099478.39999998</v>
      </c>
      <c r="F112" s="123">
        <f t="shared" si="7"/>
        <v>11480552677.226669</v>
      </c>
      <c r="G112" s="123">
        <f>IF(F112&lt;=0,0,E112*Datos_Entrada!$C$8)</f>
        <v>42602827.871999994</v>
      </c>
      <c r="H112" s="123">
        <f t="shared" si="4"/>
        <v>86496650.527999982</v>
      </c>
      <c r="I112" s="125"/>
      <c r="J112" s="123">
        <f>-Análisis_Activos!AI112</f>
        <v>0</v>
      </c>
      <c r="K112" s="123"/>
      <c r="L112" s="126">
        <f t="shared" si="6"/>
        <v>94396650.527999982</v>
      </c>
    </row>
    <row r="113" spans="2:12" x14ac:dyDescent="0.25">
      <c r="B113" s="122">
        <v>108</v>
      </c>
      <c r="C113" s="123">
        <f>PyG!W113</f>
        <v>136999478.39999998</v>
      </c>
      <c r="D113" s="124">
        <f>Análisis_Activos!AJ113</f>
        <v>7900000</v>
      </c>
      <c r="E113" s="123">
        <f t="shared" si="5"/>
        <v>129099478.39999998</v>
      </c>
      <c r="F113" s="123">
        <f t="shared" si="7"/>
        <v>11609652155.626669</v>
      </c>
      <c r="G113" s="123">
        <f>IF(F113&lt;=0,0,E113*Datos_Entrada!$C$8)</f>
        <v>42602827.871999994</v>
      </c>
      <c r="H113" s="123">
        <f t="shared" si="4"/>
        <v>86496650.527999982</v>
      </c>
      <c r="I113" s="125"/>
      <c r="J113" s="123">
        <f>-Análisis_Activos!AI113</f>
        <v>0</v>
      </c>
      <c r="K113" s="123"/>
      <c r="L113" s="126">
        <f t="shared" si="6"/>
        <v>94396650.527999982</v>
      </c>
    </row>
    <row r="114" spans="2:12" x14ac:dyDescent="0.25">
      <c r="B114" s="122">
        <v>109</v>
      </c>
      <c r="C114" s="123">
        <f>PyG!W114</f>
        <v>85823116.800000042</v>
      </c>
      <c r="D114" s="124">
        <f>Análisis_Activos!AJ114</f>
        <v>7900000</v>
      </c>
      <c r="E114" s="123">
        <f t="shared" si="5"/>
        <v>77923116.800000042</v>
      </c>
      <c r="F114" s="123">
        <f t="shared" si="7"/>
        <v>11687575272.426668</v>
      </c>
      <c r="G114" s="123">
        <f>IF(F114&lt;=0,0,E114*Datos_Entrada!$C$8)</f>
        <v>25714628.544000015</v>
      </c>
      <c r="H114" s="123">
        <f t="shared" si="4"/>
        <v>52208488.256000027</v>
      </c>
      <c r="I114" s="125">
        <f>-Análisis_Activos!L114</f>
        <v>-2000000</v>
      </c>
      <c r="J114" s="123">
        <f>-Análisis_Activos!AI114</f>
        <v>208000000</v>
      </c>
      <c r="K114" s="123"/>
      <c r="L114" s="126">
        <f t="shared" si="6"/>
        <v>266108488.25600004</v>
      </c>
    </row>
    <row r="115" spans="2:12" x14ac:dyDescent="0.25">
      <c r="B115" s="122">
        <v>110</v>
      </c>
      <c r="C115" s="123">
        <f>PyG!W115</f>
        <v>85823116.800000042</v>
      </c>
      <c r="D115" s="124">
        <f>Análisis_Activos!AJ115</f>
        <v>7916666.666666667</v>
      </c>
      <c r="E115" s="123">
        <f t="shared" si="5"/>
        <v>77906450.13333337</v>
      </c>
      <c r="F115" s="123">
        <f t="shared" si="7"/>
        <v>11765481722.560001</v>
      </c>
      <c r="G115" s="123">
        <f>IF(F115&lt;=0,0,E115*Datos_Entrada!$C$8)</f>
        <v>25709128.544000015</v>
      </c>
      <c r="H115" s="123">
        <f t="shared" si="4"/>
        <v>52197321.589333355</v>
      </c>
      <c r="I115" s="125"/>
      <c r="J115" s="123">
        <f>-Análisis_Activos!AI115</f>
        <v>0</v>
      </c>
      <c r="K115" s="123"/>
      <c r="L115" s="126">
        <f t="shared" si="6"/>
        <v>60113988.25600002</v>
      </c>
    </row>
    <row r="116" spans="2:12" x14ac:dyDescent="0.25">
      <c r="B116" s="122">
        <v>111</v>
      </c>
      <c r="C116" s="123">
        <f>PyG!W116</f>
        <v>85823116.800000042</v>
      </c>
      <c r="D116" s="124">
        <f>Análisis_Activos!AJ116</f>
        <v>7916666.666666667</v>
      </c>
      <c r="E116" s="123">
        <f t="shared" si="5"/>
        <v>77906450.13333337</v>
      </c>
      <c r="F116" s="123">
        <f t="shared" si="7"/>
        <v>11843388172.693335</v>
      </c>
      <c r="G116" s="123">
        <f>IF(F116&lt;=0,0,E116*Datos_Entrada!$C$8)</f>
        <v>25709128.544000015</v>
      </c>
      <c r="H116" s="123">
        <f t="shared" si="4"/>
        <v>52197321.589333355</v>
      </c>
      <c r="I116" s="125"/>
      <c r="J116" s="123">
        <f>-Análisis_Activos!AI116</f>
        <v>0</v>
      </c>
      <c r="K116" s="123"/>
      <c r="L116" s="126">
        <f t="shared" si="6"/>
        <v>60113988.25600002</v>
      </c>
    </row>
    <row r="117" spans="2:12" x14ac:dyDescent="0.25">
      <c r="B117" s="122">
        <v>112</v>
      </c>
      <c r="C117" s="123">
        <f>PyG!W117</f>
        <v>85823116.800000042</v>
      </c>
      <c r="D117" s="124">
        <f>Análisis_Activos!AJ117</f>
        <v>7916666.666666667</v>
      </c>
      <c r="E117" s="123">
        <f t="shared" si="5"/>
        <v>77906450.13333337</v>
      </c>
      <c r="F117" s="123">
        <f t="shared" si="7"/>
        <v>11921294622.826668</v>
      </c>
      <c r="G117" s="123">
        <f>IF(F117&lt;=0,0,E117*Datos_Entrada!$C$8)</f>
        <v>25709128.544000015</v>
      </c>
      <c r="H117" s="123">
        <f t="shared" si="4"/>
        <v>52197321.589333355</v>
      </c>
      <c r="I117" s="125"/>
      <c r="J117" s="123">
        <f>-Análisis_Activos!AI117</f>
        <v>0</v>
      </c>
      <c r="K117" s="123"/>
      <c r="L117" s="126">
        <f t="shared" si="6"/>
        <v>60113988.25600002</v>
      </c>
    </row>
    <row r="118" spans="2:12" x14ac:dyDescent="0.25">
      <c r="B118" s="122">
        <v>113</v>
      </c>
      <c r="C118" s="123">
        <f>PyG!W118</f>
        <v>85823116.800000042</v>
      </c>
      <c r="D118" s="124">
        <f>Análisis_Activos!AJ118</f>
        <v>7916666.666666667</v>
      </c>
      <c r="E118" s="123">
        <f t="shared" si="5"/>
        <v>77906450.13333337</v>
      </c>
      <c r="F118" s="123">
        <f t="shared" si="7"/>
        <v>11999201072.960001</v>
      </c>
      <c r="G118" s="123">
        <f>IF(F118&lt;=0,0,E118*Datos_Entrada!$C$8)</f>
        <v>25709128.544000015</v>
      </c>
      <c r="H118" s="123">
        <f t="shared" si="4"/>
        <v>52197321.589333355</v>
      </c>
      <c r="I118" s="125"/>
      <c r="J118" s="123">
        <f>-Análisis_Activos!AI118</f>
        <v>0</v>
      </c>
      <c r="K118" s="123"/>
      <c r="L118" s="126">
        <f t="shared" si="6"/>
        <v>60113988.25600002</v>
      </c>
    </row>
    <row r="119" spans="2:12" x14ac:dyDescent="0.25">
      <c r="B119" s="122">
        <v>114</v>
      </c>
      <c r="C119" s="123">
        <f>PyG!W119</f>
        <v>85823116.800000042</v>
      </c>
      <c r="D119" s="124">
        <f>Análisis_Activos!AJ119</f>
        <v>7916666.666666667</v>
      </c>
      <c r="E119" s="123">
        <f t="shared" si="5"/>
        <v>77906450.13333337</v>
      </c>
      <c r="F119" s="123">
        <f t="shared" si="7"/>
        <v>12077107523.093334</v>
      </c>
      <c r="G119" s="123">
        <f>IF(F119&lt;=0,0,E119*Datos_Entrada!$C$8)</f>
        <v>25709128.544000015</v>
      </c>
      <c r="H119" s="123">
        <f t="shared" si="4"/>
        <v>52197321.589333355</v>
      </c>
      <c r="I119" s="125"/>
      <c r="J119" s="123">
        <f>-Análisis_Activos!AI119</f>
        <v>0</v>
      </c>
      <c r="K119" s="123"/>
      <c r="L119" s="126">
        <f t="shared" si="6"/>
        <v>60113988.25600002</v>
      </c>
    </row>
    <row r="120" spans="2:12" x14ac:dyDescent="0.25">
      <c r="B120" s="122">
        <v>115</v>
      </c>
      <c r="C120" s="123">
        <f>PyG!W120</f>
        <v>85823116.800000042</v>
      </c>
      <c r="D120" s="124">
        <f>Análisis_Activos!AJ120</f>
        <v>7916666.666666667</v>
      </c>
      <c r="E120" s="123">
        <f t="shared" si="5"/>
        <v>77906450.13333337</v>
      </c>
      <c r="F120" s="123">
        <f t="shared" si="7"/>
        <v>12155013973.226667</v>
      </c>
      <c r="G120" s="123">
        <f>IF(F120&lt;=0,0,E120*Datos_Entrada!$C$8)</f>
        <v>25709128.544000015</v>
      </c>
      <c r="H120" s="123">
        <f t="shared" si="4"/>
        <v>52197321.589333355</v>
      </c>
      <c r="I120" s="125"/>
      <c r="J120" s="123">
        <f>-Análisis_Activos!AI120</f>
        <v>0</v>
      </c>
      <c r="K120" s="123"/>
      <c r="L120" s="126">
        <f t="shared" si="6"/>
        <v>60113988.25600002</v>
      </c>
    </row>
    <row r="121" spans="2:12" x14ac:dyDescent="0.25">
      <c r="B121" s="122">
        <v>116</v>
      </c>
      <c r="C121" s="123">
        <f>PyG!W121</f>
        <v>85823116.800000042</v>
      </c>
      <c r="D121" s="124">
        <f>Análisis_Activos!AJ121</f>
        <v>7916666.666666667</v>
      </c>
      <c r="E121" s="123">
        <f t="shared" si="5"/>
        <v>77906450.13333337</v>
      </c>
      <c r="F121" s="123">
        <f t="shared" si="7"/>
        <v>12232920423.360001</v>
      </c>
      <c r="G121" s="123">
        <f>IF(F121&lt;=0,0,E121*Datos_Entrada!$C$8)</f>
        <v>25709128.544000015</v>
      </c>
      <c r="H121" s="123">
        <f t="shared" si="4"/>
        <v>52197321.589333355</v>
      </c>
      <c r="I121" s="125"/>
      <c r="J121" s="123">
        <f>-Análisis_Activos!AI121</f>
        <v>0</v>
      </c>
      <c r="K121" s="123"/>
      <c r="L121" s="126">
        <f t="shared" si="6"/>
        <v>60113988.25600002</v>
      </c>
    </row>
    <row r="122" spans="2:12" x14ac:dyDescent="0.25">
      <c r="B122" s="122">
        <v>117</v>
      </c>
      <c r="C122" s="123">
        <f>PyG!W122</f>
        <v>85823116.800000042</v>
      </c>
      <c r="D122" s="124">
        <f>Análisis_Activos!AJ122</f>
        <v>7916666.666666667</v>
      </c>
      <c r="E122" s="123">
        <f t="shared" si="5"/>
        <v>77906450.13333337</v>
      </c>
      <c r="F122" s="123">
        <f t="shared" si="7"/>
        <v>12310826873.493334</v>
      </c>
      <c r="G122" s="123">
        <f>IF(F122&lt;=0,0,E122*Datos_Entrada!$C$8)</f>
        <v>25709128.544000015</v>
      </c>
      <c r="H122" s="123">
        <f t="shared" si="4"/>
        <v>52197321.589333355</v>
      </c>
      <c r="I122" s="125"/>
      <c r="J122" s="123">
        <f>-Análisis_Activos!AI122</f>
        <v>0</v>
      </c>
      <c r="K122" s="123"/>
      <c r="L122" s="126">
        <f t="shared" si="6"/>
        <v>60113988.25600002</v>
      </c>
    </row>
    <row r="123" spans="2:12" x14ac:dyDescent="0.25">
      <c r="B123" s="122">
        <v>118</v>
      </c>
      <c r="C123" s="123">
        <f>PyG!W123</f>
        <v>85823116.800000042</v>
      </c>
      <c r="D123" s="124">
        <f>Análisis_Activos!AJ123</f>
        <v>7916666.666666667</v>
      </c>
      <c r="E123" s="123">
        <f t="shared" si="5"/>
        <v>77906450.13333337</v>
      </c>
      <c r="F123" s="123">
        <f t="shared" si="7"/>
        <v>12388733323.626667</v>
      </c>
      <c r="G123" s="123">
        <f>IF(F123&lt;=0,0,E123*Datos_Entrada!$C$8)</f>
        <v>25709128.544000015</v>
      </c>
      <c r="H123" s="123">
        <f t="shared" si="4"/>
        <v>52197321.589333355</v>
      </c>
      <c r="I123" s="125"/>
      <c r="J123" s="123">
        <f>-Análisis_Activos!AI123</f>
        <v>0</v>
      </c>
      <c r="K123" s="123"/>
      <c r="L123" s="126">
        <f t="shared" si="6"/>
        <v>60113988.25600002</v>
      </c>
    </row>
    <row r="124" spans="2:12" x14ac:dyDescent="0.25">
      <c r="B124" s="122">
        <v>119</v>
      </c>
      <c r="C124" s="123">
        <f>PyG!W124</f>
        <v>85823116.800000042</v>
      </c>
      <c r="D124" s="124">
        <f>Análisis_Activos!AJ124</f>
        <v>7916666.666666667</v>
      </c>
      <c r="E124" s="123">
        <f t="shared" si="5"/>
        <v>77906450.13333337</v>
      </c>
      <c r="F124" s="123">
        <f t="shared" si="7"/>
        <v>12466639773.76</v>
      </c>
      <c r="G124" s="123">
        <f>IF(F124&lt;=0,0,E124*Datos_Entrada!$C$8)</f>
        <v>25709128.544000015</v>
      </c>
      <c r="H124" s="123">
        <f t="shared" si="4"/>
        <v>52197321.589333355</v>
      </c>
      <c r="I124" s="125"/>
      <c r="J124" s="123">
        <f>-Análisis_Activos!AI124</f>
        <v>0</v>
      </c>
      <c r="K124" s="123"/>
      <c r="L124" s="126">
        <f t="shared" si="6"/>
        <v>60113988.25600002</v>
      </c>
    </row>
    <row r="125" spans="2:12" x14ac:dyDescent="0.25">
      <c r="B125" s="122">
        <v>120</v>
      </c>
      <c r="C125" s="123">
        <f>PyG!W125</f>
        <v>85823116.800000042</v>
      </c>
      <c r="D125" s="124">
        <f>Análisis_Activos!AJ125</f>
        <v>7916666.666666667</v>
      </c>
      <c r="E125" s="123">
        <f t="shared" si="5"/>
        <v>77906450.13333337</v>
      </c>
      <c r="F125" s="123">
        <f t="shared" si="7"/>
        <v>12544546223.893333</v>
      </c>
      <c r="G125" s="123">
        <f>IF(F125&lt;=0,0,E125*Datos_Entrada!$C$8)</f>
        <v>25709128.544000015</v>
      </c>
      <c r="H125" s="123">
        <f t="shared" si="4"/>
        <v>52197321.589333355</v>
      </c>
      <c r="I125" s="125"/>
      <c r="J125" s="123">
        <f>-Análisis_Activos!AI125</f>
        <v>0</v>
      </c>
      <c r="K125" s="123"/>
      <c r="L125" s="126">
        <f t="shared" si="6"/>
        <v>60113988.25600002</v>
      </c>
    </row>
    <row r="126" spans="2:12" x14ac:dyDescent="0.25">
      <c r="B126" s="122">
        <v>121</v>
      </c>
      <c r="C126" s="123">
        <f>PyG!W126</f>
        <v>136799478.39999998</v>
      </c>
      <c r="D126" s="124">
        <f>Análisis_Activos!AJ126</f>
        <v>7233333.333333333</v>
      </c>
      <c r="E126" s="123">
        <f t="shared" si="5"/>
        <v>129566145.06666665</v>
      </c>
      <c r="F126" s="123">
        <f t="shared" si="7"/>
        <v>12674112368.960001</v>
      </c>
      <c r="G126" s="123">
        <f>IF(F126&lt;=0,0,E126*Datos_Entrada!$C$8)</f>
        <v>42756827.871999994</v>
      </c>
      <c r="H126" s="123">
        <f t="shared" si="4"/>
        <v>86809317.194666654</v>
      </c>
      <c r="I126" s="125">
        <f>-Análisis_Activos!L126</f>
        <v>-2000000</v>
      </c>
      <c r="J126" s="123">
        <f>-Análisis_Activos!AI126</f>
        <v>-208000000</v>
      </c>
      <c r="K126" s="123"/>
      <c r="L126" s="126">
        <f t="shared" si="6"/>
        <v>-115957349.47200002</v>
      </c>
    </row>
    <row r="127" spans="2:12" x14ac:dyDescent="0.25">
      <c r="B127" s="122">
        <v>122</v>
      </c>
      <c r="C127" s="123">
        <f>PyG!W127</f>
        <v>136799478.39999998</v>
      </c>
      <c r="D127" s="124">
        <f>Análisis_Activos!AJ127</f>
        <v>7250000</v>
      </c>
      <c r="E127" s="123">
        <f t="shared" si="5"/>
        <v>129549478.39999998</v>
      </c>
      <c r="F127" s="123">
        <f t="shared" si="7"/>
        <v>12803661847.360001</v>
      </c>
      <c r="G127" s="123">
        <f>IF(F127&lt;=0,0,E127*Datos_Entrada!$C$8)</f>
        <v>42751327.871999994</v>
      </c>
      <c r="H127" s="123">
        <f t="shared" si="4"/>
        <v>86798150.527999982</v>
      </c>
      <c r="I127" s="125"/>
      <c r="J127" s="123">
        <f>-Análisis_Activos!AI127</f>
        <v>0</v>
      </c>
      <c r="K127" s="123"/>
      <c r="L127" s="126">
        <f t="shared" si="6"/>
        <v>94048150.527999982</v>
      </c>
    </row>
    <row r="128" spans="2:12" x14ac:dyDescent="0.25">
      <c r="B128" s="122">
        <v>123</v>
      </c>
      <c r="C128" s="123">
        <f>PyG!W128</f>
        <v>136799478.39999998</v>
      </c>
      <c r="D128" s="124">
        <f>Análisis_Activos!AJ128</f>
        <v>7250000</v>
      </c>
      <c r="E128" s="123">
        <f t="shared" si="5"/>
        <v>129549478.39999998</v>
      </c>
      <c r="F128" s="123">
        <f t="shared" si="7"/>
        <v>12933211325.76</v>
      </c>
      <c r="G128" s="123">
        <f>IF(F128&lt;=0,0,E128*Datos_Entrada!$C$8)</f>
        <v>42751327.871999994</v>
      </c>
      <c r="H128" s="123">
        <f t="shared" si="4"/>
        <v>86798150.527999982</v>
      </c>
      <c r="I128" s="125"/>
      <c r="J128" s="123">
        <f>-Análisis_Activos!AI128</f>
        <v>0</v>
      </c>
      <c r="K128" s="123"/>
      <c r="L128" s="126">
        <f t="shared" si="6"/>
        <v>94048150.527999982</v>
      </c>
    </row>
    <row r="129" spans="2:12" x14ac:dyDescent="0.25">
      <c r="B129" s="122">
        <v>124</v>
      </c>
      <c r="C129" s="123">
        <f>PyG!W129</f>
        <v>136799478.39999998</v>
      </c>
      <c r="D129" s="124">
        <f>Análisis_Activos!AJ129</f>
        <v>7250000</v>
      </c>
      <c r="E129" s="123">
        <f t="shared" si="5"/>
        <v>129549478.39999998</v>
      </c>
      <c r="F129" s="123">
        <f t="shared" si="7"/>
        <v>13062760804.16</v>
      </c>
      <c r="G129" s="123">
        <f>IF(F129&lt;=0,0,E129*Datos_Entrada!$C$8)</f>
        <v>42751327.871999994</v>
      </c>
      <c r="H129" s="123">
        <f t="shared" si="4"/>
        <v>86798150.527999982</v>
      </c>
      <c r="I129" s="125"/>
      <c r="J129" s="123">
        <f>-Análisis_Activos!AI129</f>
        <v>0</v>
      </c>
      <c r="K129" s="123"/>
      <c r="L129" s="126">
        <f t="shared" si="6"/>
        <v>94048150.527999982</v>
      </c>
    </row>
    <row r="130" spans="2:12" x14ac:dyDescent="0.25">
      <c r="B130" s="122">
        <v>125</v>
      </c>
      <c r="C130" s="123">
        <f>PyG!W130</f>
        <v>136799478.39999998</v>
      </c>
      <c r="D130" s="124">
        <f>Análisis_Activos!AJ130</f>
        <v>5166666.666666667</v>
      </c>
      <c r="E130" s="123">
        <f t="shared" si="5"/>
        <v>131632811.7333333</v>
      </c>
      <c r="F130" s="123">
        <f t="shared" si="7"/>
        <v>13194393615.893333</v>
      </c>
      <c r="G130" s="123">
        <f>IF(F130&lt;=0,0,E130*Datos_Entrada!$C$8)</f>
        <v>43438827.871999994</v>
      </c>
      <c r="H130" s="123">
        <f t="shared" si="4"/>
        <v>88193983.861333311</v>
      </c>
      <c r="I130" s="125"/>
      <c r="J130" s="123">
        <f>-Análisis_Activos!AI130</f>
        <v>0</v>
      </c>
      <c r="K130" s="123"/>
      <c r="L130" s="126">
        <f t="shared" si="6"/>
        <v>93360650.527999982</v>
      </c>
    </row>
    <row r="131" spans="2:12" x14ac:dyDescent="0.25">
      <c r="B131" s="122">
        <v>126</v>
      </c>
      <c r="C131" s="123">
        <f>PyG!W131</f>
        <v>136799478.39999998</v>
      </c>
      <c r="D131" s="124">
        <f>Análisis_Activos!AJ131</f>
        <v>5166666.666666667</v>
      </c>
      <c r="E131" s="123">
        <f t="shared" si="5"/>
        <v>131632811.7333333</v>
      </c>
      <c r="F131" s="123">
        <f t="shared" si="7"/>
        <v>13326026427.626667</v>
      </c>
      <c r="G131" s="123">
        <f>IF(F131&lt;=0,0,E131*Datos_Entrada!$C$8)</f>
        <v>43438827.871999994</v>
      </c>
      <c r="H131" s="123">
        <f t="shared" si="4"/>
        <v>88193983.861333311</v>
      </c>
      <c r="I131" s="125"/>
      <c r="J131" s="123">
        <f>-Análisis_Activos!AI131</f>
        <v>0</v>
      </c>
      <c r="K131" s="123"/>
      <c r="L131" s="126">
        <f t="shared" si="6"/>
        <v>93360650.527999982</v>
      </c>
    </row>
    <row r="132" spans="2:12" x14ac:dyDescent="0.25">
      <c r="B132" s="122">
        <v>127</v>
      </c>
      <c r="C132" s="123">
        <f>PyG!W132</f>
        <v>136799478.39999998</v>
      </c>
      <c r="D132" s="124">
        <f>Análisis_Activos!AJ132</f>
        <v>5166666.666666667</v>
      </c>
      <c r="E132" s="123">
        <f t="shared" si="5"/>
        <v>131632811.7333333</v>
      </c>
      <c r="F132" s="123">
        <f t="shared" si="7"/>
        <v>13457659239.360001</v>
      </c>
      <c r="G132" s="123">
        <f>IF(F132&lt;=0,0,E132*Datos_Entrada!$C$8)</f>
        <v>43438827.871999994</v>
      </c>
      <c r="H132" s="123">
        <f t="shared" si="4"/>
        <v>88193983.861333311</v>
      </c>
      <c r="I132" s="125"/>
      <c r="J132" s="123">
        <f>-Análisis_Activos!AI132</f>
        <v>0</v>
      </c>
      <c r="K132" s="123"/>
      <c r="L132" s="126">
        <f t="shared" si="6"/>
        <v>93360650.527999982</v>
      </c>
    </row>
    <row r="133" spans="2:12" x14ac:dyDescent="0.25">
      <c r="B133" s="122">
        <v>128</v>
      </c>
      <c r="C133" s="123">
        <f>PyG!W133</f>
        <v>136799478.39999998</v>
      </c>
      <c r="D133" s="124">
        <f>Análisis_Activos!AJ133</f>
        <v>5166666.666666667</v>
      </c>
      <c r="E133" s="123">
        <f t="shared" si="5"/>
        <v>131632811.7333333</v>
      </c>
      <c r="F133" s="123">
        <f t="shared" si="7"/>
        <v>13589292051.093334</v>
      </c>
      <c r="G133" s="123">
        <f>IF(F133&lt;=0,0,E133*Datos_Entrada!$C$8)</f>
        <v>43438827.871999994</v>
      </c>
      <c r="H133" s="123">
        <f t="shared" si="4"/>
        <v>88193983.861333311</v>
      </c>
      <c r="I133" s="125"/>
      <c r="J133" s="123">
        <f>-Análisis_Activos!AI133</f>
        <v>0</v>
      </c>
      <c r="K133" s="123"/>
      <c r="L133" s="126">
        <f t="shared" si="6"/>
        <v>93360650.527999982</v>
      </c>
    </row>
    <row r="134" spans="2:12" x14ac:dyDescent="0.25">
      <c r="B134" s="122">
        <v>129</v>
      </c>
      <c r="C134" s="123">
        <f>PyG!W134</f>
        <v>136799478.39999998</v>
      </c>
      <c r="D134" s="124">
        <f>Análisis_Activos!AJ134</f>
        <v>5166666.666666667</v>
      </c>
      <c r="E134" s="123">
        <f t="shared" si="5"/>
        <v>131632811.7333333</v>
      </c>
      <c r="F134" s="123">
        <f t="shared" si="7"/>
        <v>13720924862.826668</v>
      </c>
      <c r="G134" s="123">
        <f>IF(F134&lt;=0,0,E134*Datos_Entrada!$C$8)</f>
        <v>43438827.871999994</v>
      </c>
      <c r="H134" s="123">
        <f t="shared" ref="H134:H197" si="8">E134-G134</f>
        <v>88193983.861333311</v>
      </c>
      <c r="I134" s="125"/>
      <c r="J134" s="123">
        <f>-Análisis_Activos!AI134</f>
        <v>0</v>
      </c>
      <c r="K134" s="123"/>
      <c r="L134" s="126">
        <f t="shared" si="6"/>
        <v>93360650.527999982</v>
      </c>
    </row>
    <row r="135" spans="2:12" x14ac:dyDescent="0.25">
      <c r="B135" s="122">
        <v>130</v>
      </c>
      <c r="C135" s="123">
        <f>PyG!W135</f>
        <v>136799478.39999998</v>
      </c>
      <c r="D135" s="124">
        <f>Análisis_Activos!AJ135</f>
        <v>5166666.666666667</v>
      </c>
      <c r="E135" s="123">
        <f t="shared" ref="E135:E198" si="9">C135-D135</f>
        <v>131632811.7333333</v>
      </c>
      <c r="F135" s="123">
        <f t="shared" si="7"/>
        <v>13852557674.560001</v>
      </c>
      <c r="G135" s="123">
        <f>IF(F135&lt;=0,0,E135*Datos_Entrada!$C$8)</f>
        <v>43438827.871999994</v>
      </c>
      <c r="H135" s="123">
        <f t="shared" si="8"/>
        <v>88193983.861333311</v>
      </c>
      <c r="I135" s="125"/>
      <c r="J135" s="123">
        <f>-Análisis_Activos!AI135</f>
        <v>0</v>
      </c>
      <c r="K135" s="123"/>
      <c r="L135" s="126">
        <f t="shared" ref="L135:L198" si="10">H135+D135+I135+J135</f>
        <v>93360650.527999982</v>
      </c>
    </row>
    <row r="136" spans="2:12" x14ac:dyDescent="0.25">
      <c r="B136" s="122">
        <v>131</v>
      </c>
      <c r="C136" s="123">
        <f>PyG!W136</f>
        <v>136799478.39999998</v>
      </c>
      <c r="D136" s="124">
        <f>Análisis_Activos!AJ136</f>
        <v>5166666.666666667</v>
      </c>
      <c r="E136" s="123">
        <f t="shared" si="9"/>
        <v>131632811.7333333</v>
      </c>
      <c r="F136" s="123">
        <f t="shared" ref="F136:F199" si="11">F135+E136</f>
        <v>13984190486.293335</v>
      </c>
      <c r="G136" s="123">
        <f>IF(F136&lt;=0,0,E136*Datos_Entrada!$C$8)</f>
        <v>43438827.871999994</v>
      </c>
      <c r="H136" s="123">
        <f t="shared" si="8"/>
        <v>88193983.861333311</v>
      </c>
      <c r="I136" s="125"/>
      <c r="J136" s="123">
        <f>-Análisis_Activos!AI136</f>
        <v>0</v>
      </c>
      <c r="K136" s="123"/>
      <c r="L136" s="126">
        <f t="shared" si="10"/>
        <v>93360650.527999982</v>
      </c>
    </row>
    <row r="137" spans="2:12" x14ac:dyDescent="0.25">
      <c r="B137" s="122">
        <v>132</v>
      </c>
      <c r="C137" s="123">
        <f>PyG!W137</f>
        <v>136799478.39999998</v>
      </c>
      <c r="D137" s="124">
        <f>Análisis_Activos!AJ137</f>
        <v>5166666.666666667</v>
      </c>
      <c r="E137" s="123">
        <f t="shared" si="9"/>
        <v>131632811.7333333</v>
      </c>
      <c r="F137" s="123">
        <f t="shared" si="11"/>
        <v>14115823298.026669</v>
      </c>
      <c r="G137" s="123">
        <f>IF(F137&lt;=0,0,E137*Datos_Entrada!$C$8)</f>
        <v>43438827.871999994</v>
      </c>
      <c r="H137" s="123">
        <f t="shared" si="8"/>
        <v>88193983.861333311</v>
      </c>
      <c r="I137" s="125"/>
      <c r="J137" s="123">
        <f>-Análisis_Activos!AI137</f>
        <v>0</v>
      </c>
      <c r="K137" s="123"/>
      <c r="L137" s="126">
        <f t="shared" si="10"/>
        <v>93360650.527999982</v>
      </c>
    </row>
    <row r="138" spans="2:12" x14ac:dyDescent="0.25">
      <c r="B138" s="122">
        <v>133</v>
      </c>
      <c r="C138" s="123">
        <f>PyG!W138</f>
        <v>136799478.39999998</v>
      </c>
      <c r="D138" s="124">
        <f>Análisis_Activos!AJ138</f>
        <v>5166666.666666667</v>
      </c>
      <c r="E138" s="123">
        <f t="shared" si="9"/>
        <v>131632811.7333333</v>
      </c>
      <c r="F138" s="123">
        <f t="shared" si="11"/>
        <v>14247456109.760002</v>
      </c>
      <c r="G138" s="123">
        <f>IF(F138&lt;=0,0,E138*Datos_Entrada!$C$8)</f>
        <v>43438827.871999994</v>
      </c>
      <c r="H138" s="123">
        <f t="shared" si="8"/>
        <v>88193983.861333311</v>
      </c>
      <c r="I138" s="125">
        <f>-Análisis_Activos!L138</f>
        <v>-2000000</v>
      </c>
      <c r="J138" s="123">
        <f>-Análisis_Activos!AI138</f>
        <v>0</v>
      </c>
      <c r="K138" s="123"/>
      <c r="L138" s="126">
        <f t="shared" si="10"/>
        <v>91360650.527999982</v>
      </c>
    </row>
    <row r="139" spans="2:12" x14ac:dyDescent="0.25">
      <c r="B139" s="122">
        <v>134</v>
      </c>
      <c r="C139" s="123">
        <f>PyG!W139</f>
        <v>136799478.39999998</v>
      </c>
      <c r="D139" s="124">
        <f>Análisis_Activos!AJ139</f>
        <v>5166666.666666667</v>
      </c>
      <c r="E139" s="123">
        <f t="shared" si="9"/>
        <v>131632811.7333333</v>
      </c>
      <c r="F139" s="123">
        <f t="shared" si="11"/>
        <v>14379088921.493336</v>
      </c>
      <c r="G139" s="123">
        <f>IF(F139&lt;=0,0,E139*Datos_Entrada!$C$8)</f>
        <v>43438827.871999994</v>
      </c>
      <c r="H139" s="123">
        <f t="shared" si="8"/>
        <v>88193983.861333311</v>
      </c>
      <c r="I139" s="125"/>
      <c r="J139" s="123">
        <f>-Análisis_Activos!AI139</f>
        <v>0</v>
      </c>
      <c r="K139" s="123"/>
      <c r="L139" s="126">
        <f t="shared" si="10"/>
        <v>93360650.527999982</v>
      </c>
    </row>
    <row r="140" spans="2:12" x14ac:dyDescent="0.25">
      <c r="B140" s="122">
        <v>135</v>
      </c>
      <c r="C140" s="123">
        <f>PyG!W140</f>
        <v>136799478.39999998</v>
      </c>
      <c r="D140" s="124">
        <f>Análisis_Activos!AJ140</f>
        <v>5166666.666666667</v>
      </c>
      <c r="E140" s="123">
        <f t="shared" si="9"/>
        <v>131632811.7333333</v>
      </c>
      <c r="F140" s="123">
        <f t="shared" si="11"/>
        <v>14510721733.226669</v>
      </c>
      <c r="G140" s="123">
        <f>IF(F140&lt;=0,0,E140*Datos_Entrada!$C$8)</f>
        <v>43438827.871999994</v>
      </c>
      <c r="H140" s="123">
        <f t="shared" si="8"/>
        <v>88193983.861333311</v>
      </c>
      <c r="I140" s="125"/>
      <c r="J140" s="123">
        <f>-Análisis_Activos!AI140</f>
        <v>0</v>
      </c>
      <c r="K140" s="123"/>
      <c r="L140" s="126">
        <f t="shared" si="10"/>
        <v>93360650.527999982</v>
      </c>
    </row>
    <row r="141" spans="2:12" x14ac:dyDescent="0.25">
      <c r="B141" s="122">
        <v>136</v>
      </c>
      <c r="C141" s="123">
        <f>PyG!W141</f>
        <v>136799478.39999998</v>
      </c>
      <c r="D141" s="124">
        <f>Análisis_Activos!AJ141</f>
        <v>5166666.666666667</v>
      </c>
      <c r="E141" s="123">
        <f t="shared" si="9"/>
        <v>131632811.7333333</v>
      </c>
      <c r="F141" s="123">
        <f t="shared" si="11"/>
        <v>14642354544.960003</v>
      </c>
      <c r="G141" s="123">
        <f>IF(F141&lt;=0,0,E141*Datos_Entrada!$C$8)</f>
        <v>43438827.871999994</v>
      </c>
      <c r="H141" s="123">
        <f t="shared" si="8"/>
        <v>88193983.861333311</v>
      </c>
      <c r="I141" s="125"/>
      <c r="J141" s="123">
        <f>-Análisis_Activos!AI141</f>
        <v>0</v>
      </c>
      <c r="K141" s="123"/>
      <c r="L141" s="126">
        <f t="shared" si="10"/>
        <v>93360650.527999982</v>
      </c>
    </row>
    <row r="142" spans="2:12" x14ac:dyDescent="0.25">
      <c r="B142" s="122">
        <v>137</v>
      </c>
      <c r="C142" s="123">
        <f>PyG!W142</f>
        <v>136799478.39999998</v>
      </c>
      <c r="D142" s="124">
        <f>Análisis_Activos!AJ142</f>
        <v>5166666.666666667</v>
      </c>
      <c r="E142" s="123">
        <f t="shared" si="9"/>
        <v>131632811.7333333</v>
      </c>
      <c r="F142" s="123">
        <f t="shared" si="11"/>
        <v>14773987356.693336</v>
      </c>
      <c r="G142" s="123">
        <f>IF(F142&lt;=0,0,E142*Datos_Entrada!$C$8)</f>
        <v>43438827.871999994</v>
      </c>
      <c r="H142" s="123">
        <f t="shared" si="8"/>
        <v>88193983.861333311</v>
      </c>
      <c r="I142" s="125"/>
      <c r="J142" s="123">
        <f>-Análisis_Activos!AI142</f>
        <v>0</v>
      </c>
      <c r="K142" s="123"/>
      <c r="L142" s="126">
        <f t="shared" si="10"/>
        <v>93360650.527999982</v>
      </c>
    </row>
    <row r="143" spans="2:12" x14ac:dyDescent="0.25">
      <c r="B143" s="122">
        <v>138</v>
      </c>
      <c r="C143" s="123">
        <f>PyG!W143</f>
        <v>136799478.39999998</v>
      </c>
      <c r="D143" s="124">
        <f>Análisis_Activos!AJ143</f>
        <v>5166666.666666667</v>
      </c>
      <c r="E143" s="123">
        <f t="shared" si="9"/>
        <v>131632811.7333333</v>
      </c>
      <c r="F143" s="123">
        <f t="shared" si="11"/>
        <v>14905620168.42667</v>
      </c>
      <c r="G143" s="123">
        <f>IF(F143&lt;=0,0,E143*Datos_Entrada!$C$8)</f>
        <v>43438827.871999994</v>
      </c>
      <c r="H143" s="123">
        <f t="shared" si="8"/>
        <v>88193983.861333311</v>
      </c>
      <c r="I143" s="125"/>
      <c r="J143" s="123">
        <f>-Análisis_Activos!AI143</f>
        <v>0</v>
      </c>
      <c r="K143" s="123"/>
      <c r="L143" s="126">
        <f t="shared" si="10"/>
        <v>93360650.527999982</v>
      </c>
    </row>
    <row r="144" spans="2:12" x14ac:dyDescent="0.25">
      <c r="B144" s="122">
        <v>139</v>
      </c>
      <c r="C144" s="123">
        <f>PyG!W144</f>
        <v>136799478.39999998</v>
      </c>
      <c r="D144" s="124">
        <f>Análisis_Activos!AJ144</f>
        <v>5166666.666666667</v>
      </c>
      <c r="E144" s="123">
        <f t="shared" si="9"/>
        <v>131632811.7333333</v>
      </c>
      <c r="F144" s="123">
        <f t="shared" si="11"/>
        <v>15037252980.160004</v>
      </c>
      <c r="G144" s="123">
        <f>IF(F144&lt;=0,0,E144*Datos_Entrada!$C$8)</f>
        <v>43438827.871999994</v>
      </c>
      <c r="H144" s="123">
        <f t="shared" si="8"/>
        <v>88193983.861333311</v>
      </c>
      <c r="I144" s="125"/>
      <c r="J144" s="123">
        <f>-Análisis_Activos!AI144</f>
        <v>0</v>
      </c>
      <c r="K144" s="123"/>
      <c r="L144" s="126">
        <f t="shared" si="10"/>
        <v>93360650.527999982</v>
      </c>
    </row>
    <row r="145" spans="2:12" x14ac:dyDescent="0.25">
      <c r="B145" s="122">
        <v>140</v>
      </c>
      <c r="C145" s="123">
        <f>PyG!W145</f>
        <v>136799478.39999998</v>
      </c>
      <c r="D145" s="124">
        <f>Análisis_Activos!AJ145</f>
        <v>5166666.666666667</v>
      </c>
      <c r="E145" s="123">
        <f t="shared" si="9"/>
        <v>131632811.7333333</v>
      </c>
      <c r="F145" s="123">
        <f t="shared" si="11"/>
        <v>15168885791.893337</v>
      </c>
      <c r="G145" s="123">
        <f>IF(F145&lt;=0,0,E145*Datos_Entrada!$C$8)</f>
        <v>43438827.871999994</v>
      </c>
      <c r="H145" s="123">
        <f t="shared" si="8"/>
        <v>88193983.861333311</v>
      </c>
      <c r="I145" s="125"/>
      <c r="J145" s="123">
        <f>-Análisis_Activos!AI145</f>
        <v>0</v>
      </c>
      <c r="K145" s="123"/>
      <c r="L145" s="126">
        <f t="shared" si="10"/>
        <v>93360650.527999982</v>
      </c>
    </row>
    <row r="146" spans="2:12" x14ac:dyDescent="0.25">
      <c r="B146" s="122">
        <v>141</v>
      </c>
      <c r="C146" s="123">
        <f>PyG!W146</f>
        <v>136799478.39999998</v>
      </c>
      <c r="D146" s="124">
        <f>Análisis_Activos!AJ146</f>
        <v>5166666.666666667</v>
      </c>
      <c r="E146" s="123">
        <f t="shared" si="9"/>
        <v>131632811.7333333</v>
      </c>
      <c r="F146" s="123">
        <f t="shared" si="11"/>
        <v>15300518603.626671</v>
      </c>
      <c r="G146" s="123">
        <f>IF(F146&lt;=0,0,E146*Datos_Entrada!$C$8)</f>
        <v>43438827.871999994</v>
      </c>
      <c r="H146" s="123">
        <f t="shared" si="8"/>
        <v>88193983.861333311</v>
      </c>
      <c r="I146" s="125"/>
      <c r="J146" s="123">
        <f>-Análisis_Activos!AI146</f>
        <v>0</v>
      </c>
      <c r="K146" s="123"/>
      <c r="L146" s="126">
        <f t="shared" si="10"/>
        <v>93360650.527999982</v>
      </c>
    </row>
    <row r="147" spans="2:12" x14ac:dyDescent="0.25">
      <c r="B147" s="122">
        <v>142</v>
      </c>
      <c r="C147" s="123">
        <f>PyG!W147</f>
        <v>136799478.39999998</v>
      </c>
      <c r="D147" s="124">
        <f>Análisis_Activos!AJ147</f>
        <v>5166666.666666667</v>
      </c>
      <c r="E147" s="123">
        <f t="shared" si="9"/>
        <v>131632811.7333333</v>
      </c>
      <c r="F147" s="123">
        <f t="shared" si="11"/>
        <v>15432151415.360004</v>
      </c>
      <c r="G147" s="123">
        <f>IF(F147&lt;=0,0,E147*Datos_Entrada!$C$8)</f>
        <v>43438827.871999994</v>
      </c>
      <c r="H147" s="123">
        <f t="shared" si="8"/>
        <v>88193983.861333311</v>
      </c>
      <c r="I147" s="125"/>
      <c r="J147" s="123">
        <f>-Análisis_Activos!AI147</f>
        <v>0</v>
      </c>
      <c r="K147" s="123"/>
      <c r="L147" s="126">
        <f t="shared" si="10"/>
        <v>93360650.527999982</v>
      </c>
    </row>
    <row r="148" spans="2:12" x14ac:dyDescent="0.25">
      <c r="B148" s="122">
        <v>143</v>
      </c>
      <c r="C148" s="123">
        <f>PyG!W148</f>
        <v>136799478.39999998</v>
      </c>
      <c r="D148" s="124">
        <f>Análisis_Activos!AJ148</f>
        <v>5166666.666666667</v>
      </c>
      <c r="E148" s="123">
        <f t="shared" si="9"/>
        <v>131632811.7333333</v>
      </c>
      <c r="F148" s="123">
        <f t="shared" si="11"/>
        <v>15563784227.093338</v>
      </c>
      <c r="G148" s="123">
        <f>IF(F148&lt;=0,0,E148*Datos_Entrada!$C$8)</f>
        <v>43438827.871999994</v>
      </c>
      <c r="H148" s="123">
        <f t="shared" si="8"/>
        <v>88193983.861333311</v>
      </c>
      <c r="I148" s="125"/>
      <c r="J148" s="123">
        <f>-Análisis_Activos!AI148</f>
        <v>0</v>
      </c>
      <c r="K148" s="123"/>
      <c r="L148" s="126">
        <f t="shared" si="10"/>
        <v>93360650.527999982</v>
      </c>
    </row>
    <row r="149" spans="2:12" x14ac:dyDescent="0.25">
      <c r="B149" s="122">
        <v>144</v>
      </c>
      <c r="C149" s="123">
        <f>PyG!W149</f>
        <v>136799478.39999998</v>
      </c>
      <c r="D149" s="124">
        <f>Análisis_Activos!AJ149</f>
        <v>5166666.666666667</v>
      </c>
      <c r="E149" s="123">
        <f t="shared" si="9"/>
        <v>131632811.7333333</v>
      </c>
      <c r="F149" s="123">
        <f t="shared" si="11"/>
        <v>15695417038.826672</v>
      </c>
      <c r="G149" s="123">
        <f>IF(F149&lt;=0,0,E149*Datos_Entrada!$C$8)</f>
        <v>43438827.871999994</v>
      </c>
      <c r="H149" s="123">
        <f t="shared" si="8"/>
        <v>88193983.861333311</v>
      </c>
      <c r="I149" s="125"/>
      <c r="J149" s="123">
        <f>-Análisis_Activos!AI149</f>
        <v>0</v>
      </c>
      <c r="K149" s="123"/>
      <c r="L149" s="126">
        <f t="shared" si="10"/>
        <v>93360650.527999982</v>
      </c>
    </row>
    <row r="150" spans="2:12" x14ac:dyDescent="0.25">
      <c r="B150" s="122">
        <v>145</v>
      </c>
      <c r="C150" s="123">
        <f>PyG!W150</f>
        <v>136799478.39999998</v>
      </c>
      <c r="D150" s="124">
        <f>Análisis_Activos!AJ150</f>
        <v>5166666.666666667</v>
      </c>
      <c r="E150" s="123">
        <f t="shared" si="9"/>
        <v>131632811.7333333</v>
      </c>
      <c r="F150" s="123">
        <f t="shared" si="11"/>
        <v>15827049850.560005</v>
      </c>
      <c r="G150" s="123">
        <f>IF(F150&lt;=0,0,E150*Datos_Entrada!$C$8)</f>
        <v>43438827.871999994</v>
      </c>
      <c r="H150" s="123">
        <f t="shared" si="8"/>
        <v>88193983.861333311</v>
      </c>
      <c r="I150" s="125">
        <f>-Análisis_Activos!L150</f>
        <v>-2000000</v>
      </c>
      <c r="J150" s="123">
        <f>-Análisis_Activos!AI150</f>
        <v>0</v>
      </c>
      <c r="K150" s="123"/>
      <c r="L150" s="126">
        <f t="shared" si="10"/>
        <v>91360650.527999982</v>
      </c>
    </row>
    <row r="151" spans="2:12" x14ac:dyDescent="0.25">
      <c r="B151" s="122">
        <v>146</v>
      </c>
      <c r="C151" s="123">
        <f>PyG!W151</f>
        <v>136799478.39999998</v>
      </c>
      <c r="D151" s="124">
        <f>Análisis_Activos!AJ151</f>
        <v>5166666.666666667</v>
      </c>
      <c r="E151" s="123">
        <f t="shared" si="9"/>
        <v>131632811.7333333</v>
      </c>
      <c r="F151" s="123">
        <f t="shared" si="11"/>
        <v>15958682662.293339</v>
      </c>
      <c r="G151" s="123">
        <f>IF(F151&lt;=0,0,E151*Datos_Entrada!$C$8)</f>
        <v>43438827.871999994</v>
      </c>
      <c r="H151" s="123">
        <f t="shared" si="8"/>
        <v>88193983.861333311</v>
      </c>
      <c r="I151" s="125"/>
      <c r="J151" s="123">
        <f>-Análisis_Activos!AI151</f>
        <v>0</v>
      </c>
      <c r="K151" s="123"/>
      <c r="L151" s="126">
        <f t="shared" si="10"/>
        <v>93360650.527999982</v>
      </c>
    </row>
    <row r="152" spans="2:12" x14ac:dyDescent="0.25">
      <c r="B152" s="122">
        <v>147</v>
      </c>
      <c r="C152" s="123">
        <f>PyG!W152</f>
        <v>136799478.39999998</v>
      </c>
      <c r="D152" s="124">
        <f>Análisis_Activos!AJ152</f>
        <v>5166666.666666667</v>
      </c>
      <c r="E152" s="123">
        <f t="shared" si="9"/>
        <v>131632811.7333333</v>
      </c>
      <c r="F152" s="123">
        <f t="shared" si="11"/>
        <v>16090315474.026672</v>
      </c>
      <c r="G152" s="123">
        <f>IF(F152&lt;=0,0,E152*Datos_Entrada!$C$8)</f>
        <v>43438827.871999994</v>
      </c>
      <c r="H152" s="123">
        <f t="shared" si="8"/>
        <v>88193983.861333311</v>
      </c>
      <c r="I152" s="125"/>
      <c r="J152" s="123">
        <f>-Análisis_Activos!AI152</f>
        <v>0</v>
      </c>
      <c r="K152" s="123"/>
      <c r="L152" s="126">
        <f t="shared" si="10"/>
        <v>93360650.527999982</v>
      </c>
    </row>
    <row r="153" spans="2:12" x14ac:dyDescent="0.25">
      <c r="B153" s="122">
        <v>148</v>
      </c>
      <c r="C153" s="123">
        <f>PyG!W153</f>
        <v>136799478.39999998</v>
      </c>
      <c r="D153" s="124">
        <f>Análisis_Activos!AJ153</f>
        <v>5166666.666666667</v>
      </c>
      <c r="E153" s="123">
        <f t="shared" si="9"/>
        <v>131632811.7333333</v>
      </c>
      <c r="F153" s="123">
        <f t="shared" si="11"/>
        <v>16221948285.760006</v>
      </c>
      <c r="G153" s="123">
        <f>IF(F153&lt;=0,0,E153*Datos_Entrada!$C$8)</f>
        <v>43438827.871999994</v>
      </c>
      <c r="H153" s="123">
        <f t="shared" si="8"/>
        <v>88193983.861333311</v>
      </c>
      <c r="I153" s="125"/>
      <c r="J153" s="123">
        <f>-Análisis_Activos!AI153</f>
        <v>0</v>
      </c>
      <c r="K153" s="123"/>
      <c r="L153" s="126">
        <f t="shared" si="10"/>
        <v>93360650.527999982</v>
      </c>
    </row>
    <row r="154" spans="2:12" x14ac:dyDescent="0.25">
      <c r="B154" s="122">
        <v>149</v>
      </c>
      <c r="C154" s="123">
        <f>PyG!W154</f>
        <v>136799478.39999998</v>
      </c>
      <c r="D154" s="124">
        <f>Análisis_Activos!AJ154</f>
        <v>5166666.666666667</v>
      </c>
      <c r="E154" s="123">
        <f t="shared" si="9"/>
        <v>131632811.7333333</v>
      </c>
      <c r="F154" s="123">
        <f t="shared" si="11"/>
        <v>16353581097.49334</v>
      </c>
      <c r="G154" s="123">
        <f>IF(F154&lt;=0,0,E154*Datos_Entrada!$C$8)</f>
        <v>43438827.871999994</v>
      </c>
      <c r="H154" s="123">
        <f t="shared" si="8"/>
        <v>88193983.861333311</v>
      </c>
      <c r="I154" s="125"/>
      <c r="J154" s="123">
        <f>-Análisis_Activos!AI154</f>
        <v>0</v>
      </c>
      <c r="K154" s="123"/>
      <c r="L154" s="126">
        <f t="shared" si="10"/>
        <v>93360650.527999982</v>
      </c>
    </row>
    <row r="155" spans="2:12" x14ac:dyDescent="0.25">
      <c r="B155" s="122">
        <v>150</v>
      </c>
      <c r="C155" s="123">
        <f>PyG!W155</f>
        <v>136799478.39999998</v>
      </c>
      <c r="D155" s="124">
        <f>Análisis_Activos!AJ155</f>
        <v>5166666.666666667</v>
      </c>
      <c r="E155" s="123">
        <f t="shared" si="9"/>
        <v>131632811.7333333</v>
      </c>
      <c r="F155" s="123">
        <f t="shared" si="11"/>
        <v>16485213909.226673</v>
      </c>
      <c r="G155" s="123">
        <f>IF(F155&lt;=0,0,E155*Datos_Entrada!$C$8)</f>
        <v>43438827.871999994</v>
      </c>
      <c r="H155" s="123">
        <f t="shared" si="8"/>
        <v>88193983.861333311</v>
      </c>
      <c r="I155" s="125"/>
      <c r="J155" s="123">
        <f>-Análisis_Activos!AI155</f>
        <v>0</v>
      </c>
      <c r="K155" s="123"/>
      <c r="L155" s="126">
        <f t="shared" si="10"/>
        <v>93360650.527999982</v>
      </c>
    </row>
    <row r="156" spans="2:12" x14ac:dyDescent="0.25">
      <c r="B156" s="122">
        <v>151</v>
      </c>
      <c r="C156" s="123">
        <f>PyG!W156</f>
        <v>136799478.39999998</v>
      </c>
      <c r="D156" s="124">
        <f>Análisis_Activos!AJ156</f>
        <v>5166666.666666667</v>
      </c>
      <c r="E156" s="123">
        <f t="shared" si="9"/>
        <v>131632811.7333333</v>
      </c>
      <c r="F156" s="123">
        <f t="shared" si="11"/>
        <v>16616846720.960007</v>
      </c>
      <c r="G156" s="123">
        <f>IF(F156&lt;=0,0,E156*Datos_Entrada!$C$8)</f>
        <v>43438827.871999994</v>
      </c>
      <c r="H156" s="123">
        <f t="shared" si="8"/>
        <v>88193983.861333311</v>
      </c>
      <c r="I156" s="125"/>
      <c r="J156" s="123">
        <f>-Análisis_Activos!AI156</f>
        <v>0</v>
      </c>
      <c r="K156" s="123"/>
      <c r="L156" s="126">
        <f t="shared" si="10"/>
        <v>93360650.527999982</v>
      </c>
    </row>
    <row r="157" spans="2:12" x14ac:dyDescent="0.25">
      <c r="B157" s="122">
        <v>152</v>
      </c>
      <c r="C157" s="123">
        <f>PyG!W157</f>
        <v>136799478.39999998</v>
      </c>
      <c r="D157" s="124">
        <f>Análisis_Activos!AJ157</f>
        <v>5166666.666666667</v>
      </c>
      <c r="E157" s="123">
        <f t="shared" si="9"/>
        <v>131632811.7333333</v>
      </c>
      <c r="F157" s="123">
        <f t="shared" si="11"/>
        <v>16748479532.69334</v>
      </c>
      <c r="G157" s="123">
        <f>IF(F157&lt;=0,0,E157*Datos_Entrada!$C$8)</f>
        <v>43438827.871999994</v>
      </c>
      <c r="H157" s="123">
        <f t="shared" si="8"/>
        <v>88193983.861333311</v>
      </c>
      <c r="I157" s="125"/>
      <c r="J157" s="123">
        <f>-Análisis_Activos!AI157</f>
        <v>0</v>
      </c>
      <c r="K157" s="123"/>
      <c r="L157" s="126">
        <f t="shared" si="10"/>
        <v>93360650.527999982</v>
      </c>
    </row>
    <row r="158" spans="2:12" x14ac:dyDescent="0.25">
      <c r="B158" s="122">
        <v>153</v>
      </c>
      <c r="C158" s="123">
        <f>PyG!W158</f>
        <v>136799478.39999998</v>
      </c>
      <c r="D158" s="124">
        <f>Análisis_Activos!AJ158</f>
        <v>5166666.666666667</v>
      </c>
      <c r="E158" s="123">
        <f t="shared" si="9"/>
        <v>131632811.7333333</v>
      </c>
      <c r="F158" s="123">
        <f t="shared" si="11"/>
        <v>16880112344.426674</v>
      </c>
      <c r="G158" s="123">
        <f>IF(F158&lt;=0,0,E158*Datos_Entrada!$C$8)</f>
        <v>43438827.871999994</v>
      </c>
      <c r="H158" s="123">
        <f t="shared" si="8"/>
        <v>88193983.861333311</v>
      </c>
      <c r="I158" s="125"/>
      <c r="J158" s="123">
        <f>-Análisis_Activos!AI158</f>
        <v>0</v>
      </c>
      <c r="K158" s="123"/>
      <c r="L158" s="126">
        <f t="shared" si="10"/>
        <v>93360650.527999982</v>
      </c>
    </row>
    <row r="159" spans="2:12" x14ac:dyDescent="0.25">
      <c r="B159" s="122">
        <v>154</v>
      </c>
      <c r="C159" s="123">
        <f>PyG!W159</f>
        <v>136799478.39999998</v>
      </c>
      <c r="D159" s="124">
        <f>Análisis_Activos!AJ159</f>
        <v>5166666.666666667</v>
      </c>
      <c r="E159" s="123">
        <f t="shared" si="9"/>
        <v>131632811.7333333</v>
      </c>
      <c r="F159" s="123">
        <f t="shared" si="11"/>
        <v>17011745156.160007</v>
      </c>
      <c r="G159" s="123">
        <f>IF(F159&lt;=0,0,E159*Datos_Entrada!$C$8)</f>
        <v>43438827.871999994</v>
      </c>
      <c r="H159" s="123">
        <f t="shared" si="8"/>
        <v>88193983.861333311</v>
      </c>
      <c r="I159" s="125"/>
      <c r="J159" s="123">
        <f>-Análisis_Activos!AI159</f>
        <v>0</v>
      </c>
      <c r="K159" s="123"/>
      <c r="L159" s="126">
        <f t="shared" si="10"/>
        <v>93360650.527999982</v>
      </c>
    </row>
    <row r="160" spans="2:12" x14ac:dyDescent="0.25">
      <c r="B160" s="122">
        <v>155</v>
      </c>
      <c r="C160" s="123">
        <f>PyG!W160</f>
        <v>136799478.39999998</v>
      </c>
      <c r="D160" s="124">
        <f>Análisis_Activos!AJ160</f>
        <v>5166666.666666667</v>
      </c>
      <c r="E160" s="123">
        <f t="shared" si="9"/>
        <v>131632811.7333333</v>
      </c>
      <c r="F160" s="123">
        <f t="shared" si="11"/>
        <v>17143377967.893341</v>
      </c>
      <c r="G160" s="123">
        <f>IF(F160&lt;=0,0,E160*Datos_Entrada!$C$8)</f>
        <v>43438827.871999994</v>
      </c>
      <c r="H160" s="123">
        <f t="shared" si="8"/>
        <v>88193983.861333311</v>
      </c>
      <c r="I160" s="125"/>
      <c r="J160" s="123">
        <f>-Análisis_Activos!AI160</f>
        <v>0</v>
      </c>
      <c r="K160" s="123"/>
      <c r="L160" s="126">
        <f t="shared" si="10"/>
        <v>93360650.527999982</v>
      </c>
    </row>
    <row r="161" spans="2:12" x14ac:dyDescent="0.25">
      <c r="B161" s="122">
        <v>156</v>
      </c>
      <c r="C161" s="123">
        <f>PyG!W161</f>
        <v>136799478.39999998</v>
      </c>
      <c r="D161" s="124">
        <f>Análisis_Activos!AJ161</f>
        <v>5166666.666666667</v>
      </c>
      <c r="E161" s="123">
        <f t="shared" si="9"/>
        <v>131632811.7333333</v>
      </c>
      <c r="F161" s="123">
        <f t="shared" si="11"/>
        <v>17275010779.626675</v>
      </c>
      <c r="G161" s="123">
        <f>IF(F161&lt;=0,0,E161*Datos_Entrada!$C$8)</f>
        <v>43438827.871999994</v>
      </c>
      <c r="H161" s="123">
        <f t="shared" si="8"/>
        <v>88193983.861333311</v>
      </c>
      <c r="I161" s="125"/>
      <c r="J161" s="123">
        <f>-Análisis_Activos!AI161</f>
        <v>0</v>
      </c>
      <c r="K161" s="123"/>
      <c r="L161" s="126">
        <f t="shared" si="10"/>
        <v>93360650.527999982</v>
      </c>
    </row>
    <row r="162" spans="2:12" x14ac:dyDescent="0.25">
      <c r="B162" s="122">
        <v>157</v>
      </c>
      <c r="C162" s="123">
        <f>PyG!W162</f>
        <v>136799478.39999998</v>
      </c>
      <c r="D162" s="124">
        <f>Análisis_Activos!AJ162</f>
        <v>5166666.666666667</v>
      </c>
      <c r="E162" s="123">
        <f t="shared" si="9"/>
        <v>131632811.7333333</v>
      </c>
      <c r="F162" s="123">
        <f t="shared" si="11"/>
        <v>17406643591.360008</v>
      </c>
      <c r="G162" s="123">
        <f>IF(F162&lt;=0,0,E162*Datos_Entrada!$C$8)</f>
        <v>43438827.871999994</v>
      </c>
      <c r="H162" s="123">
        <f t="shared" si="8"/>
        <v>88193983.861333311</v>
      </c>
      <c r="I162" s="125">
        <f>-Análisis_Activos!L162</f>
        <v>-2000000</v>
      </c>
      <c r="J162" s="123">
        <f>-Análisis_Activos!AI162</f>
        <v>0</v>
      </c>
      <c r="K162" s="123"/>
      <c r="L162" s="126">
        <f t="shared" si="10"/>
        <v>91360650.527999982</v>
      </c>
    </row>
    <row r="163" spans="2:12" x14ac:dyDescent="0.25">
      <c r="B163" s="122">
        <v>158</v>
      </c>
      <c r="C163" s="123">
        <f>PyG!W163</f>
        <v>136799478.39999998</v>
      </c>
      <c r="D163" s="124">
        <f>Análisis_Activos!AJ163</f>
        <v>5166666.666666667</v>
      </c>
      <c r="E163" s="123">
        <f t="shared" si="9"/>
        <v>131632811.7333333</v>
      </c>
      <c r="F163" s="123">
        <f t="shared" si="11"/>
        <v>17538276403.093342</v>
      </c>
      <c r="G163" s="123">
        <f>IF(F163&lt;=0,0,E163*Datos_Entrada!$C$8)</f>
        <v>43438827.871999994</v>
      </c>
      <c r="H163" s="123">
        <f t="shared" si="8"/>
        <v>88193983.861333311</v>
      </c>
      <c r="I163" s="125"/>
      <c r="J163" s="123">
        <f>-Análisis_Activos!AI163</f>
        <v>0</v>
      </c>
      <c r="K163" s="123"/>
      <c r="L163" s="126">
        <f t="shared" si="10"/>
        <v>93360650.527999982</v>
      </c>
    </row>
    <row r="164" spans="2:12" x14ac:dyDescent="0.25">
      <c r="B164" s="122">
        <v>159</v>
      </c>
      <c r="C164" s="123">
        <f>PyG!W164</f>
        <v>136799478.39999998</v>
      </c>
      <c r="D164" s="124">
        <f>Análisis_Activos!AJ164</f>
        <v>5166666.666666667</v>
      </c>
      <c r="E164" s="123">
        <f t="shared" si="9"/>
        <v>131632811.7333333</v>
      </c>
      <c r="F164" s="123">
        <f t="shared" si="11"/>
        <v>17669909214.826675</v>
      </c>
      <c r="G164" s="123">
        <f>IF(F164&lt;=0,0,E164*Datos_Entrada!$C$8)</f>
        <v>43438827.871999994</v>
      </c>
      <c r="H164" s="123">
        <f t="shared" si="8"/>
        <v>88193983.861333311</v>
      </c>
      <c r="I164" s="125"/>
      <c r="J164" s="123">
        <f>-Análisis_Activos!AI164</f>
        <v>0</v>
      </c>
      <c r="K164" s="123"/>
      <c r="L164" s="126">
        <f t="shared" si="10"/>
        <v>93360650.527999982</v>
      </c>
    </row>
    <row r="165" spans="2:12" x14ac:dyDescent="0.25">
      <c r="B165" s="122">
        <v>160</v>
      </c>
      <c r="C165" s="123">
        <f>PyG!W165</f>
        <v>136799478.39999998</v>
      </c>
      <c r="D165" s="124">
        <f>Análisis_Activos!AJ165</f>
        <v>5166666.666666667</v>
      </c>
      <c r="E165" s="123">
        <f t="shared" si="9"/>
        <v>131632811.7333333</v>
      </c>
      <c r="F165" s="123">
        <f t="shared" si="11"/>
        <v>17801542026.560009</v>
      </c>
      <c r="G165" s="123">
        <f>IF(F165&lt;=0,0,E165*Datos_Entrada!$C$8)</f>
        <v>43438827.871999994</v>
      </c>
      <c r="H165" s="123">
        <f t="shared" si="8"/>
        <v>88193983.861333311</v>
      </c>
      <c r="I165" s="125"/>
      <c r="J165" s="123">
        <f>-Análisis_Activos!AI165</f>
        <v>0</v>
      </c>
      <c r="K165" s="123"/>
      <c r="L165" s="126">
        <f t="shared" si="10"/>
        <v>93360650.527999982</v>
      </c>
    </row>
    <row r="166" spans="2:12" x14ac:dyDescent="0.25">
      <c r="B166" s="122">
        <v>161</v>
      </c>
      <c r="C166" s="123">
        <f>PyG!W166</f>
        <v>136799478.39999998</v>
      </c>
      <c r="D166" s="124">
        <f>Análisis_Activos!AJ166</f>
        <v>5166666.666666667</v>
      </c>
      <c r="E166" s="123">
        <f t="shared" si="9"/>
        <v>131632811.7333333</v>
      </c>
      <c r="F166" s="123">
        <f t="shared" si="11"/>
        <v>17933174838.293343</v>
      </c>
      <c r="G166" s="123">
        <f>IF(F166&lt;=0,0,E166*Datos_Entrada!$C$8)</f>
        <v>43438827.871999994</v>
      </c>
      <c r="H166" s="123">
        <f t="shared" si="8"/>
        <v>88193983.861333311</v>
      </c>
      <c r="I166" s="125"/>
      <c r="J166" s="123">
        <f>-Análisis_Activos!AI166</f>
        <v>0</v>
      </c>
      <c r="K166" s="123"/>
      <c r="L166" s="126">
        <f t="shared" si="10"/>
        <v>93360650.527999982</v>
      </c>
    </row>
    <row r="167" spans="2:12" x14ac:dyDescent="0.25">
      <c r="B167" s="122">
        <v>162</v>
      </c>
      <c r="C167" s="123">
        <f>PyG!W167</f>
        <v>136799478.39999998</v>
      </c>
      <c r="D167" s="124">
        <f>Análisis_Activos!AJ167</f>
        <v>5166666.666666667</v>
      </c>
      <c r="E167" s="123">
        <f t="shared" si="9"/>
        <v>131632811.7333333</v>
      </c>
      <c r="F167" s="123">
        <f t="shared" si="11"/>
        <v>18064807650.026676</v>
      </c>
      <c r="G167" s="123">
        <f>IF(F167&lt;=0,0,E167*Datos_Entrada!$C$8)</f>
        <v>43438827.871999994</v>
      </c>
      <c r="H167" s="123">
        <f t="shared" si="8"/>
        <v>88193983.861333311</v>
      </c>
      <c r="I167" s="125"/>
      <c r="J167" s="123">
        <f>-Análisis_Activos!AI167</f>
        <v>0</v>
      </c>
      <c r="K167" s="123"/>
      <c r="L167" s="126">
        <f t="shared" si="10"/>
        <v>93360650.527999982</v>
      </c>
    </row>
    <row r="168" spans="2:12" x14ac:dyDescent="0.25">
      <c r="B168" s="122">
        <v>163</v>
      </c>
      <c r="C168" s="123">
        <f>PyG!W168</f>
        <v>136799478.39999998</v>
      </c>
      <c r="D168" s="124">
        <f>Análisis_Activos!AJ168</f>
        <v>5166666.666666667</v>
      </c>
      <c r="E168" s="123">
        <f t="shared" si="9"/>
        <v>131632811.7333333</v>
      </c>
      <c r="F168" s="123">
        <f t="shared" si="11"/>
        <v>18196440461.76001</v>
      </c>
      <c r="G168" s="123">
        <f>IF(F168&lt;=0,0,E168*Datos_Entrada!$C$8)</f>
        <v>43438827.871999994</v>
      </c>
      <c r="H168" s="123">
        <f t="shared" si="8"/>
        <v>88193983.861333311</v>
      </c>
      <c r="I168" s="125"/>
      <c r="J168" s="123">
        <f>-Análisis_Activos!AI168</f>
        <v>0</v>
      </c>
      <c r="K168" s="123"/>
      <c r="L168" s="126">
        <f t="shared" si="10"/>
        <v>93360650.527999982</v>
      </c>
    </row>
    <row r="169" spans="2:12" x14ac:dyDescent="0.25">
      <c r="B169" s="122">
        <v>164</v>
      </c>
      <c r="C169" s="123">
        <f>PyG!W169</f>
        <v>136799478.39999998</v>
      </c>
      <c r="D169" s="124">
        <f>Análisis_Activos!AJ169</f>
        <v>5166666.666666667</v>
      </c>
      <c r="E169" s="123">
        <f t="shared" si="9"/>
        <v>131632811.7333333</v>
      </c>
      <c r="F169" s="123">
        <f t="shared" si="11"/>
        <v>18328073273.493343</v>
      </c>
      <c r="G169" s="123">
        <f>IF(F169&lt;=0,0,E169*Datos_Entrada!$C$8)</f>
        <v>43438827.871999994</v>
      </c>
      <c r="H169" s="123">
        <f t="shared" si="8"/>
        <v>88193983.861333311</v>
      </c>
      <c r="I169" s="125"/>
      <c r="J169" s="123">
        <f>-Análisis_Activos!AI169</f>
        <v>0</v>
      </c>
      <c r="K169" s="123"/>
      <c r="L169" s="126">
        <f t="shared" si="10"/>
        <v>93360650.527999982</v>
      </c>
    </row>
    <row r="170" spans="2:12" x14ac:dyDescent="0.25">
      <c r="B170" s="122">
        <v>165</v>
      </c>
      <c r="C170" s="123">
        <f>PyG!W170</f>
        <v>136799478.39999998</v>
      </c>
      <c r="D170" s="124">
        <f>Análisis_Activos!AJ170</f>
        <v>5166666.666666667</v>
      </c>
      <c r="E170" s="123">
        <f t="shared" si="9"/>
        <v>131632811.7333333</v>
      </c>
      <c r="F170" s="123">
        <f t="shared" si="11"/>
        <v>18459706085.226677</v>
      </c>
      <c r="G170" s="123">
        <f>IF(F170&lt;=0,0,E170*Datos_Entrada!$C$8)</f>
        <v>43438827.871999994</v>
      </c>
      <c r="H170" s="123">
        <f t="shared" si="8"/>
        <v>88193983.861333311</v>
      </c>
      <c r="I170" s="125"/>
      <c r="J170" s="123">
        <f>-Análisis_Activos!AI170</f>
        <v>0</v>
      </c>
      <c r="K170" s="123"/>
      <c r="L170" s="126">
        <f t="shared" si="10"/>
        <v>93360650.527999982</v>
      </c>
    </row>
    <row r="171" spans="2:12" x14ac:dyDescent="0.25">
      <c r="B171" s="122">
        <v>166</v>
      </c>
      <c r="C171" s="123">
        <f>PyG!W171</f>
        <v>136799478.39999998</v>
      </c>
      <c r="D171" s="124">
        <f>Análisis_Activos!AJ171</f>
        <v>5166666.666666667</v>
      </c>
      <c r="E171" s="123">
        <f t="shared" si="9"/>
        <v>131632811.7333333</v>
      </c>
      <c r="F171" s="123">
        <f t="shared" si="11"/>
        <v>18591338896.960011</v>
      </c>
      <c r="G171" s="123">
        <f>IF(F171&lt;=0,0,E171*Datos_Entrada!$C$8)</f>
        <v>43438827.871999994</v>
      </c>
      <c r="H171" s="123">
        <f t="shared" si="8"/>
        <v>88193983.861333311</v>
      </c>
      <c r="I171" s="125"/>
      <c r="J171" s="123">
        <f>-Análisis_Activos!AI171</f>
        <v>0</v>
      </c>
      <c r="K171" s="123"/>
      <c r="L171" s="126">
        <f t="shared" si="10"/>
        <v>93360650.527999982</v>
      </c>
    </row>
    <row r="172" spans="2:12" x14ac:dyDescent="0.25">
      <c r="B172" s="122">
        <v>167</v>
      </c>
      <c r="C172" s="123">
        <f>PyG!W172</f>
        <v>136799478.39999998</v>
      </c>
      <c r="D172" s="124">
        <f>Análisis_Activos!AJ172</f>
        <v>5166666.666666667</v>
      </c>
      <c r="E172" s="123">
        <f t="shared" si="9"/>
        <v>131632811.7333333</v>
      </c>
      <c r="F172" s="123">
        <f t="shared" si="11"/>
        <v>18722971708.693344</v>
      </c>
      <c r="G172" s="123">
        <f>IF(F172&lt;=0,0,E172*Datos_Entrada!$C$8)</f>
        <v>43438827.871999994</v>
      </c>
      <c r="H172" s="123">
        <f t="shared" si="8"/>
        <v>88193983.861333311</v>
      </c>
      <c r="I172" s="125"/>
      <c r="J172" s="123">
        <f>-Análisis_Activos!AI172</f>
        <v>0</v>
      </c>
      <c r="K172" s="123"/>
      <c r="L172" s="126">
        <f t="shared" si="10"/>
        <v>93360650.527999982</v>
      </c>
    </row>
    <row r="173" spans="2:12" x14ac:dyDescent="0.25">
      <c r="B173" s="122">
        <v>168</v>
      </c>
      <c r="C173" s="123">
        <f>PyG!W173</f>
        <v>136799478.39999998</v>
      </c>
      <c r="D173" s="124">
        <f>Análisis_Activos!AJ173</f>
        <v>5166666.666666667</v>
      </c>
      <c r="E173" s="123">
        <f t="shared" si="9"/>
        <v>131632811.7333333</v>
      </c>
      <c r="F173" s="123">
        <f t="shared" si="11"/>
        <v>18854604520.426678</v>
      </c>
      <c r="G173" s="123">
        <f>IF(F173&lt;=0,0,E173*Datos_Entrada!$C$8)</f>
        <v>43438827.871999994</v>
      </c>
      <c r="H173" s="123">
        <f t="shared" si="8"/>
        <v>88193983.861333311</v>
      </c>
      <c r="I173" s="125"/>
      <c r="J173" s="123">
        <f>-Análisis_Activos!AI173</f>
        <v>0</v>
      </c>
      <c r="K173" s="123"/>
      <c r="L173" s="126">
        <f t="shared" si="10"/>
        <v>93360650.527999982</v>
      </c>
    </row>
    <row r="174" spans="2:12" x14ac:dyDescent="0.25">
      <c r="B174" s="122">
        <v>169</v>
      </c>
      <c r="C174" s="123">
        <f>PyG!W174</f>
        <v>60034936.00000003</v>
      </c>
      <c r="D174" s="124">
        <f>Análisis_Activos!AJ174</f>
        <v>5166666.666666667</v>
      </c>
      <c r="E174" s="123">
        <f t="shared" si="9"/>
        <v>54868269.333333366</v>
      </c>
      <c r="F174" s="123">
        <f t="shared" si="11"/>
        <v>18909472789.76001</v>
      </c>
      <c r="G174" s="123">
        <f>IF(F174&lt;=0,0,E174*Datos_Entrada!$C$8)</f>
        <v>18106528.88000001</v>
      </c>
      <c r="H174" s="123">
        <f t="shared" si="8"/>
        <v>36761740.453333355</v>
      </c>
      <c r="I174" s="125">
        <f>-Análisis_Activos!L174</f>
        <v>-2000000</v>
      </c>
      <c r="J174" s="123">
        <f>-Análisis_Activos!AI174</f>
        <v>312000000.00000006</v>
      </c>
      <c r="K174" s="123"/>
      <c r="L174" s="126">
        <f t="shared" si="10"/>
        <v>351928407.12000006</v>
      </c>
    </row>
    <row r="175" spans="2:12" x14ac:dyDescent="0.25">
      <c r="B175" s="122">
        <v>170</v>
      </c>
      <c r="C175" s="123">
        <f>PyG!W175</f>
        <v>60034936.00000003</v>
      </c>
      <c r="D175" s="124">
        <f>Análisis_Activos!AJ175</f>
        <v>5166666.666666667</v>
      </c>
      <c r="E175" s="123">
        <f t="shared" si="9"/>
        <v>54868269.333333366</v>
      </c>
      <c r="F175" s="123">
        <f t="shared" si="11"/>
        <v>18964341059.093342</v>
      </c>
      <c r="G175" s="123">
        <f>IF(F175&lt;=0,0,E175*Datos_Entrada!$C$8)</f>
        <v>18106528.88000001</v>
      </c>
      <c r="H175" s="123">
        <f t="shared" si="8"/>
        <v>36761740.453333355</v>
      </c>
      <c r="I175" s="125"/>
      <c r="J175" s="123">
        <f>-Análisis_Activos!AI175</f>
        <v>0</v>
      </c>
      <c r="K175" s="123"/>
      <c r="L175" s="126">
        <f t="shared" si="10"/>
        <v>41928407.12000002</v>
      </c>
    </row>
    <row r="176" spans="2:12" x14ac:dyDescent="0.25">
      <c r="B176" s="122">
        <v>171</v>
      </c>
      <c r="C176" s="123">
        <f>PyG!W176</f>
        <v>60034936.00000003</v>
      </c>
      <c r="D176" s="124">
        <f>Análisis_Activos!AJ176</f>
        <v>5166666.666666667</v>
      </c>
      <c r="E176" s="123">
        <f t="shared" si="9"/>
        <v>54868269.333333366</v>
      </c>
      <c r="F176" s="123">
        <f t="shared" si="11"/>
        <v>19019209328.426674</v>
      </c>
      <c r="G176" s="123">
        <f>IF(F176&lt;=0,0,E176*Datos_Entrada!$C$8)</f>
        <v>18106528.88000001</v>
      </c>
      <c r="H176" s="123">
        <f t="shared" si="8"/>
        <v>36761740.453333355</v>
      </c>
      <c r="I176" s="125"/>
      <c r="J176" s="123">
        <f>-Análisis_Activos!AI176</f>
        <v>0</v>
      </c>
      <c r="K176" s="123"/>
      <c r="L176" s="126">
        <f t="shared" si="10"/>
        <v>41928407.12000002</v>
      </c>
    </row>
    <row r="177" spans="2:12" x14ac:dyDescent="0.25">
      <c r="B177" s="122">
        <v>172</v>
      </c>
      <c r="C177" s="123">
        <f>PyG!W177</f>
        <v>60034936.00000003</v>
      </c>
      <c r="D177" s="124">
        <f>Análisis_Activos!AJ177</f>
        <v>5166666.666666667</v>
      </c>
      <c r="E177" s="123">
        <f t="shared" si="9"/>
        <v>54868269.333333366</v>
      </c>
      <c r="F177" s="123">
        <f t="shared" si="11"/>
        <v>19074077597.760006</v>
      </c>
      <c r="G177" s="123">
        <f>IF(F177&lt;=0,0,E177*Datos_Entrada!$C$8)</f>
        <v>18106528.88000001</v>
      </c>
      <c r="H177" s="123">
        <f t="shared" si="8"/>
        <v>36761740.453333355</v>
      </c>
      <c r="I177" s="125"/>
      <c r="J177" s="123">
        <f>-Análisis_Activos!AI177</f>
        <v>0</v>
      </c>
      <c r="K177" s="123"/>
      <c r="L177" s="126">
        <f t="shared" si="10"/>
        <v>41928407.12000002</v>
      </c>
    </row>
    <row r="178" spans="2:12" x14ac:dyDescent="0.25">
      <c r="B178" s="122">
        <v>173</v>
      </c>
      <c r="C178" s="123">
        <f>PyG!W178</f>
        <v>60034936.00000003</v>
      </c>
      <c r="D178" s="124">
        <f>Análisis_Activos!AJ178</f>
        <v>5166666.666666667</v>
      </c>
      <c r="E178" s="123">
        <f t="shared" si="9"/>
        <v>54868269.333333366</v>
      </c>
      <c r="F178" s="123">
        <f t="shared" si="11"/>
        <v>19128945867.093338</v>
      </c>
      <c r="G178" s="123">
        <f>IF(F178&lt;=0,0,E178*Datos_Entrada!$C$8)</f>
        <v>18106528.88000001</v>
      </c>
      <c r="H178" s="123">
        <f t="shared" si="8"/>
        <v>36761740.453333355</v>
      </c>
      <c r="I178" s="125"/>
      <c r="J178" s="123">
        <f>-Análisis_Activos!AI178</f>
        <v>0</v>
      </c>
      <c r="K178" s="123"/>
      <c r="L178" s="126">
        <f t="shared" si="10"/>
        <v>41928407.12000002</v>
      </c>
    </row>
    <row r="179" spans="2:12" x14ac:dyDescent="0.25">
      <c r="B179" s="122">
        <v>174</v>
      </c>
      <c r="C179" s="123">
        <f>PyG!W179</f>
        <v>60034936.00000003</v>
      </c>
      <c r="D179" s="124">
        <f>Análisis_Activos!AJ179</f>
        <v>5166666.666666667</v>
      </c>
      <c r="E179" s="123">
        <f t="shared" si="9"/>
        <v>54868269.333333366</v>
      </c>
      <c r="F179" s="123">
        <f t="shared" si="11"/>
        <v>19183814136.42667</v>
      </c>
      <c r="G179" s="123">
        <f>IF(F179&lt;=0,0,E179*Datos_Entrada!$C$8)</f>
        <v>18106528.88000001</v>
      </c>
      <c r="H179" s="123">
        <f t="shared" si="8"/>
        <v>36761740.453333355</v>
      </c>
      <c r="I179" s="125"/>
      <c r="J179" s="123">
        <f>-Análisis_Activos!AI179</f>
        <v>0</v>
      </c>
      <c r="K179" s="123"/>
      <c r="L179" s="126">
        <f t="shared" si="10"/>
        <v>41928407.12000002</v>
      </c>
    </row>
    <row r="180" spans="2:12" x14ac:dyDescent="0.25">
      <c r="B180" s="122">
        <v>175</v>
      </c>
      <c r="C180" s="123">
        <f>PyG!W180</f>
        <v>60034936.00000003</v>
      </c>
      <c r="D180" s="124">
        <f>Análisis_Activos!AJ180</f>
        <v>5166666.666666667</v>
      </c>
      <c r="E180" s="123">
        <f t="shared" si="9"/>
        <v>54868269.333333366</v>
      </c>
      <c r="F180" s="123">
        <f t="shared" si="11"/>
        <v>19238682405.760002</v>
      </c>
      <c r="G180" s="123">
        <f>IF(F180&lt;=0,0,E180*Datos_Entrada!$C$8)</f>
        <v>18106528.88000001</v>
      </c>
      <c r="H180" s="123">
        <f t="shared" si="8"/>
        <v>36761740.453333355</v>
      </c>
      <c r="I180" s="125"/>
      <c r="J180" s="123">
        <f>-Análisis_Activos!AI180</f>
        <v>0</v>
      </c>
      <c r="K180" s="123"/>
      <c r="L180" s="126">
        <f t="shared" si="10"/>
        <v>41928407.12000002</v>
      </c>
    </row>
    <row r="181" spans="2:12" x14ac:dyDescent="0.25">
      <c r="B181" s="122">
        <v>176</v>
      </c>
      <c r="C181" s="123">
        <f>PyG!W181</f>
        <v>60034936.00000003</v>
      </c>
      <c r="D181" s="124">
        <f>Análisis_Activos!AJ181</f>
        <v>5166666.666666667</v>
      </c>
      <c r="E181" s="123">
        <f t="shared" si="9"/>
        <v>54868269.333333366</v>
      </c>
      <c r="F181" s="123">
        <f t="shared" si="11"/>
        <v>19293550675.093334</v>
      </c>
      <c r="G181" s="123">
        <f>IF(F181&lt;=0,0,E181*Datos_Entrada!$C$8)</f>
        <v>18106528.88000001</v>
      </c>
      <c r="H181" s="123">
        <f t="shared" si="8"/>
        <v>36761740.453333355</v>
      </c>
      <c r="I181" s="125"/>
      <c r="J181" s="123">
        <f>-Análisis_Activos!AI181</f>
        <v>0</v>
      </c>
      <c r="K181" s="123"/>
      <c r="L181" s="126">
        <f t="shared" si="10"/>
        <v>41928407.12000002</v>
      </c>
    </row>
    <row r="182" spans="2:12" x14ac:dyDescent="0.25">
      <c r="B182" s="122">
        <v>177</v>
      </c>
      <c r="C182" s="123">
        <f>PyG!W182</f>
        <v>60034936.00000003</v>
      </c>
      <c r="D182" s="124">
        <f>Análisis_Activos!AJ182</f>
        <v>5166666.666666667</v>
      </c>
      <c r="E182" s="123">
        <f t="shared" si="9"/>
        <v>54868269.333333366</v>
      </c>
      <c r="F182" s="123">
        <f t="shared" si="11"/>
        <v>19348418944.426666</v>
      </c>
      <c r="G182" s="123">
        <f>IF(F182&lt;=0,0,E182*Datos_Entrada!$C$8)</f>
        <v>18106528.88000001</v>
      </c>
      <c r="H182" s="123">
        <f t="shared" si="8"/>
        <v>36761740.453333355</v>
      </c>
      <c r="I182" s="125"/>
      <c r="J182" s="123">
        <f>-Análisis_Activos!AI182</f>
        <v>0</v>
      </c>
      <c r="K182" s="123"/>
      <c r="L182" s="126">
        <f t="shared" si="10"/>
        <v>41928407.12000002</v>
      </c>
    </row>
    <row r="183" spans="2:12" x14ac:dyDescent="0.25">
      <c r="B183" s="122">
        <v>178</v>
      </c>
      <c r="C183" s="123">
        <f>PyG!W183</f>
        <v>60034936.00000003</v>
      </c>
      <c r="D183" s="124">
        <f>Análisis_Activos!AJ183</f>
        <v>5166666.666666667</v>
      </c>
      <c r="E183" s="123">
        <f t="shared" si="9"/>
        <v>54868269.333333366</v>
      </c>
      <c r="F183" s="123">
        <f t="shared" si="11"/>
        <v>19403287213.759998</v>
      </c>
      <c r="G183" s="123">
        <f>IF(F183&lt;=0,0,E183*Datos_Entrada!$C$8)</f>
        <v>18106528.88000001</v>
      </c>
      <c r="H183" s="123">
        <f t="shared" si="8"/>
        <v>36761740.453333355</v>
      </c>
      <c r="I183" s="125"/>
      <c r="J183" s="123">
        <f>-Análisis_Activos!AI183</f>
        <v>0</v>
      </c>
      <c r="K183" s="123"/>
      <c r="L183" s="126">
        <f t="shared" si="10"/>
        <v>41928407.12000002</v>
      </c>
    </row>
    <row r="184" spans="2:12" x14ac:dyDescent="0.25">
      <c r="B184" s="122">
        <v>179</v>
      </c>
      <c r="C184" s="123">
        <f>PyG!W184</f>
        <v>60034936.00000003</v>
      </c>
      <c r="D184" s="124">
        <f>Análisis_Activos!AJ184</f>
        <v>5166666.666666667</v>
      </c>
      <c r="E184" s="123">
        <f t="shared" si="9"/>
        <v>54868269.333333366</v>
      </c>
      <c r="F184" s="123">
        <f t="shared" si="11"/>
        <v>19458155483.09333</v>
      </c>
      <c r="G184" s="123">
        <f>IF(F184&lt;=0,0,E184*Datos_Entrada!$C$8)</f>
        <v>18106528.88000001</v>
      </c>
      <c r="H184" s="123">
        <f t="shared" si="8"/>
        <v>36761740.453333355</v>
      </c>
      <c r="I184" s="125"/>
      <c r="J184" s="123">
        <f>-Análisis_Activos!AI184</f>
        <v>0</v>
      </c>
      <c r="K184" s="123"/>
      <c r="L184" s="126">
        <f t="shared" si="10"/>
        <v>41928407.12000002</v>
      </c>
    </row>
    <row r="185" spans="2:12" x14ac:dyDescent="0.25">
      <c r="B185" s="122">
        <v>180</v>
      </c>
      <c r="C185" s="123">
        <f>PyG!W185</f>
        <v>60034936.00000003</v>
      </c>
      <c r="D185" s="124">
        <f>Análisis_Activos!AJ185</f>
        <v>5166666.666666667</v>
      </c>
      <c r="E185" s="123">
        <f t="shared" si="9"/>
        <v>54868269.333333366</v>
      </c>
      <c r="F185" s="123">
        <f t="shared" si="11"/>
        <v>19513023752.426662</v>
      </c>
      <c r="G185" s="123">
        <f>IF(F185&lt;=0,0,E185*Datos_Entrada!$C$8)</f>
        <v>18106528.88000001</v>
      </c>
      <c r="H185" s="123">
        <f t="shared" si="8"/>
        <v>36761740.453333355</v>
      </c>
      <c r="I185" s="125"/>
      <c r="J185" s="123">
        <f>-Análisis_Activos!AI185</f>
        <v>0</v>
      </c>
      <c r="K185" s="123"/>
      <c r="L185" s="126">
        <f t="shared" si="10"/>
        <v>41928407.12000002</v>
      </c>
    </row>
    <row r="186" spans="2:12" x14ac:dyDescent="0.25">
      <c r="B186" s="122">
        <v>181</v>
      </c>
      <c r="C186" s="123">
        <f>PyG!W186</f>
        <v>136799478.39999998</v>
      </c>
      <c r="D186" s="124">
        <f>Análisis_Activos!AJ186</f>
        <v>5166666.666666667</v>
      </c>
      <c r="E186" s="123">
        <f t="shared" si="9"/>
        <v>131632811.7333333</v>
      </c>
      <c r="F186" s="123">
        <f t="shared" si="11"/>
        <v>19644656564.159996</v>
      </c>
      <c r="G186" s="123">
        <f>IF(F186&lt;=0,0,E186*Datos_Entrada!$C$8)</f>
        <v>43438827.871999994</v>
      </c>
      <c r="H186" s="123">
        <f t="shared" si="8"/>
        <v>88193983.861333311</v>
      </c>
      <c r="I186" s="125">
        <f>-Análisis_Activos!L186</f>
        <v>-2000000</v>
      </c>
      <c r="J186" s="123">
        <f>-Análisis_Activos!AI186</f>
        <v>-312000000.00000006</v>
      </c>
      <c r="K186" s="123"/>
      <c r="L186" s="126">
        <f t="shared" si="10"/>
        <v>-220639349.47200006</v>
      </c>
    </row>
    <row r="187" spans="2:12" x14ac:dyDescent="0.25">
      <c r="B187" s="122">
        <v>182</v>
      </c>
      <c r="C187" s="123">
        <f>PyG!W187</f>
        <v>136799478.39999998</v>
      </c>
      <c r="D187" s="124">
        <f>Análisis_Activos!AJ187</f>
        <v>5166666.666666667</v>
      </c>
      <c r="E187" s="123">
        <f t="shared" si="9"/>
        <v>131632811.7333333</v>
      </c>
      <c r="F187" s="123">
        <f t="shared" si="11"/>
        <v>19776289375.89333</v>
      </c>
      <c r="G187" s="123">
        <f>IF(F187&lt;=0,0,E187*Datos_Entrada!$C$8)</f>
        <v>43438827.871999994</v>
      </c>
      <c r="H187" s="123">
        <f t="shared" si="8"/>
        <v>88193983.861333311</v>
      </c>
      <c r="I187" s="125"/>
      <c r="J187" s="123">
        <f>-Análisis_Activos!AI187</f>
        <v>0</v>
      </c>
      <c r="K187" s="123"/>
      <c r="L187" s="126">
        <f t="shared" si="10"/>
        <v>93360650.527999982</v>
      </c>
    </row>
    <row r="188" spans="2:12" x14ac:dyDescent="0.25">
      <c r="B188" s="122">
        <v>183</v>
      </c>
      <c r="C188" s="123">
        <f>PyG!W188</f>
        <v>136799478.39999998</v>
      </c>
      <c r="D188" s="124">
        <f>Análisis_Activos!AJ188</f>
        <v>5166666.666666667</v>
      </c>
      <c r="E188" s="123">
        <f t="shared" si="9"/>
        <v>131632811.7333333</v>
      </c>
      <c r="F188" s="123">
        <f t="shared" si="11"/>
        <v>19907922187.626663</v>
      </c>
      <c r="G188" s="123">
        <f>IF(F188&lt;=0,0,E188*Datos_Entrada!$C$8)</f>
        <v>43438827.871999994</v>
      </c>
      <c r="H188" s="123">
        <f t="shared" si="8"/>
        <v>88193983.861333311</v>
      </c>
      <c r="I188" s="125"/>
      <c r="J188" s="123">
        <f>-Análisis_Activos!AI188</f>
        <v>0</v>
      </c>
      <c r="K188" s="123"/>
      <c r="L188" s="126">
        <f t="shared" si="10"/>
        <v>93360650.527999982</v>
      </c>
    </row>
    <row r="189" spans="2:12" x14ac:dyDescent="0.25">
      <c r="B189" s="122">
        <v>184</v>
      </c>
      <c r="C189" s="123">
        <f>PyG!W189</f>
        <v>136799478.39999998</v>
      </c>
      <c r="D189" s="124">
        <f>Análisis_Activos!AJ189</f>
        <v>5166666.666666667</v>
      </c>
      <c r="E189" s="123">
        <f t="shared" si="9"/>
        <v>131632811.7333333</v>
      </c>
      <c r="F189" s="123">
        <f t="shared" si="11"/>
        <v>20039554999.359997</v>
      </c>
      <c r="G189" s="123">
        <f>IF(F189&lt;=0,0,E189*Datos_Entrada!$C$8)</f>
        <v>43438827.871999994</v>
      </c>
      <c r="H189" s="123">
        <f t="shared" si="8"/>
        <v>88193983.861333311</v>
      </c>
      <c r="I189" s="125"/>
      <c r="J189" s="123">
        <f>-Análisis_Activos!AI189</f>
        <v>0</v>
      </c>
      <c r="K189" s="123"/>
      <c r="L189" s="126">
        <f t="shared" si="10"/>
        <v>93360650.527999982</v>
      </c>
    </row>
    <row r="190" spans="2:12" x14ac:dyDescent="0.25">
      <c r="B190" s="122">
        <v>185</v>
      </c>
      <c r="C190" s="123">
        <f>PyG!W190</f>
        <v>136799478.39999998</v>
      </c>
      <c r="D190" s="124">
        <f>Análisis_Activos!AJ190</f>
        <v>5166666.666666667</v>
      </c>
      <c r="E190" s="123">
        <f t="shared" si="9"/>
        <v>131632811.7333333</v>
      </c>
      <c r="F190" s="123">
        <f t="shared" si="11"/>
        <v>20171187811.09333</v>
      </c>
      <c r="G190" s="123">
        <f>IF(F190&lt;=0,0,E190*Datos_Entrada!$C$8)</f>
        <v>43438827.871999994</v>
      </c>
      <c r="H190" s="123">
        <f t="shared" si="8"/>
        <v>88193983.861333311</v>
      </c>
      <c r="I190" s="125"/>
      <c r="J190" s="123">
        <f>-Análisis_Activos!AI190</f>
        <v>0</v>
      </c>
      <c r="K190" s="123"/>
      <c r="L190" s="126">
        <f t="shared" si="10"/>
        <v>93360650.527999982</v>
      </c>
    </row>
    <row r="191" spans="2:12" x14ac:dyDescent="0.25">
      <c r="B191" s="122">
        <v>186</v>
      </c>
      <c r="C191" s="123">
        <f>PyG!W191</f>
        <v>136799478.39999998</v>
      </c>
      <c r="D191" s="124">
        <f>Análisis_Activos!AJ191</f>
        <v>5166666.666666667</v>
      </c>
      <c r="E191" s="123">
        <f t="shared" si="9"/>
        <v>131632811.7333333</v>
      </c>
      <c r="F191" s="123">
        <f t="shared" si="11"/>
        <v>20302820622.826664</v>
      </c>
      <c r="G191" s="123">
        <f>IF(F191&lt;=0,0,E191*Datos_Entrada!$C$8)</f>
        <v>43438827.871999994</v>
      </c>
      <c r="H191" s="123">
        <f t="shared" si="8"/>
        <v>88193983.861333311</v>
      </c>
      <c r="I191" s="125"/>
      <c r="J191" s="123">
        <f>-Análisis_Activos!AI191</f>
        <v>0</v>
      </c>
      <c r="K191" s="123"/>
      <c r="L191" s="126">
        <f t="shared" si="10"/>
        <v>93360650.527999982</v>
      </c>
    </row>
    <row r="192" spans="2:12" x14ac:dyDescent="0.25">
      <c r="B192" s="122">
        <v>187</v>
      </c>
      <c r="C192" s="123">
        <f>PyG!W192</f>
        <v>136799478.39999998</v>
      </c>
      <c r="D192" s="124">
        <f>Análisis_Activos!AJ192</f>
        <v>5166666.666666667</v>
      </c>
      <c r="E192" s="123">
        <f t="shared" si="9"/>
        <v>131632811.7333333</v>
      </c>
      <c r="F192" s="123">
        <f t="shared" si="11"/>
        <v>20434453434.559998</v>
      </c>
      <c r="G192" s="123">
        <f>IF(F192&lt;=0,0,E192*Datos_Entrada!$C$8)</f>
        <v>43438827.871999994</v>
      </c>
      <c r="H192" s="123">
        <f t="shared" si="8"/>
        <v>88193983.861333311</v>
      </c>
      <c r="I192" s="125"/>
      <c r="J192" s="123">
        <f>-Análisis_Activos!AI192</f>
        <v>0</v>
      </c>
      <c r="K192" s="123"/>
      <c r="L192" s="126">
        <f t="shared" si="10"/>
        <v>93360650.527999982</v>
      </c>
    </row>
    <row r="193" spans="2:12" x14ac:dyDescent="0.25">
      <c r="B193" s="122">
        <v>188</v>
      </c>
      <c r="C193" s="123">
        <f>PyG!W193</f>
        <v>136799478.39999998</v>
      </c>
      <c r="D193" s="124">
        <f>Análisis_Activos!AJ193</f>
        <v>5166666.666666667</v>
      </c>
      <c r="E193" s="123">
        <f t="shared" si="9"/>
        <v>131632811.7333333</v>
      </c>
      <c r="F193" s="123">
        <f t="shared" si="11"/>
        <v>20566086246.293331</v>
      </c>
      <c r="G193" s="123">
        <f>IF(F193&lt;=0,0,E193*Datos_Entrada!$C$8)</f>
        <v>43438827.871999994</v>
      </c>
      <c r="H193" s="123">
        <f t="shared" si="8"/>
        <v>88193983.861333311</v>
      </c>
      <c r="I193" s="125"/>
      <c r="J193" s="123">
        <f>-Análisis_Activos!AI193</f>
        <v>0</v>
      </c>
      <c r="K193" s="123"/>
      <c r="L193" s="126">
        <f t="shared" si="10"/>
        <v>93360650.527999982</v>
      </c>
    </row>
    <row r="194" spans="2:12" x14ac:dyDescent="0.25">
      <c r="B194" s="122">
        <v>189</v>
      </c>
      <c r="C194" s="123">
        <f>PyG!W194</f>
        <v>136799478.39999998</v>
      </c>
      <c r="D194" s="124">
        <f>Análisis_Activos!AJ194</f>
        <v>5166666.666666667</v>
      </c>
      <c r="E194" s="123">
        <f t="shared" si="9"/>
        <v>131632811.7333333</v>
      </c>
      <c r="F194" s="123">
        <f t="shared" si="11"/>
        <v>20697719058.026665</v>
      </c>
      <c r="G194" s="123">
        <f>IF(F194&lt;=0,0,E194*Datos_Entrada!$C$8)</f>
        <v>43438827.871999994</v>
      </c>
      <c r="H194" s="123">
        <f t="shared" si="8"/>
        <v>88193983.861333311</v>
      </c>
      <c r="I194" s="125"/>
      <c r="J194" s="123">
        <f>-Análisis_Activos!AI194</f>
        <v>0</v>
      </c>
      <c r="K194" s="123"/>
      <c r="L194" s="126">
        <f t="shared" si="10"/>
        <v>93360650.527999982</v>
      </c>
    </row>
    <row r="195" spans="2:12" x14ac:dyDescent="0.25">
      <c r="B195" s="122">
        <v>190</v>
      </c>
      <c r="C195" s="123">
        <f>PyG!W195</f>
        <v>136799478.39999998</v>
      </c>
      <c r="D195" s="124">
        <f>Análisis_Activos!AJ195</f>
        <v>5166666.666666667</v>
      </c>
      <c r="E195" s="123">
        <f t="shared" si="9"/>
        <v>131632811.7333333</v>
      </c>
      <c r="F195" s="123">
        <f t="shared" si="11"/>
        <v>20829351869.759998</v>
      </c>
      <c r="G195" s="123">
        <f>IF(F195&lt;=0,0,E195*Datos_Entrada!$C$8)</f>
        <v>43438827.871999994</v>
      </c>
      <c r="H195" s="123">
        <f t="shared" si="8"/>
        <v>88193983.861333311</v>
      </c>
      <c r="I195" s="125"/>
      <c r="J195" s="123">
        <f>-Análisis_Activos!AI195</f>
        <v>0</v>
      </c>
      <c r="K195" s="123"/>
      <c r="L195" s="126">
        <f t="shared" si="10"/>
        <v>93360650.527999982</v>
      </c>
    </row>
    <row r="196" spans="2:12" x14ac:dyDescent="0.25">
      <c r="B196" s="122">
        <v>191</v>
      </c>
      <c r="C196" s="123">
        <f>PyG!W196</f>
        <v>136799478.39999998</v>
      </c>
      <c r="D196" s="124">
        <f>Análisis_Activos!AJ196</f>
        <v>5166666.666666667</v>
      </c>
      <c r="E196" s="123">
        <f t="shared" si="9"/>
        <v>131632811.7333333</v>
      </c>
      <c r="F196" s="123">
        <f t="shared" si="11"/>
        <v>20960984681.493332</v>
      </c>
      <c r="G196" s="123">
        <f>IF(F196&lt;=0,0,E196*Datos_Entrada!$C$8)</f>
        <v>43438827.871999994</v>
      </c>
      <c r="H196" s="123">
        <f t="shared" si="8"/>
        <v>88193983.861333311</v>
      </c>
      <c r="I196" s="125"/>
      <c r="J196" s="123">
        <f>-Análisis_Activos!AI196</f>
        <v>0</v>
      </c>
      <c r="K196" s="123"/>
      <c r="L196" s="126">
        <f t="shared" si="10"/>
        <v>93360650.527999982</v>
      </c>
    </row>
    <row r="197" spans="2:12" x14ac:dyDescent="0.25">
      <c r="B197" s="122">
        <v>192</v>
      </c>
      <c r="C197" s="123">
        <f>PyG!W197</f>
        <v>136799478.39999998</v>
      </c>
      <c r="D197" s="124">
        <f>Análisis_Activos!AJ197</f>
        <v>5166666.666666667</v>
      </c>
      <c r="E197" s="123">
        <f t="shared" si="9"/>
        <v>131632811.7333333</v>
      </c>
      <c r="F197" s="123">
        <f t="shared" si="11"/>
        <v>21092617493.226665</v>
      </c>
      <c r="G197" s="123">
        <f>IF(F197&lt;=0,0,E197*Datos_Entrada!$C$8)</f>
        <v>43438827.871999994</v>
      </c>
      <c r="H197" s="123">
        <f t="shared" si="8"/>
        <v>88193983.861333311</v>
      </c>
      <c r="I197" s="125"/>
      <c r="J197" s="123">
        <f>-Análisis_Activos!AI197</f>
        <v>0</v>
      </c>
      <c r="K197" s="123"/>
      <c r="L197" s="126">
        <f t="shared" si="10"/>
        <v>93360650.527999982</v>
      </c>
    </row>
    <row r="198" spans="2:12" x14ac:dyDescent="0.25">
      <c r="B198" s="122">
        <v>193</v>
      </c>
      <c r="C198" s="123">
        <f>PyG!W198</f>
        <v>120593630.56000003</v>
      </c>
      <c r="D198" s="124">
        <f>Análisis_Activos!AJ198</f>
        <v>5166666.666666667</v>
      </c>
      <c r="E198" s="123">
        <f t="shared" si="9"/>
        <v>115426963.89333336</v>
      </c>
      <c r="F198" s="123">
        <f t="shared" si="11"/>
        <v>21208044457.119999</v>
      </c>
      <c r="G198" s="123">
        <f>IF(F198&lt;=0,0,E198*Datos_Entrada!$C$8)</f>
        <v>38090898.084800012</v>
      </c>
      <c r="H198" s="123">
        <f t="shared" ref="H198:H245" si="12">E198-G198</f>
        <v>77336065.808533341</v>
      </c>
      <c r="I198" s="125">
        <f>-Análisis_Activos!L198</f>
        <v>-2000000</v>
      </c>
      <c r="J198" s="123">
        <f>-Análisis_Activos!AI198</f>
        <v>65866666.666666508</v>
      </c>
      <c r="K198" s="123"/>
      <c r="L198" s="126">
        <f t="shared" si="10"/>
        <v>146369399.14186651</v>
      </c>
    </row>
    <row r="199" spans="2:12" x14ac:dyDescent="0.25">
      <c r="B199" s="122">
        <v>194</v>
      </c>
      <c r="C199" s="123">
        <f>PyG!W199</f>
        <v>120593630.56000003</v>
      </c>
      <c r="D199" s="124">
        <f>Análisis_Activos!AJ199</f>
        <v>5166666.666666667</v>
      </c>
      <c r="E199" s="123">
        <f t="shared" ref="E199:E245" si="13">C199-D199</f>
        <v>115426963.89333336</v>
      </c>
      <c r="F199" s="123">
        <f t="shared" si="11"/>
        <v>21323471421.013332</v>
      </c>
      <c r="G199" s="123">
        <f>IF(F199&lt;=0,0,E199*Datos_Entrada!$C$8)</f>
        <v>38090898.084800012</v>
      </c>
      <c r="H199" s="123">
        <f t="shared" si="12"/>
        <v>77336065.808533341</v>
      </c>
      <c r="I199" s="125"/>
      <c r="J199" s="123">
        <f>-Análisis_Activos!AI199</f>
        <v>0</v>
      </c>
      <c r="K199" s="123"/>
      <c r="L199" s="126">
        <f t="shared" ref="L199:L243" si="14">H199+D199+I199+J199</f>
        <v>82502732.475200012</v>
      </c>
    </row>
    <row r="200" spans="2:12" x14ac:dyDescent="0.25">
      <c r="B200" s="122">
        <v>195</v>
      </c>
      <c r="C200" s="123">
        <f>PyG!W200</f>
        <v>120593630.56000003</v>
      </c>
      <c r="D200" s="124">
        <f>Análisis_Activos!AJ200</f>
        <v>5166666.666666667</v>
      </c>
      <c r="E200" s="123">
        <f t="shared" si="13"/>
        <v>115426963.89333336</v>
      </c>
      <c r="F200" s="123">
        <f t="shared" ref="F200:F245" si="15">F199+E200</f>
        <v>21438898384.906666</v>
      </c>
      <c r="G200" s="123">
        <f>IF(F200&lt;=0,0,E200*Datos_Entrada!$C$8)</f>
        <v>38090898.084800012</v>
      </c>
      <c r="H200" s="123">
        <f t="shared" si="12"/>
        <v>77336065.808533341</v>
      </c>
      <c r="I200" s="125"/>
      <c r="J200" s="123">
        <f>-Análisis_Activos!AI200</f>
        <v>0</v>
      </c>
      <c r="K200" s="123"/>
      <c r="L200" s="126">
        <f t="shared" si="14"/>
        <v>82502732.475200012</v>
      </c>
    </row>
    <row r="201" spans="2:12" x14ac:dyDescent="0.25">
      <c r="B201" s="122">
        <v>196</v>
      </c>
      <c r="C201" s="123">
        <f>PyG!W201</f>
        <v>120593630.56000003</v>
      </c>
      <c r="D201" s="124">
        <f>Análisis_Activos!AJ201</f>
        <v>5166666.666666667</v>
      </c>
      <c r="E201" s="123">
        <f t="shared" si="13"/>
        <v>115426963.89333336</v>
      </c>
      <c r="F201" s="123">
        <f t="shared" si="15"/>
        <v>21554325348.799999</v>
      </c>
      <c r="G201" s="123">
        <f>IF(F201&lt;=0,0,E201*Datos_Entrada!$C$8)</f>
        <v>38090898.084800012</v>
      </c>
      <c r="H201" s="123">
        <f t="shared" si="12"/>
        <v>77336065.808533341</v>
      </c>
      <c r="I201" s="125"/>
      <c r="J201" s="123">
        <f>-Análisis_Activos!AI201</f>
        <v>0</v>
      </c>
      <c r="K201" s="123"/>
      <c r="L201" s="126">
        <f t="shared" si="14"/>
        <v>82502732.475200012</v>
      </c>
    </row>
    <row r="202" spans="2:12" x14ac:dyDescent="0.25">
      <c r="B202" s="122">
        <v>197</v>
      </c>
      <c r="C202" s="123">
        <f>PyG!W202</f>
        <v>120593630.56000003</v>
      </c>
      <c r="D202" s="124">
        <f>Análisis_Activos!AJ202</f>
        <v>5166666.666666667</v>
      </c>
      <c r="E202" s="123">
        <f t="shared" si="13"/>
        <v>115426963.89333336</v>
      </c>
      <c r="F202" s="123">
        <f t="shared" si="15"/>
        <v>21669752312.693333</v>
      </c>
      <c r="G202" s="123">
        <f>IF(F202&lt;=0,0,E202*Datos_Entrada!$C$8)</f>
        <v>38090898.084800012</v>
      </c>
      <c r="H202" s="123">
        <f t="shared" si="12"/>
        <v>77336065.808533341</v>
      </c>
      <c r="I202" s="125"/>
      <c r="J202" s="123">
        <f>-Análisis_Activos!AI202</f>
        <v>0</v>
      </c>
      <c r="K202" s="123"/>
      <c r="L202" s="126">
        <f t="shared" si="14"/>
        <v>82502732.475200012</v>
      </c>
    </row>
    <row r="203" spans="2:12" x14ac:dyDescent="0.25">
      <c r="B203" s="122">
        <v>198</v>
      </c>
      <c r="C203" s="123">
        <f>PyG!W203</f>
        <v>120593630.56000003</v>
      </c>
      <c r="D203" s="124">
        <f>Análisis_Activos!AJ203</f>
        <v>5166666.666666667</v>
      </c>
      <c r="E203" s="123">
        <f t="shared" si="13"/>
        <v>115426963.89333336</v>
      </c>
      <c r="F203" s="123">
        <f t="shared" si="15"/>
        <v>21785179276.586666</v>
      </c>
      <c r="G203" s="123">
        <f>IF(F203&lt;=0,0,E203*Datos_Entrada!$C$8)</f>
        <v>38090898.084800012</v>
      </c>
      <c r="H203" s="123">
        <f t="shared" si="12"/>
        <v>77336065.808533341</v>
      </c>
      <c r="I203" s="125"/>
      <c r="J203" s="123">
        <f>-Análisis_Activos!AI203</f>
        <v>0</v>
      </c>
      <c r="K203" s="123"/>
      <c r="L203" s="126">
        <f t="shared" si="14"/>
        <v>82502732.475200012</v>
      </c>
    </row>
    <row r="204" spans="2:12" x14ac:dyDescent="0.25">
      <c r="B204" s="122">
        <v>199</v>
      </c>
      <c r="C204" s="123">
        <f>PyG!W204</f>
        <v>120593630.56000003</v>
      </c>
      <c r="D204" s="124">
        <f>Análisis_Activos!AJ204</f>
        <v>5166666.666666667</v>
      </c>
      <c r="E204" s="123">
        <f t="shared" si="13"/>
        <v>115426963.89333336</v>
      </c>
      <c r="F204" s="123">
        <f t="shared" si="15"/>
        <v>21900606240.48</v>
      </c>
      <c r="G204" s="123">
        <f>IF(F204&lt;=0,0,E204*Datos_Entrada!$C$8)</f>
        <v>38090898.084800012</v>
      </c>
      <c r="H204" s="123">
        <f t="shared" si="12"/>
        <v>77336065.808533341</v>
      </c>
      <c r="I204" s="125"/>
      <c r="J204" s="123">
        <f>-Análisis_Activos!AI204</f>
        <v>0</v>
      </c>
      <c r="K204" s="123"/>
      <c r="L204" s="126">
        <f t="shared" si="14"/>
        <v>82502732.475200012</v>
      </c>
    </row>
    <row r="205" spans="2:12" x14ac:dyDescent="0.25">
      <c r="B205" s="122">
        <v>200</v>
      </c>
      <c r="C205" s="123">
        <f>PyG!W205</f>
        <v>120593630.56000003</v>
      </c>
      <c r="D205" s="124">
        <f>Análisis_Activos!AJ205</f>
        <v>5166666.666666667</v>
      </c>
      <c r="E205" s="123">
        <f t="shared" si="13"/>
        <v>115426963.89333336</v>
      </c>
      <c r="F205" s="123">
        <f t="shared" si="15"/>
        <v>22016033204.373333</v>
      </c>
      <c r="G205" s="123">
        <f>IF(F205&lt;=0,0,E205*Datos_Entrada!$C$8)</f>
        <v>38090898.084800012</v>
      </c>
      <c r="H205" s="123">
        <f t="shared" si="12"/>
        <v>77336065.808533341</v>
      </c>
      <c r="I205" s="125"/>
      <c r="J205" s="123">
        <f>-Análisis_Activos!AI205</f>
        <v>0</v>
      </c>
      <c r="K205" s="123"/>
      <c r="L205" s="126">
        <f t="shared" si="14"/>
        <v>82502732.475200012</v>
      </c>
    </row>
    <row r="206" spans="2:12" x14ac:dyDescent="0.25">
      <c r="B206" s="122">
        <v>201</v>
      </c>
      <c r="C206" s="123">
        <f>PyG!W206</f>
        <v>120593630.56000003</v>
      </c>
      <c r="D206" s="124">
        <f>Análisis_Activos!AJ206</f>
        <v>5166666.666666667</v>
      </c>
      <c r="E206" s="123">
        <f t="shared" si="13"/>
        <v>115426963.89333336</v>
      </c>
      <c r="F206" s="123">
        <f t="shared" si="15"/>
        <v>22131460168.266666</v>
      </c>
      <c r="G206" s="123">
        <f>IF(F206&lt;=0,0,E206*Datos_Entrada!$C$8)</f>
        <v>38090898.084800012</v>
      </c>
      <c r="H206" s="123">
        <f t="shared" si="12"/>
        <v>77336065.808533341</v>
      </c>
      <c r="I206" s="125"/>
      <c r="J206" s="123">
        <f>-Análisis_Activos!AI206</f>
        <v>0</v>
      </c>
      <c r="K206" s="123"/>
      <c r="L206" s="126">
        <f t="shared" si="14"/>
        <v>82502732.475200012</v>
      </c>
    </row>
    <row r="207" spans="2:12" x14ac:dyDescent="0.25">
      <c r="B207" s="122">
        <v>202</v>
      </c>
      <c r="C207" s="123">
        <f>PyG!W207</f>
        <v>120593630.56000003</v>
      </c>
      <c r="D207" s="124">
        <f>Análisis_Activos!AJ207</f>
        <v>5166666.666666667</v>
      </c>
      <c r="E207" s="123">
        <f t="shared" si="13"/>
        <v>115426963.89333336</v>
      </c>
      <c r="F207" s="123">
        <f t="shared" si="15"/>
        <v>22246887132.16</v>
      </c>
      <c r="G207" s="123">
        <f>IF(F207&lt;=0,0,E207*Datos_Entrada!$C$8)</f>
        <v>38090898.084800012</v>
      </c>
      <c r="H207" s="123">
        <f t="shared" si="12"/>
        <v>77336065.808533341</v>
      </c>
      <c r="I207" s="125"/>
      <c r="J207" s="123">
        <f>-Análisis_Activos!AI207</f>
        <v>0</v>
      </c>
      <c r="K207" s="123"/>
      <c r="L207" s="126">
        <f t="shared" si="14"/>
        <v>82502732.475200012</v>
      </c>
    </row>
    <row r="208" spans="2:12" x14ac:dyDescent="0.25">
      <c r="B208" s="122">
        <v>203</v>
      </c>
      <c r="C208" s="123">
        <f>PyG!W208</f>
        <v>120593630.56000003</v>
      </c>
      <c r="D208" s="124">
        <f>Análisis_Activos!AJ208</f>
        <v>5166666.666666667</v>
      </c>
      <c r="E208" s="123">
        <f t="shared" si="13"/>
        <v>115426963.89333336</v>
      </c>
      <c r="F208" s="123">
        <f t="shared" si="15"/>
        <v>22362314096.053333</v>
      </c>
      <c r="G208" s="123">
        <f>IF(F208&lt;=0,0,E208*Datos_Entrada!$C$8)</f>
        <v>38090898.084800012</v>
      </c>
      <c r="H208" s="123">
        <f t="shared" si="12"/>
        <v>77336065.808533341</v>
      </c>
      <c r="I208" s="125"/>
      <c r="J208" s="123">
        <f>-Análisis_Activos!AI208</f>
        <v>0</v>
      </c>
      <c r="K208" s="123"/>
      <c r="L208" s="126">
        <f t="shared" si="14"/>
        <v>82502732.475200012</v>
      </c>
    </row>
    <row r="209" spans="2:12" x14ac:dyDescent="0.25">
      <c r="B209" s="122">
        <v>204</v>
      </c>
      <c r="C209" s="123">
        <f>PyG!W209</f>
        <v>120593630.56000003</v>
      </c>
      <c r="D209" s="124">
        <f>Análisis_Activos!AJ209</f>
        <v>5166666.666666667</v>
      </c>
      <c r="E209" s="123">
        <f t="shared" si="13"/>
        <v>115426963.89333336</v>
      </c>
      <c r="F209" s="123">
        <f t="shared" si="15"/>
        <v>22477741059.946667</v>
      </c>
      <c r="G209" s="123">
        <f>IF(F209&lt;=0,0,E209*Datos_Entrada!$C$8)</f>
        <v>38090898.084800012</v>
      </c>
      <c r="H209" s="123">
        <f t="shared" si="12"/>
        <v>77336065.808533341</v>
      </c>
      <c r="I209" s="125"/>
      <c r="J209" s="123">
        <f>-Análisis_Activos!AI209</f>
        <v>0</v>
      </c>
      <c r="K209" s="123"/>
      <c r="L209" s="126">
        <f t="shared" si="14"/>
        <v>82502732.475200012</v>
      </c>
    </row>
    <row r="210" spans="2:12" x14ac:dyDescent="0.25">
      <c r="B210" s="122">
        <v>205</v>
      </c>
      <c r="C210" s="123">
        <f>PyG!W210</f>
        <v>106008367.50400004</v>
      </c>
      <c r="D210" s="124">
        <f>Análisis_Activos!AJ210</f>
        <v>5166666.666666667</v>
      </c>
      <c r="E210" s="123">
        <f t="shared" si="13"/>
        <v>100841700.83733337</v>
      </c>
      <c r="F210" s="123">
        <f t="shared" si="15"/>
        <v>22578582760.784</v>
      </c>
      <c r="G210" s="123">
        <f>IF(F210&lt;=0,0,E210*Datos_Entrada!$C$8)</f>
        <v>33277761.276320014</v>
      </c>
      <c r="H210" s="123">
        <f t="shared" si="12"/>
        <v>67563939.561013356</v>
      </c>
      <c r="I210" s="125">
        <f>-Análisis_Activos!L210</f>
        <v>-2000000</v>
      </c>
      <c r="J210" s="123">
        <f>-Análisis_Activos!AI210</f>
        <v>59280000.00000006</v>
      </c>
      <c r="K210" s="123"/>
      <c r="L210" s="126">
        <f t="shared" si="14"/>
        <v>130010606.22768009</v>
      </c>
    </row>
    <row r="211" spans="2:12" x14ac:dyDescent="0.25">
      <c r="B211" s="122">
        <v>206</v>
      </c>
      <c r="C211" s="123">
        <f>PyG!W211</f>
        <v>106008367.50400004</v>
      </c>
      <c r="D211" s="124">
        <f>Análisis_Activos!AJ211</f>
        <v>5166666.666666667</v>
      </c>
      <c r="E211" s="123">
        <f t="shared" si="13"/>
        <v>100841700.83733337</v>
      </c>
      <c r="F211" s="123">
        <f t="shared" si="15"/>
        <v>22679424461.621334</v>
      </c>
      <c r="G211" s="123">
        <f>IF(F211&lt;=0,0,E211*Datos_Entrada!$C$8)</f>
        <v>33277761.276320014</v>
      </c>
      <c r="H211" s="123">
        <f t="shared" si="12"/>
        <v>67563939.561013356</v>
      </c>
      <c r="I211" s="125"/>
      <c r="J211" s="123">
        <f>-Análisis_Activos!AI211</f>
        <v>0</v>
      </c>
      <c r="K211" s="123"/>
      <c r="L211" s="126">
        <f t="shared" si="14"/>
        <v>72730606.227680027</v>
      </c>
    </row>
    <row r="212" spans="2:12" x14ac:dyDescent="0.25">
      <c r="B212" s="122">
        <v>207</v>
      </c>
      <c r="C212" s="123">
        <f>PyG!W212</f>
        <v>106008367.50400004</v>
      </c>
      <c r="D212" s="124">
        <f>Análisis_Activos!AJ212</f>
        <v>5166666.666666667</v>
      </c>
      <c r="E212" s="123">
        <f t="shared" si="13"/>
        <v>100841700.83733337</v>
      </c>
      <c r="F212" s="123">
        <f t="shared" si="15"/>
        <v>22780266162.458668</v>
      </c>
      <c r="G212" s="123">
        <f>IF(F212&lt;=0,0,E212*Datos_Entrada!$C$8)</f>
        <v>33277761.276320014</v>
      </c>
      <c r="H212" s="123">
        <f t="shared" si="12"/>
        <v>67563939.561013356</v>
      </c>
      <c r="I212" s="125"/>
      <c r="J212" s="123">
        <f>-Análisis_Activos!AI212</f>
        <v>0</v>
      </c>
      <c r="K212" s="123"/>
      <c r="L212" s="126">
        <f t="shared" si="14"/>
        <v>72730606.227680027</v>
      </c>
    </row>
    <row r="213" spans="2:12" x14ac:dyDescent="0.25">
      <c r="B213" s="122">
        <v>208</v>
      </c>
      <c r="C213" s="123">
        <f>PyG!W213</f>
        <v>106008367.50400004</v>
      </c>
      <c r="D213" s="124">
        <f>Análisis_Activos!AJ213</f>
        <v>5166666.666666667</v>
      </c>
      <c r="E213" s="123">
        <f t="shared" si="13"/>
        <v>100841700.83733337</v>
      </c>
      <c r="F213" s="123">
        <f t="shared" si="15"/>
        <v>22881107863.296001</v>
      </c>
      <c r="G213" s="123">
        <f>IF(F213&lt;=0,0,E213*Datos_Entrada!$C$8)</f>
        <v>33277761.276320014</v>
      </c>
      <c r="H213" s="123">
        <f t="shared" si="12"/>
        <v>67563939.561013356</v>
      </c>
      <c r="I213" s="125"/>
      <c r="J213" s="123">
        <f>-Análisis_Activos!AI213</f>
        <v>0</v>
      </c>
      <c r="K213" s="123"/>
      <c r="L213" s="126">
        <f t="shared" si="14"/>
        <v>72730606.227680027</v>
      </c>
    </row>
    <row r="214" spans="2:12" x14ac:dyDescent="0.25">
      <c r="B214" s="122">
        <v>209</v>
      </c>
      <c r="C214" s="123">
        <f>PyG!W214</f>
        <v>106008367.50400004</v>
      </c>
      <c r="D214" s="124">
        <f>Análisis_Activos!AJ214</f>
        <v>5166666.666666667</v>
      </c>
      <c r="E214" s="123">
        <f t="shared" si="13"/>
        <v>100841700.83733337</v>
      </c>
      <c r="F214" s="123">
        <f t="shared" si="15"/>
        <v>22981949564.133335</v>
      </c>
      <c r="G214" s="123">
        <f>IF(F214&lt;=0,0,E214*Datos_Entrada!$C$8)</f>
        <v>33277761.276320014</v>
      </c>
      <c r="H214" s="123">
        <f t="shared" si="12"/>
        <v>67563939.561013356</v>
      </c>
      <c r="I214" s="125"/>
      <c r="J214" s="123">
        <f>-Análisis_Activos!AI214</f>
        <v>0</v>
      </c>
      <c r="K214" s="123"/>
      <c r="L214" s="126">
        <f t="shared" si="14"/>
        <v>72730606.227680027</v>
      </c>
    </row>
    <row r="215" spans="2:12" x14ac:dyDescent="0.25">
      <c r="B215" s="122">
        <v>210</v>
      </c>
      <c r="C215" s="123">
        <f>PyG!W215</f>
        <v>106008367.50400004</v>
      </c>
      <c r="D215" s="124">
        <f>Análisis_Activos!AJ215</f>
        <v>5166666.666666667</v>
      </c>
      <c r="E215" s="123">
        <f t="shared" si="13"/>
        <v>100841700.83733337</v>
      </c>
      <c r="F215" s="123">
        <f t="shared" si="15"/>
        <v>23082791264.970669</v>
      </c>
      <c r="G215" s="123">
        <f>IF(F215&lt;=0,0,E215*Datos_Entrada!$C$8)</f>
        <v>33277761.276320014</v>
      </c>
      <c r="H215" s="123">
        <f t="shared" si="12"/>
        <v>67563939.561013356</v>
      </c>
      <c r="I215" s="125"/>
      <c r="J215" s="123">
        <f>-Análisis_Activos!AI215</f>
        <v>0</v>
      </c>
      <c r="K215" s="123"/>
      <c r="L215" s="126">
        <f t="shared" si="14"/>
        <v>72730606.227680027</v>
      </c>
    </row>
    <row r="216" spans="2:12" x14ac:dyDescent="0.25">
      <c r="B216" s="122">
        <v>211</v>
      </c>
      <c r="C216" s="123">
        <f>PyG!W216</f>
        <v>106008367.50400004</v>
      </c>
      <c r="D216" s="124">
        <f>Análisis_Activos!AJ216</f>
        <v>5166666.666666667</v>
      </c>
      <c r="E216" s="123">
        <f t="shared" si="13"/>
        <v>100841700.83733337</v>
      </c>
      <c r="F216" s="123">
        <f t="shared" si="15"/>
        <v>23183632965.808002</v>
      </c>
      <c r="G216" s="123">
        <f>IF(F216&lt;=0,0,E216*Datos_Entrada!$C$8)</f>
        <v>33277761.276320014</v>
      </c>
      <c r="H216" s="123">
        <f t="shared" si="12"/>
        <v>67563939.561013356</v>
      </c>
      <c r="I216" s="125"/>
      <c r="J216" s="123">
        <f>-Análisis_Activos!AI216</f>
        <v>0</v>
      </c>
      <c r="K216" s="123"/>
      <c r="L216" s="126">
        <f t="shared" si="14"/>
        <v>72730606.227680027</v>
      </c>
    </row>
    <row r="217" spans="2:12" x14ac:dyDescent="0.25">
      <c r="B217" s="122">
        <v>212</v>
      </c>
      <c r="C217" s="123">
        <f>PyG!W217</f>
        <v>106008367.50400004</v>
      </c>
      <c r="D217" s="124">
        <f>Análisis_Activos!AJ217</f>
        <v>5166666.666666667</v>
      </c>
      <c r="E217" s="123">
        <f t="shared" si="13"/>
        <v>100841700.83733337</v>
      </c>
      <c r="F217" s="123">
        <f t="shared" si="15"/>
        <v>23284474666.645336</v>
      </c>
      <c r="G217" s="123">
        <f>IF(F217&lt;=0,0,E217*Datos_Entrada!$C$8)</f>
        <v>33277761.276320014</v>
      </c>
      <c r="H217" s="123">
        <f t="shared" si="12"/>
        <v>67563939.561013356</v>
      </c>
      <c r="I217" s="125"/>
      <c r="J217" s="123">
        <f>-Análisis_Activos!AI217</f>
        <v>0</v>
      </c>
      <c r="K217" s="123"/>
      <c r="L217" s="126">
        <f t="shared" si="14"/>
        <v>72730606.227680027</v>
      </c>
    </row>
    <row r="218" spans="2:12" x14ac:dyDescent="0.25">
      <c r="B218" s="122">
        <v>213</v>
      </c>
      <c r="C218" s="123">
        <f>PyG!W218</f>
        <v>106008367.50400004</v>
      </c>
      <c r="D218" s="124">
        <f>Análisis_Activos!AJ218</f>
        <v>5166666.666666667</v>
      </c>
      <c r="E218" s="123">
        <f t="shared" si="13"/>
        <v>100841700.83733337</v>
      </c>
      <c r="F218" s="123">
        <f t="shared" si="15"/>
        <v>23385316367.48267</v>
      </c>
      <c r="G218" s="123">
        <f>IF(F218&lt;=0,0,E218*Datos_Entrada!$C$8)</f>
        <v>33277761.276320014</v>
      </c>
      <c r="H218" s="123">
        <f t="shared" si="12"/>
        <v>67563939.561013356</v>
      </c>
      <c r="I218" s="125"/>
      <c r="J218" s="123">
        <f>-Análisis_Activos!AI218</f>
        <v>0</v>
      </c>
      <c r="K218" s="123"/>
      <c r="L218" s="126">
        <f t="shared" si="14"/>
        <v>72730606.227680027</v>
      </c>
    </row>
    <row r="219" spans="2:12" x14ac:dyDescent="0.25">
      <c r="B219" s="122">
        <v>214</v>
      </c>
      <c r="C219" s="123">
        <f>PyG!W219</f>
        <v>106008367.50400004</v>
      </c>
      <c r="D219" s="124">
        <f>Análisis_Activos!AJ219</f>
        <v>5166666.666666667</v>
      </c>
      <c r="E219" s="123">
        <f t="shared" si="13"/>
        <v>100841700.83733337</v>
      </c>
      <c r="F219" s="123">
        <f t="shared" si="15"/>
        <v>23486158068.320004</v>
      </c>
      <c r="G219" s="123">
        <f>IF(F219&lt;=0,0,E219*Datos_Entrada!$C$8)</f>
        <v>33277761.276320014</v>
      </c>
      <c r="H219" s="123">
        <f t="shared" si="12"/>
        <v>67563939.561013356</v>
      </c>
      <c r="I219" s="125"/>
      <c r="J219" s="123">
        <f>-Análisis_Activos!AI219</f>
        <v>0</v>
      </c>
      <c r="K219" s="123"/>
      <c r="L219" s="126">
        <f t="shared" si="14"/>
        <v>72730606.227680027</v>
      </c>
    </row>
    <row r="220" spans="2:12" x14ac:dyDescent="0.25">
      <c r="B220" s="122">
        <v>215</v>
      </c>
      <c r="C220" s="123">
        <f>PyG!W220</f>
        <v>106008367.50400004</v>
      </c>
      <c r="D220" s="124">
        <f>Análisis_Activos!AJ220</f>
        <v>5166666.666666667</v>
      </c>
      <c r="E220" s="123">
        <f t="shared" si="13"/>
        <v>100841700.83733337</v>
      </c>
      <c r="F220" s="123">
        <f t="shared" si="15"/>
        <v>23586999769.157337</v>
      </c>
      <c r="G220" s="123">
        <f>IF(F220&lt;=0,0,E220*Datos_Entrada!$C$8)</f>
        <v>33277761.276320014</v>
      </c>
      <c r="H220" s="123">
        <f t="shared" si="12"/>
        <v>67563939.561013356</v>
      </c>
      <c r="I220" s="125"/>
      <c r="J220" s="123">
        <f>-Análisis_Activos!AI220</f>
        <v>0</v>
      </c>
      <c r="K220" s="123"/>
      <c r="L220" s="126">
        <f t="shared" si="14"/>
        <v>72730606.227680027</v>
      </c>
    </row>
    <row r="221" spans="2:12" x14ac:dyDescent="0.25">
      <c r="B221" s="122">
        <v>216</v>
      </c>
      <c r="C221" s="123">
        <f>PyG!W221</f>
        <v>106008367.50400004</v>
      </c>
      <c r="D221" s="124">
        <f>Análisis_Activos!AJ221</f>
        <v>5166666.666666667</v>
      </c>
      <c r="E221" s="123">
        <f t="shared" si="13"/>
        <v>100841700.83733337</v>
      </c>
      <c r="F221" s="123">
        <f t="shared" si="15"/>
        <v>23687841469.994671</v>
      </c>
      <c r="G221" s="123">
        <f>IF(F221&lt;=0,0,E221*Datos_Entrada!$C$8)</f>
        <v>33277761.276320014</v>
      </c>
      <c r="H221" s="123">
        <f t="shared" si="12"/>
        <v>67563939.561013356</v>
      </c>
      <c r="I221" s="125"/>
      <c r="J221" s="123">
        <f>-Análisis_Activos!AI221</f>
        <v>0</v>
      </c>
      <c r="K221" s="123"/>
      <c r="L221" s="126">
        <f t="shared" si="14"/>
        <v>72730606.227680027</v>
      </c>
    </row>
    <row r="222" spans="2:12" x14ac:dyDescent="0.25">
      <c r="B222" s="122">
        <v>217</v>
      </c>
      <c r="C222" s="123">
        <f>PyG!W222</f>
        <v>92881630.753600001</v>
      </c>
      <c r="D222" s="124">
        <f>Análisis_Activos!AJ222</f>
        <v>5166666.666666667</v>
      </c>
      <c r="E222" s="123">
        <f t="shared" si="13"/>
        <v>87714964.08693333</v>
      </c>
      <c r="F222" s="123">
        <f t="shared" si="15"/>
        <v>23775556434.081604</v>
      </c>
      <c r="G222" s="123">
        <f>IF(F222&lt;=0,0,E222*Datos_Entrada!$C$8)</f>
        <v>28945938.148688</v>
      </c>
      <c r="H222" s="123">
        <f t="shared" si="12"/>
        <v>58769025.938245326</v>
      </c>
      <c r="I222" s="125">
        <f>-Análisis_Activos!L222</f>
        <v>-2000000</v>
      </c>
      <c r="J222" s="123">
        <f>-Análisis_Activos!AI222</f>
        <v>53352000.00000006</v>
      </c>
      <c r="K222" s="123"/>
      <c r="L222" s="126">
        <f t="shared" si="14"/>
        <v>115287692.60491204</v>
      </c>
    </row>
    <row r="223" spans="2:12" x14ac:dyDescent="0.25">
      <c r="B223" s="122">
        <v>218</v>
      </c>
      <c r="C223" s="123">
        <f>PyG!W223</f>
        <v>92881630.753600001</v>
      </c>
      <c r="D223" s="124">
        <f>Análisis_Activos!AJ223</f>
        <v>5166666.666666667</v>
      </c>
      <c r="E223" s="123">
        <f t="shared" si="13"/>
        <v>87714964.08693333</v>
      </c>
      <c r="F223" s="123">
        <f t="shared" si="15"/>
        <v>23863271398.168537</v>
      </c>
      <c r="G223" s="123">
        <f>IF(F223&lt;=0,0,E223*Datos_Entrada!$C$8)</f>
        <v>28945938.148688</v>
      </c>
      <c r="H223" s="123">
        <f t="shared" si="12"/>
        <v>58769025.938245326</v>
      </c>
      <c r="I223" s="125"/>
      <c r="J223" s="123">
        <f>-Análisis_Activos!AI223</f>
        <v>0</v>
      </c>
      <c r="K223" s="123"/>
      <c r="L223" s="126">
        <f t="shared" si="14"/>
        <v>63935692.60491199</v>
      </c>
    </row>
    <row r="224" spans="2:12" x14ac:dyDescent="0.25">
      <c r="B224" s="122">
        <v>219</v>
      </c>
      <c r="C224" s="123">
        <f>PyG!W224</f>
        <v>92881630.753600001</v>
      </c>
      <c r="D224" s="124">
        <f>Análisis_Activos!AJ224</f>
        <v>5166666.666666667</v>
      </c>
      <c r="E224" s="123">
        <f t="shared" si="13"/>
        <v>87714964.08693333</v>
      </c>
      <c r="F224" s="123">
        <f t="shared" si="15"/>
        <v>23950986362.25547</v>
      </c>
      <c r="G224" s="123">
        <f>IF(F224&lt;=0,0,E224*Datos_Entrada!$C$8)</f>
        <v>28945938.148688</v>
      </c>
      <c r="H224" s="123">
        <f t="shared" si="12"/>
        <v>58769025.938245326</v>
      </c>
      <c r="I224" s="125"/>
      <c r="J224" s="123">
        <f>-Análisis_Activos!AI224</f>
        <v>0</v>
      </c>
      <c r="K224" s="123"/>
      <c r="L224" s="126">
        <f t="shared" si="14"/>
        <v>63935692.60491199</v>
      </c>
    </row>
    <row r="225" spans="2:12" x14ac:dyDescent="0.25">
      <c r="B225" s="122">
        <v>220</v>
      </c>
      <c r="C225" s="123">
        <f>PyG!W225</f>
        <v>92881630.753600001</v>
      </c>
      <c r="D225" s="124">
        <f>Análisis_Activos!AJ225</f>
        <v>5166666.666666667</v>
      </c>
      <c r="E225" s="123">
        <f t="shared" si="13"/>
        <v>87714964.08693333</v>
      </c>
      <c r="F225" s="123">
        <f t="shared" si="15"/>
        <v>24038701326.342403</v>
      </c>
      <c r="G225" s="123">
        <f>IF(F225&lt;=0,0,E225*Datos_Entrada!$C$8)</f>
        <v>28945938.148688</v>
      </c>
      <c r="H225" s="123">
        <f t="shared" si="12"/>
        <v>58769025.938245326</v>
      </c>
      <c r="I225" s="125"/>
      <c r="J225" s="123">
        <f>-Análisis_Activos!AI225</f>
        <v>0</v>
      </c>
      <c r="K225" s="123"/>
      <c r="L225" s="126">
        <f t="shared" si="14"/>
        <v>63935692.60491199</v>
      </c>
    </row>
    <row r="226" spans="2:12" x14ac:dyDescent="0.25">
      <c r="B226" s="122">
        <v>221</v>
      </c>
      <c r="C226" s="123">
        <f>PyG!W226</f>
        <v>92881630.753600001</v>
      </c>
      <c r="D226" s="124">
        <f>Análisis_Activos!AJ226</f>
        <v>5166666.666666667</v>
      </c>
      <c r="E226" s="123">
        <f t="shared" si="13"/>
        <v>87714964.08693333</v>
      </c>
      <c r="F226" s="123">
        <f t="shared" si="15"/>
        <v>24126416290.429337</v>
      </c>
      <c r="G226" s="123">
        <f>IF(F226&lt;=0,0,E226*Datos_Entrada!$C$8)</f>
        <v>28945938.148688</v>
      </c>
      <c r="H226" s="123">
        <f t="shared" si="12"/>
        <v>58769025.938245326</v>
      </c>
      <c r="I226" s="125"/>
      <c r="J226" s="123">
        <f>-Análisis_Activos!AI226</f>
        <v>0</v>
      </c>
      <c r="K226" s="123"/>
      <c r="L226" s="126">
        <f t="shared" si="14"/>
        <v>63935692.60491199</v>
      </c>
    </row>
    <row r="227" spans="2:12" x14ac:dyDescent="0.25">
      <c r="B227" s="122">
        <v>222</v>
      </c>
      <c r="C227" s="123">
        <f>PyG!W227</f>
        <v>92881630.753600001</v>
      </c>
      <c r="D227" s="124">
        <f>Análisis_Activos!AJ227</f>
        <v>5166666.666666667</v>
      </c>
      <c r="E227" s="123">
        <f t="shared" si="13"/>
        <v>87714964.08693333</v>
      </c>
      <c r="F227" s="123">
        <f t="shared" si="15"/>
        <v>24214131254.51627</v>
      </c>
      <c r="G227" s="123">
        <f>IF(F227&lt;=0,0,E227*Datos_Entrada!$C$8)</f>
        <v>28945938.148688</v>
      </c>
      <c r="H227" s="123">
        <f t="shared" si="12"/>
        <v>58769025.938245326</v>
      </c>
      <c r="I227" s="125"/>
      <c r="J227" s="123">
        <f>-Análisis_Activos!AI227</f>
        <v>0</v>
      </c>
      <c r="K227" s="123"/>
      <c r="L227" s="126">
        <f t="shared" si="14"/>
        <v>63935692.60491199</v>
      </c>
    </row>
    <row r="228" spans="2:12" x14ac:dyDescent="0.25">
      <c r="B228" s="122">
        <v>223</v>
      </c>
      <c r="C228" s="123">
        <f>PyG!W228</f>
        <v>92881630.753600001</v>
      </c>
      <c r="D228" s="124">
        <f>Análisis_Activos!AJ228</f>
        <v>5166666.666666667</v>
      </c>
      <c r="E228" s="123">
        <f t="shared" si="13"/>
        <v>87714964.08693333</v>
      </c>
      <c r="F228" s="123">
        <f t="shared" si="15"/>
        <v>24301846218.603203</v>
      </c>
      <c r="G228" s="123">
        <f>IF(F228&lt;=0,0,E228*Datos_Entrada!$C$8)</f>
        <v>28945938.148688</v>
      </c>
      <c r="H228" s="123">
        <f t="shared" si="12"/>
        <v>58769025.938245326</v>
      </c>
      <c r="I228" s="125"/>
      <c r="J228" s="123">
        <f>-Análisis_Activos!AI228</f>
        <v>0</v>
      </c>
      <c r="K228" s="123"/>
      <c r="L228" s="126">
        <f t="shared" si="14"/>
        <v>63935692.60491199</v>
      </c>
    </row>
    <row r="229" spans="2:12" x14ac:dyDescent="0.25">
      <c r="B229" s="122">
        <v>224</v>
      </c>
      <c r="C229" s="123">
        <f>PyG!W229</f>
        <v>92881630.753600001</v>
      </c>
      <c r="D229" s="124">
        <f>Análisis_Activos!AJ229</f>
        <v>5166666.666666667</v>
      </c>
      <c r="E229" s="123">
        <f t="shared" si="13"/>
        <v>87714964.08693333</v>
      </c>
      <c r="F229" s="123">
        <f t="shared" si="15"/>
        <v>24389561182.690136</v>
      </c>
      <c r="G229" s="123">
        <f>IF(F229&lt;=0,0,E229*Datos_Entrada!$C$8)</f>
        <v>28945938.148688</v>
      </c>
      <c r="H229" s="123">
        <f t="shared" si="12"/>
        <v>58769025.938245326</v>
      </c>
      <c r="I229" s="125"/>
      <c r="J229" s="123">
        <f>-Análisis_Activos!AI229</f>
        <v>0</v>
      </c>
      <c r="K229" s="123"/>
      <c r="L229" s="126">
        <f t="shared" si="14"/>
        <v>63935692.60491199</v>
      </c>
    </row>
    <row r="230" spans="2:12" x14ac:dyDescent="0.25">
      <c r="B230" s="122">
        <v>225</v>
      </c>
      <c r="C230" s="123">
        <f>PyG!W230</f>
        <v>92881630.753600001</v>
      </c>
      <c r="D230" s="124">
        <f>Análisis_Activos!AJ230</f>
        <v>5166666.666666667</v>
      </c>
      <c r="E230" s="123">
        <f t="shared" si="13"/>
        <v>87714964.08693333</v>
      </c>
      <c r="F230" s="123">
        <f t="shared" si="15"/>
        <v>24477276146.777069</v>
      </c>
      <c r="G230" s="123">
        <f>IF(F230&lt;=0,0,E230*Datos_Entrada!$C$8)</f>
        <v>28945938.148688</v>
      </c>
      <c r="H230" s="123">
        <f t="shared" si="12"/>
        <v>58769025.938245326</v>
      </c>
      <c r="I230" s="125"/>
      <c r="J230" s="123">
        <f>-Análisis_Activos!AI230</f>
        <v>0</v>
      </c>
      <c r="K230" s="123"/>
      <c r="L230" s="126">
        <f t="shared" si="14"/>
        <v>63935692.60491199</v>
      </c>
    </row>
    <row r="231" spans="2:12" x14ac:dyDescent="0.25">
      <c r="B231" s="122">
        <v>226</v>
      </c>
      <c r="C231" s="123">
        <f>PyG!W231</f>
        <v>92881630.753600001</v>
      </c>
      <c r="D231" s="124">
        <f>Análisis_Activos!AJ231</f>
        <v>5166666.666666667</v>
      </c>
      <c r="E231" s="123">
        <f t="shared" si="13"/>
        <v>87714964.08693333</v>
      </c>
      <c r="F231" s="123">
        <f t="shared" si="15"/>
        <v>24564991110.864002</v>
      </c>
      <c r="G231" s="123">
        <f>IF(F231&lt;=0,0,E231*Datos_Entrada!$C$8)</f>
        <v>28945938.148688</v>
      </c>
      <c r="H231" s="123">
        <f t="shared" si="12"/>
        <v>58769025.938245326</v>
      </c>
      <c r="I231" s="125"/>
      <c r="J231" s="123">
        <f>-Análisis_Activos!AI231</f>
        <v>0</v>
      </c>
      <c r="K231" s="123"/>
      <c r="L231" s="126">
        <f t="shared" si="14"/>
        <v>63935692.60491199</v>
      </c>
    </row>
    <row r="232" spans="2:12" x14ac:dyDescent="0.25">
      <c r="B232" s="122">
        <v>227</v>
      </c>
      <c r="C232" s="123">
        <f>PyG!W232</f>
        <v>92881630.753600001</v>
      </c>
      <c r="D232" s="124">
        <f>Análisis_Activos!AJ232</f>
        <v>5166666.666666667</v>
      </c>
      <c r="E232" s="123">
        <f t="shared" si="13"/>
        <v>87714964.08693333</v>
      </c>
      <c r="F232" s="123">
        <f t="shared" si="15"/>
        <v>24652706074.950935</v>
      </c>
      <c r="G232" s="123">
        <f>IF(F232&lt;=0,0,E232*Datos_Entrada!$C$8)</f>
        <v>28945938.148688</v>
      </c>
      <c r="H232" s="123">
        <f t="shared" si="12"/>
        <v>58769025.938245326</v>
      </c>
      <c r="I232" s="125"/>
      <c r="J232" s="123">
        <f>-Análisis_Activos!AI232</f>
        <v>0</v>
      </c>
      <c r="K232" s="123"/>
      <c r="L232" s="126">
        <f t="shared" si="14"/>
        <v>63935692.60491199</v>
      </c>
    </row>
    <row r="233" spans="2:12" x14ac:dyDescent="0.25">
      <c r="B233" s="122">
        <v>228</v>
      </c>
      <c r="C233" s="123">
        <f>PyG!W233</f>
        <v>92881630.753600001</v>
      </c>
      <c r="D233" s="124">
        <f>Análisis_Activos!AJ233</f>
        <v>5166666.666666667</v>
      </c>
      <c r="E233" s="123">
        <f t="shared" si="13"/>
        <v>87714964.08693333</v>
      </c>
      <c r="F233" s="123">
        <f t="shared" si="15"/>
        <v>24740421039.037868</v>
      </c>
      <c r="G233" s="123">
        <f>IF(F233&lt;=0,0,E233*Datos_Entrada!$C$8)</f>
        <v>28945938.148688</v>
      </c>
      <c r="H233" s="123">
        <f t="shared" si="12"/>
        <v>58769025.938245326</v>
      </c>
      <c r="I233" s="125"/>
      <c r="J233" s="123">
        <f>-Análisis_Activos!AI233</f>
        <v>0</v>
      </c>
      <c r="K233" s="123"/>
      <c r="L233" s="126">
        <f t="shared" si="14"/>
        <v>63935692.60491199</v>
      </c>
    </row>
    <row r="234" spans="2:12" x14ac:dyDescent="0.25">
      <c r="B234" s="122">
        <v>229</v>
      </c>
      <c r="C234" s="123">
        <f>PyG!W234</f>
        <v>81067567.678240016</v>
      </c>
      <c r="D234" s="124">
        <f>Análisis_Activos!AJ234</f>
        <v>5166666.666666667</v>
      </c>
      <c r="E234" s="123">
        <f t="shared" si="13"/>
        <v>75900901.011573344</v>
      </c>
      <c r="F234" s="123">
        <f t="shared" si="15"/>
        <v>24816321940.049442</v>
      </c>
      <c r="G234" s="123">
        <f>IF(F234&lt;=0,0,E234*Datos_Entrada!$C$8)</f>
        <v>25047297.333819203</v>
      </c>
      <c r="H234" s="123">
        <f t="shared" si="12"/>
        <v>50853603.677754141</v>
      </c>
      <c r="I234" s="125">
        <f>-Análisis_Activos!L234</f>
        <v>-2000000</v>
      </c>
      <c r="J234" s="123">
        <f>-Análisis_Activos!AI234</f>
        <v>48016799.99999994</v>
      </c>
      <c r="K234" s="123"/>
      <c r="L234" s="126">
        <f t="shared" si="14"/>
        <v>102037070.34442075</v>
      </c>
    </row>
    <row r="235" spans="2:12" x14ac:dyDescent="0.25">
      <c r="B235" s="122">
        <v>230</v>
      </c>
      <c r="C235" s="123">
        <f>PyG!W235</f>
        <v>81067567.678240016</v>
      </c>
      <c r="D235" s="124">
        <f>Análisis_Activos!AJ235</f>
        <v>5166666.666666667</v>
      </c>
      <c r="E235" s="123">
        <f t="shared" si="13"/>
        <v>75900901.011573344</v>
      </c>
      <c r="F235" s="123">
        <f t="shared" si="15"/>
        <v>24892222841.061016</v>
      </c>
      <c r="G235" s="123">
        <f>IF(F235&lt;=0,0,E235*Datos_Entrada!$C$8)</f>
        <v>25047297.333819203</v>
      </c>
      <c r="H235" s="123">
        <f t="shared" si="12"/>
        <v>50853603.677754141</v>
      </c>
      <c r="I235" s="125"/>
      <c r="J235" s="123">
        <f>-Análisis_Activos!AI235</f>
        <v>0</v>
      </c>
      <c r="K235" s="123"/>
      <c r="L235" s="126">
        <f t="shared" si="14"/>
        <v>56020270.344420806</v>
      </c>
    </row>
    <row r="236" spans="2:12" x14ac:dyDescent="0.25">
      <c r="B236" s="122">
        <v>231</v>
      </c>
      <c r="C236" s="123">
        <f>PyG!W236</f>
        <v>81067567.678240016</v>
      </c>
      <c r="D236" s="124">
        <f>Análisis_Activos!AJ236</f>
        <v>5166666.666666667</v>
      </c>
      <c r="E236" s="123">
        <f t="shared" si="13"/>
        <v>75900901.011573344</v>
      </c>
      <c r="F236" s="123">
        <f t="shared" si="15"/>
        <v>24968123742.07259</v>
      </c>
      <c r="G236" s="123">
        <f>IF(F236&lt;=0,0,E236*Datos_Entrada!$C$8)</f>
        <v>25047297.333819203</v>
      </c>
      <c r="H236" s="123">
        <f t="shared" si="12"/>
        <v>50853603.677754141</v>
      </c>
      <c r="I236" s="125"/>
      <c r="J236" s="123">
        <f>-Análisis_Activos!AI236</f>
        <v>0</v>
      </c>
      <c r="K236" s="123"/>
      <c r="L236" s="126">
        <f t="shared" si="14"/>
        <v>56020270.344420806</v>
      </c>
    </row>
    <row r="237" spans="2:12" x14ac:dyDescent="0.25">
      <c r="B237" s="122">
        <v>232</v>
      </c>
      <c r="C237" s="123">
        <f>PyG!W237</f>
        <v>81067567.678240016</v>
      </c>
      <c r="D237" s="124">
        <f>Análisis_Activos!AJ237</f>
        <v>5166666.666666667</v>
      </c>
      <c r="E237" s="123">
        <f t="shared" si="13"/>
        <v>75900901.011573344</v>
      </c>
      <c r="F237" s="123">
        <f t="shared" si="15"/>
        <v>25044024643.084164</v>
      </c>
      <c r="G237" s="123">
        <f>IF(F237&lt;=0,0,E237*Datos_Entrada!$C$8)</f>
        <v>25047297.333819203</v>
      </c>
      <c r="H237" s="123">
        <f t="shared" si="12"/>
        <v>50853603.677754141</v>
      </c>
      <c r="I237" s="125"/>
      <c r="J237" s="123">
        <f>-Análisis_Activos!AI237</f>
        <v>0</v>
      </c>
      <c r="K237" s="123"/>
      <c r="L237" s="126">
        <f t="shared" si="14"/>
        <v>56020270.344420806</v>
      </c>
    </row>
    <row r="238" spans="2:12" x14ac:dyDescent="0.25">
      <c r="B238" s="122">
        <v>233</v>
      </c>
      <c r="C238" s="123">
        <f>PyG!W238</f>
        <v>81067567.678240016</v>
      </c>
      <c r="D238" s="124">
        <f>Análisis_Activos!AJ238</f>
        <v>5166666.666666667</v>
      </c>
      <c r="E238" s="123">
        <f t="shared" si="13"/>
        <v>75900901.011573344</v>
      </c>
      <c r="F238" s="123">
        <f t="shared" si="15"/>
        <v>25119925544.095737</v>
      </c>
      <c r="G238" s="123">
        <f>IF(F238&lt;=0,0,E238*Datos_Entrada!$C$8)</f>
        <v>25047297.333819203</v>
      </c>
      <c r="H238" s="123">
        <f t="shared" si="12"/>
        <v>50853603.677754141</v>
      </c>
      <c r="I238" s="125"/>
      <c r="J238" s="123">
        <f>-Análisis_Activos!AI238</f>
        <v>0</v>
      </c>
      <c r="K238" s="123"/>
      <c r="L238" s="126">
        <f t="shared" si="14"/>
        <v>56020270.344420806</v>
      </c>
    </row>
    <row r="239" spans="2:12" x14ac:dyDescent="0.25">
      <c r="B239" s="122">
        <v>234</v>
      </c>
      <c r="C239" s="123">
        <f>PyG!W239</f>
        <v>81067567.678240016</v>
      </c>
      <c r="D239" s="124">
        <f>Análisis_Activos!AJ239</f>
        <v>5166666.666666667</v>
      </c>
      <c r="E239" s="123">
        <f t="shared" si="13"/>
        <v>75900901.011573344</v>
      </c>
      <c r="F239" s="123">
        <f t="shared" si="15"/>
        <v>25195826445.107311</v>
      </c>
      <c r="G239" s="123">
        <f>IF(F239&lt;=0,0,E239*Datos_Entrada!$C$8)</f>
        <v>25047297.333819203</v>
      </c>
      <c r="H239" s="123">
        <f t="shared" si="12"/>
        <v>50853603.677754141</v>
      </c>
      <c r="I239" s="125"/>
      <c r="J239" s="123">
        <f>-Análisis_Activos!AI239</f>
        <v>0</v>
      </c>
      <c r="K239" s="123"/>
      <c r="L239" s="126">
        <f t="shared" si="14"/>
        <v>56020270.344420806</v>
      </c>
    </row>
    <row r="240" spans="2:12" x14ac:dyDescent="0.25">
      <c r="B240" s="122">
        <v>235</v>
      </c>
      <c r="C240" s="123">
        <f>PyG!W240</f>
        <v>81067567.678240016</v>
      </c>
      <c r="D240" s="124">
        <f>Análisis_Activos!AJ240</f>
        <v>5166666.666666667</v>
      </c>
      <c r="E240" s="123">
        <f t="shared" si="13"/>
        <v>75900901.011573344</v>
      </c>
      <c r="F240" s="123">
        <f t="shared" si="15"/>
        <v>25271727346.118885</v>
      </c>
      <c r="G240" s="123">
        <f>IF(F240&lt;=0,0,E240*Datos_Entrada!$C$8)</f>
        <v>25047297.333819203</v>
      </c>
      <c r="H240" s="123">
        <f t="shared" si="12"/>
        <v>50853603.677754141</v>
      </c>
      <c r="I240" s="125"/>
      <c r="J240" s="123">
        <f>-Análisis_Activos!AI240</f>
        <v>0</v>
      </c>
      <c r="K240" s="123"/>
      <c r="L240" s="126">
        <f t="shared" si="14"/>
        <v>56020270.344420806</v>
      </c>
    </row>
    <row r="241" spans="2:12" x14ac:dyDescent="0.25">
      <c r="B241" s="122">
        <v>236</v>
      </c>
      <c r="C241" s="123">
        <f>PyG!W241</f>
        <v>81067567.678240016</v>
      </c>
      <c r="D241" s="124">
        <f>Análisis_Activos!AJ241</f>
        <v>5166666.666666667</v>
      </c>
      <c r="E241" s="123">
        <f t="shared" si="13"/>
        <v>75900901.011573344</v>
      </c>
      <c r="F241" s="123">
        <f t="shared" si="15"/>
        <v>25347628247.130459</v>
      </c>
      <c r="G241" s="123">
        <f>IF(F241&lt;=0,0,E241*Datos_Entrada!$C$8)</f>
        <v>25047297.333819203</v>
      </c>
      <c r="H241" s="123">
        <f t="shared" si="12"/>
        <v>50853603.677754141</v>
      </c>
      <c r="I241" s="125"/>
      <c r="J241" s="123">
        <f>-Análisis_Activos!AI241</f>
        <v>0</v>
      </c>
      <c r="K241" s="123"/>
      <c r="L241" s="126">
        <f t="shared" si="14"/>
        <v>56020270.344420806</v>
      </c>
    </row>
    <row r="242" spans="2:12" x14ac:dyDescent="0.25">
      <c r="B242" s="122">
        <v>237</v>
      </c>
      <c r="C242" s="123">
        <f>PyG!W242</f>
        <v>81067567.678240016</v>
      </c>
      <c r="D242" s="124">
        <f>Análisis_Activos!AJ242</f>
        <v>5166666.666666667</v>
      </c>
      <c r="E242" s="123">
        <f t="shared" si="13"/>
        <v>75900901.011573344</v>
      </c>
      <c r="F242" s="123">
        <f t="shared" si="15"/>
        <v>25423529148.142033</v>
      </c>
      <c r="G242" s="123">
        <f>IF(F242&lt;=0,0,E242*Datos_Entrada!$C$8)</f>
        <v>25047297.333819203</v>
      </c>
      <c r="H242" s="123">
        <f t="shared" si="12"/>
        <v>50853603.677754141</v>
      </c>
      <c r="I242" s="125"/>
      <c r="J242" s="123">
        <f>-Análisis_Activos!AI242</f>
        <v>0</v>
      </c>
      <c r="K242" s="123"/>
      <c r="L242" s="126">
        <f t="shared" si="14"/>
        <v>56020270.344420806</v>
      </c>
    </row>
    <row r="243" spans="2:12" x14ac:dyDescent="0.25">
      <c r="B243" s="122">
        <v>238</v>
      </c>
      <c r="C243" s="123">
        <f>PyG!W243</f>
        <v>81067567.678240016</v>
      </c>
      <c r="D243" s="124">
        <f>Análisis_Activos!AJ243</f>
        <v>5166666.666666667</v>
      </c>
      <c r="E243" s="123">
        <f t="shared" si="13"/>
        <v>75900901.011573344</v>
      </c>
      <c r="F243" s="123">
        <f t="shared" si="15"/>
        <v>25499430049.153606</v>
      </c>
      <c r="G243" s="123">
        <f>IF(F243&lt;=0,0,E243*Datos_Entrada!$C$8)</f>
        <v>25047297.333819203</v>
      </c>
      <c r="H243" s="123">
        <f t="shared" si="12"/>
        <v>50853603.677754141</v>
      </c>
      <c r="I243" s="125"/>
      <c r="J243" s="123">
        <f>-Análisis_Activos!AI243</f>
        <v>0</v>
      </c>
      <c r="K243" s="123"/>
      <c r="L243" s="126">
        <f t="shared" si="14"/>
        <v>56020270.344420806</v>
      </c>
    </row>
    <row r="244" spans="2:12" x14ac:dyDescent="0.25">
      <c r="B244" s="122">
        <v>239</v>
      </c>
      <c r="C244" s="123">
        <f>PyG!W244</f>
        <v>81067567.678240016</v>
      </c>
      <c r="D244" s="124">
        <f>Análisis_Activos!AJ244</f>
        <v>5166666.666666667</v>
      </c>
      <c r="E244" s="123">
        <f t="shared" si="13"/>
        <v>75900901.011573344</v>
      </c>
      <c r="F244" s="123">
        <f t="shared" si="15"/>
        <v>25575330950.16518</v>
      </c>
      <c r="G244" s="123">
        <f>IF(F244&lt;=0,0,E244*Datos_Entrada!$C$8)</f>
        <v>25047297.333819203</v>
      </c>
      <c r="H244" s="123">
        <f t="shared" si="12"/>
        <v>50853603.677754141</v>
      </c>
      <c r="I244" s="125"/>
      <c r="J244" s="123">
        <f>-Análisis_Activos!AI244</f>
        <v>0</v>
      </c>
      <c r="K244" s="123"/>
      <c r="L244" s="126">
        <f>H244+D244+I244+J244</f>
        <v>56020270.344420806</v>
      </c>
    </row>
    <row r="245" spans="2:12" ht="15.75" thickBot="1" x14ac:dyDescent="0.3">
      <c r="B245" s="127">
        <v>240</v>
      </c>
      <c r="C245" s="128">
        <f>PyG!W245</f>
        <v>81067567.678240016</v>
      </c>
      <c r="D245" s="129">
        <f>Análisis_Activos!AJ245</f>
        <v>5166666.666666667</v>
      </c>
      <c r="E245" s="128">
        <f t="shared" si="13"/>
        <v>75900901.011573344</v>
      </c>
      <c r="F245" s="128">
        <f t="shared" si="15"/>
        <v>25651231851.176754</v>
      </c>
      <c r="G245" s="128">
        <f>IF(F245&lt;=0,0,E245*Datos_Entrada!$C$8)</f>
        <v>25047297.333819203</v>
      </c>
      <c r="H245" s="128">
        <f t="shared" si="12"/>
        <v>50853603.677754141</v>
      </c>
      <c r="I245" s="159"/>
      <c r="J245" s="128">
        <f>-Análisis_Activos!AI245</f>
        <v>0</v>
      </c>
      <c r="K245" s="130">
        <f>Análisis_Activos!H261</f>
        <v>977062069.60000014</v>
      </c>
      <c r="L245" s="131">
        <f>H245+D245+K245+J245</f>
        <v>1033082339.9444209</v>
      </c>
    </row>
    <row r="247" spans="2:12" ht="15.75" x14ac:dyDescent="0.25">
      <c r="J247" s="148" t="s">
        <v>177</v>
      </c>
      <c r="K247" s="148"/>
      <c r="L247" s="149">
        <f>IRR(L5:L245)</f>
        <v>2.6260142654571661E-2</v>
      </c>
    </row>
    <row r="248" spans="2:12" ht="15.75" x14ac:dyDescent="0.25">
      <c r="J248" s="148" t="s">
        <v>178</v>
      </c>
      <c r="K248" s="148"/>
      <c r="L248" s="150">
        <f>(1+L247)^12-1</f>
        <v>0.36486453160776677</v>
      </c>
    </row>
    <row r="249" spans="2:12" ht="15.75" x14ac:dyDescent="0.25">
      <c r="J249" s="148" t="s">
        <v>179</v>
      </c>
      <c r="K249" s="148"/>
      <c r="L249" s="197">
        <f>NPV(WACC_EM,L6:L245)+L5</f>
        <v>2756895298.6323271</v>
      </c>
    </row>
    <row r="250" spans="2:12" x14ac:dyDescent="0.25">
      <c r="L250" t="s">
        <v>268</v>
      </c>
    </row>
    <row r="251" spans="2:12" x14ac:dyDescent="0.25">
      <c r="L251" t="s">
        <v>269</v>
      </c>
    </row>
  </sheetData>
  <autoFilter ref="B4:L4"/>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51"/>
  <sheetViews>
    <sheetView showGridLines="0" showRowColHeaders="0" zoomScale="90" zoomScaleNormal="90" workbookViewId="0">
      <pane ySplit="2" topLeftCell="A226" activePane="bottomLeft" state="frozen"/>
      <selection pane="bottomLeft" activeCell="G226" sqref="G226"/>
    </sheetView>
  </sheetViews>
  <sheetFormatPr baseColWidth="10" defaultColWidth="0" defaultRowHeight="15" x14ac:dyDescent="0.25"/>
  <cols>
    <col min="1" max="1" width="11.42578125" customWidth="1"/>
    <col min="2" max="2" width="19.140625" customWidth="1"/>
    <col min="3" max="3" width="19.42578125" customWidth="1"/>
    <col min="4" max="4" width="22.5703125" customWidth="1"/>
    <col min="5" max="5" width="17.7109375" customWidth="1"/>
    <col min="6" max="6" width="23.7109375" bestFit="1" customWidth="1"/>
    <col min="7" max="7" width="24" customWidth="1"/>
    <col min="8" max="8" width="16.7109375" customWidth="1"/>
    <col min="9" max="16384" width="11.42578125" hidden="1"/>
  </cols>
  <sheetData>
    <row r="2" spans="2:8" ht="32.25" x14ac:dyDescent="0.5">
      <c r="B2" s="121" t="s">
        <v>204</v>
      </c>
    </row>
    <row r="3" spans="2:8" ht="14.25" customHeight="1" x14ac:dyDescent="0.95">
      <c r="B3" s="121"/>
    </row>
    <row r="4" spans="2:8" ht="14.25" x14ac:dyDescent="0.45">
      <c r="B4" s="161" t="s">
        <v>195</v>
      </c>
      <c r="C4" s="162">
        <f>Cálculo_WACC!F9</f>
        <v>844301249.99999988</v>
      </c>
      <c r="D4" s="163"/>
    </row>
    <row r="5" spans="2:8" ht="14.25" x14ac:dyDescent="0.45">
      <c r="B5" s="164" t="s">
        <v>196</v>
      </c>
      <c r="C5" s="165">
        <f>Datos_Entrada!C12</f>
        <v>0.16400000000000001</v>
      </c>
      <c r="D5" s="166" t="s">
        <v>189</v>
      </c>
    </row>
    <row r="6" spans="2:8" ht="14.25" x14ac:dyDescent="0.45">
      <c r="B6" s="164" t="s">
        <v>196</v>
      </c>
      <c r="C6" s="167">
        <f>(1+C5)^(1/12)-1</f>
        <v>1.273561163392567E-2</v>
      </c>
      <c r="D6" s="166" t="s">
        <v>190</v>
      </c>
    </row>
    <row r="7" spans="2:8" x14ac:dyDescent="0.25">
      <c r="B7" s="164" t="s">
        <v>199</v>
      </c>
      <c r="C7" s="168">
        <f>B251-B17+1</f>
        <v>235</v>
      </c>
      <c r="D7" s="166"/>
    </row>
    <row r="8" spans="2:8" ht="14.25" x14ac:dyDescent="0.45">
      <c r="B8" s="169" t="s">
        <v>201</v>
      </c>
      <c r="C8" s="170">
        <f>C4/C7</f>
        <v>3592771.2765957443</v>
      </c>
      <c r="D8" s="171"/>
    </row>
    <row r="9" spans="2:8" x14ac:dyDescent="0.25">
      <c r="F9" s="158" t="s">
        <v>197</v>
      </c>
      <c r="G9" s="158" t="s">
        <v>198</v>
      </c>
    </row>
    <row r="10" spans="2:8" ht="24" customHeight="1" x14ac:dyDescent="0.45">
      <c r="B10" s="50" t="s">
        <v>110</v>
      </c>
      <c r="C10" s="50" t="s">
        <v>191</v>
      </c>
      <c r="D10" s="50" t="s">
        <v>200</v>
      </c>
      <c r="E10" s="50" t="s">
        <v>192</v>
      </c>
      <c r="F10" s="50" t="s">
        <v>202</v>
      </c>
      <c r="G10" s="50" t="s">
        <v>194</v>
      </c>
      <c r="H10" s="157"/>
    </row>
    <row r="11" spans="2:8" ht="14.25" x14ac:dyDescent="0.45">
      <c r="B11" s="122">
        <v>0</v>
      </c>
      <c r="C11" s="151">
        <f>C4</f>
        <v>844301249.99999988</v>
      </c>
      <c r="G11" s="151">
        <f t="shared" ref="G11:G16" si="0">$C$11</f>
        <v>844301249.99999988</v>
      </c>
    </row>
    <row r="12" spans="2:8" ht="14.25" x14ac:dyDescent="0.45">
      <c r="B12" s="122">
        <v>1</v>
      </c>
      <c r="D12" s="151"/>
      <c r="E12" s="151">
        <f>G11*$C$6</f>
        <v>10752692.822037984</v>
      </c>
      <c r="G12" s="151">
        <f t="shared" si="0"/>
        <v>844301249.99999988</v>
      </c>
    </row>
    <row r="13" spans="2:8" ht="14.25" x14ac:dyDescent="0.45">
      <c r="B13" s="122">
        <v>2</v>
      </c>
      <c r="D13" s="151"/>
      <c r="E13" s="151">
        <f t="shared" ref="E13:E16" si="1">G12*$C$6</f>
        <v>10752692.822037984</v>
      </c>
      <c r="G13" s="151">
        <f t="shared" si="0"/>
        <v>844301249.99999988</v>
      </c>
    </row>
    <row r="14" spans="2:8" ht="14.25" x14ac:dyDescent="0.45">
      <c r="B14" s="122">
        <v>3</v>
      </c>
      <c r="D14" s="151"/>
      <c r="E14" s="151">
        <f t="shared" si="1"/>
        <v>10752692.822037984</v>
      </c>
      <c r="G14" s="151">
        <f t="shared" si="0"/>
        <v>844301249.99999988</v>
      </c>
    </row>
    <row r="15" spans="2:8" ht="14.25" x14ac:dyDescent="0.45">
      <c r="B15" s="122">
        <v>4</v>
      </c>
      <c r="D15" s="151"/>
      <c r="E15" s="151">
        <f t="shared" si="1"/>
        <v>10752692.822037984</v>
      </c>
      <c r="G15" s="151">
        <f t="shared" si="0"/>
        <v>844301249.99999988</v>
      </c>
    </row>
    <row r="16" spans="2:8" ht="14.25" x14ac:dyDescent="0.45">
      <c r="B16" s="122">
        <v>5</v>
      </c>
      <c r="D16" s="151"/>
      <c r="E16" s="151">
        <f t="shared" si="1"/>
        <v>10752692.822037984</v>
      </c>
      <c r="G16" s="151">
        <f t="shared" si="0"/>
        <v>844301249.99999988</v>
      </c>
    </row>
    <row r="17" spans="2:7" ht="14.25" x14ac:dyDescent="0.45">
      <c r="B17" s="122">
        <v>6</v>
      </c>
      <c r="D17" s="153">
        <f>$C$8</f>
        <v>3592771.2765957443</v>
      </c>
      <c r="E17" s="151">
        <f>G16*$C$6</f>
        <v>10752692.822037984</v>
      </c>
      <c r="F17" s="151">
        <f>+D17+E17</f>
        <v>14345464.098633729</v>
      </c>
      <c r="G17" s="151">
        <f>G16-D17</f>
        <v>840708478.72340417</v>
      </c>
    </row>
    <row r="18" spans="2:7" ht="14.25" x14ac:dyDescent="0.45">
      <c r="B18" s="122">
        <v>7</v>
      </c>
      <c r="D18" s="153">
        <f t="shared" ref="D18:D81" si="2">$C$8</f>
        <v>3592771.2765957443</v>
      </c>
      <c r="E18" s="151">
        <f t="shared" ref="E18:E81" si="3">G17*$C$6</f>
        <v>10706936.682369737</v>
      </c>
      <c r="F18" s="151">
        <f t="shared" ref="F18:F81" si="4">+D18+E18</f>
        <v>14299707.95896548</v>
      </c>
      <c r="G18" s="151">
        <f t="shared" ref="G18:G81" si="5">G17-D18</f>
        <v>837115707.44680846</v>
      </c>
    </row>
    <row r="19" spans="2:7" ht="14.25" x14ac:dyDescent="0.45">
      <c r="B19" s="122">
        <v>8</v>
      </c>
      <c r="D19" s="153">
        <f t="shared" si="2"/>
        <v>3592771.2765957443</v>
      </c>
      <c r="E19" s="151">
        <f t="shared" si="3"/>
        <v>10661180.542701492</v>
      </c>
      <c r="F19" s="151">
        <f t="shared" si="4"/>
        <v>14253951.819297235</v>
      </c>
      <c r="G19" s="151">
        <f t="shared" si="5"/>
        <v>833522936.17021275</v>
      </c>
    </row>
    <row r="20" spans="2:7" ht="14.25" x14ac:dyDescent="0.45">
      <c r="B20" s="122">
        <v>9</v>
      </c>
      <c r="D20" s="153">
        <f t="shared" si="2"/>
        <v>3592771.2765957443</v>
      </c>
      <c r="E20" s="151">
        <f t="shared" si="3"/>
        <v>10615424.403033245</v>
      </c>
      <c r="F20" s="151">
        <f t="shared" si="4"/>
        <v>14208195.679628991</v>
      </c>
      <c r="G20" s="151">
        <f t="shared" si="5"/>
        <v>829930164.89361703</v>
      </c>
    </row>
    <row r="21" spans="2:7" ht="14.25" x14ac:dyDescent="0.45">
      <c r="B21" s="122">
        <v>10</v>
      </c>
      <c r="D21" s="153">
        <f t="shared" si="2"/>
        <v>3592771.2765957443</v>
      </c>
      <c r="E21" s="151">
        <f t="shared" si="3"/>
        <v>10569668.263364999</v>
      </c>
      <c r="F21" s="151">
        <f t="shared" si="4"/>
        <v>14162439.539960742</v>
      </c>
      <c r="G21" s="151">
        <f t="shared" si="5"/>
        <v>826337393.61702132</v>
      </c>
    </row>
    <row r="22" spans="2:7" ht="14.25" x14ac:dyDescent="0.45">
      <c r="B22" s="122">
        <v>11</v>
      </c>
      <c r="D22" s="153">
        <f t="shared" si="2"/>
        <v>3592771.2765957443</v>
      </c>
      <c r="E22" s="151">
        <f t="shared" si="3"/>
        <v>10523912.123696752</v>
      </c>
      <c r="F22" s="151">
        <f t="shared" si="4"/>
        <v>14116683.400292497</v>
      </c>
      <c r="G22" s="151">
        <f t="shared" si="5"/>
        <v>822744622.34042561</v>
      </c>
    </row>
    <row r="23" spans="2:7" ht="14.25" x14ac:dyDescent="0.45">
      <c r="B23" s="122">
        <v>12</v>
      </c>
      <c r="D23" s="153">
        <f t="shared" si="2"/>
        <v>3592771.2765957443</v>
      </c>
      <c r="E23" s="151">
        <f t="shared" si="3"/>
        <v>10478155.984028505</v>
      </c>
      <c r="F23" s="151">
        <f t="shared" si="4"/>
        <v>14070927.260624249</v>
      </c>
      <c r="G23" s="151">
        <f t="shared" si="5"/>
        <v>819151851.0638299</v>
      </c>
    </row>
    <row r="24" spans="2:7" ht="14.25" x14ac:dyDescent="0.45">
      <c r="B24" s="122">
        <v>13</v>
      </c>
      <c r="D24" s="153">
        <f t="shared" si="2"/>
        <v>3592771.2765957443</v>
      </c>
      <c r="E24" s="151">
        <f t="shared" si="3"/>
        <v>10432399.84436026</v>
      </c>
      <c r="F24" s="151">
        <f t="shared" si="4"/>
        <v>14025171.120956004</v>
      </c>
      <c r="G24" s="151">
        <f t="shared" si="5"/>
        <v>815559079.78723419</v>
      </c>
    </row>
    <row r="25" spans="2:7" ht="14.25" x14ac:dyDescent="0.45">
      <c r="B25" s="122">
        <v>14</v>
      </c>
      <c r="D25" s="153">
        <f t="shared" si="2"/>
        <v>3592771.2765957443</v>
      </c>
      <c r="E25" s="151">
        <f t="shared" si="3"/>
        <v>10386643.704692014</v>
      </c>
      <c r="F25" s="151">
        <f t="shared" si="4"/>
        <v>13979414.981287759</v>
      </c>
      <c r="G25" s="151">
        <f t="shared" si="5"/>
        <v>811966308.51063848</v>
      </c>
    </row>
    <row r="26" spans="2:7" ht="14.25" x14ac:dyDescent="0.45">
      <c r="B26" s="122">
        <v>15</v>
      </c>
      <c r="D26" s="153">
        <f t="shared" si="2"/>
        <v>3592771.2765957443</v>
      </c>
      <c r="E26" s="151">
        <f t="shared" si="3"/>
        <v>10340887.565023767</v>
      </c>
      <c r="F26" s="151">
        <f t="shared" si="4"/>
        <v>13933658.84161951</v>
      </c>
      <c r="G26" s="151">
        <f t="shared" si="5"/>
        <v>808373537.23404276</v>
      </c>
    </row>
    <row r="27" spans="2:7" ht="14.25" x14ac:dyDescent="0.45">
      <c r="B27" s="122">
        <v>16</v>
      </c>
      <c r="D27" s="153">
        <f t="shared" si="2"/>
        <v>3592771.2765957443</v>
      </c>
      <c r="E27" s="151">
        <f t="shared" si="3"/>
        <v>10295131.42535552</v>
      </c>
      <c r="F27" s="151">
        <f t="shared" si="4"/>
        <v>13887902.701951265</v>
      </c>
      <c r="G27" s="151">
        <f t="shared" si="5"/>
        <v>804780765.95744705</v>
      </c>
    </row>
    <row r="28" spans="2:7" ht="14.25" x14ac:dyDescent="0.45">
      <c r="B28" s="122">
        <v>17</v>
      </c>
      <c r="D28" s="153">
        <f t="shared" si="2"/>
        <v>3592771.2765957443</v>
      </c>
      <c r="E28" s="151">
        <f t="shared" si="3"/>
        <v>10249375.285687273</v>
      </c>
      <c r="F28" s="151">
        <f t="shared" si="4"/>
        <v>13842146.562283017</v>
      </c>
      <c r="G28" s="151">
        <f t="shared" si="5"/>
        <v>801187994.68085134</v>
      </c>
    </row>
    <row r="29" spans="2:7" ht="14.25" x14ac:dyDescent="0.45">
      <c r="B29" s="122">
        <v>18</v>
      </c>
      <c r="D29" s="153">
        <f t="shared" si="2"/>
        <v>3592771.2765957443</v>
      </c>
      <c r="E29" s="151">
        <f t="shared" si="3"/>
        <v>10203619.146019028</v>
      </c>
      <c r="F29" s="151">
        <f t="shared" si="4"/>
        <v>13796390.422614772</v>
      </c>
      <c r="G29" s="151">
        <f t="shared" si="5"/>
        <v>797595223.40425563</v>
      </c>
    </row>
    <row r="30" spans="2:7" ht="14.25" x14ac:dyDescent="0.45">
      <c r="B30" s="122">
        <v>19</v>
      </c>
      <c r="D30" s="153">
        <f t="shared" si="2"/>
        <v>3592771.2765957443</v>
      </c>
      <c r="E30" s="151">
        <f t="shared" si="3"/>
        <v>10157863.006350782</v>
      </c>
      <c r="F30" s="151">
        <f t="shared" si="4"/>
        <v>13750634.282946527</v>
      </c>
      <c r="G30" s="151">
        <f t="shared" si="5"/>
        <v>794002452.12765992</v>
      </c>
    </row>
    <row r="31" spans="2:7" ht="14.25" x14ac:dyDescent="0.45">
      <c r="B31" s="122">
        <v>20</v>
      </c>
      <c r="D31" s="153">
        <f t="shared" si="2"/>
        <v>3592771.2765957443</v>
      </c>
      <c r="E31" s="151">
        <f t="shared" si="3"/>
        <v>10112106.866682535</v>
      </c>
      <c r="F31" s="151">
        <f t="shared" si="4"/>
        <v>13704878.143278278</v>
      </c>
      <c r="G31" s="151">
        <f t="shared" si="5"/>
        <v>790409680.85106421</v>
      </c>
    </row>
    <row r="32" spans="2:7" ht="14.25" x14ac:dyDescent="0.45">
      <c r="B32" s="122">
        <v>21</v>
      </c>
      <c r="D32" s="153">
        <f t="shared" si="2"/>
        <v>3592771.2765957443</v>
      </c>
      <c r="E32" s="151">
        <f t="shared" si="3"/>
        <v>10066350.727014288</v>
      </c>
      <c r="F32" s="151">
        <f t="shared" si="4"/>
        <v>13659122.003610034</v>
      </c>
      <c r="G32" s="151">
        <f t="shared" si="5"/>
        <v>786816909.57446849</v>
      </c>
    </row>
    <row r="33" spans="2:7" ht="14.25" x14ac:dyDescent="0.45">
      <c r="B33" s="122">
        <v>22</v>
      </c>
      <c r="D33" s="153">
        <f t="shared" si="2"/>
        <v>3592771.2765957443</v>
      </c>
      <c r="E33" s="151">
        <f t="shared" si="3"/>
        <v>10020594.587346043</v>
      </c>
      <c r="F33" s="151">
        <f t="shared" si="4"/>
        <v>13613365.863941789</v>
      </c>
      <c r="G33" s="151">
        <f t="shared" si="5"/>
        <v>783224138.29787278</v>
      </c>
    </row>
    <row r="34" spans="2:7" ht="14.25" x14ac:dyDescent="0.45">
      <c r="B34" s="122">
        <v>23</v>
      </c>
      <c r="D34" s="153">
        <f t="shared" si="2"/>
        <v>3592771.2765957443</v>
      </c>
      <c r="E34" s="151">
        <f t="shared" si="3"/>
        <v>9974838.4476777967</v>
      </c>
      <c r="F34" s="151">
        <f t="shared" si="4"/>
        <v>13567609.72427354</v>
      </c>
      <c r="G34" s="151">
        <f t="shared" si="5"/>
        <v>779631367.02127707</v>
      </c>
    </row>
    <row r="35" spans="2:7" ht="14.25" x14ac:dyDescent="0.45">
      <c r="B35" s="122">
        <v>24</v>
      </c>
      <c r="D35" s="153">
        <f t="shared" si="2"/>
        <v>3592771.2765957443</v>
      </c>
      <c r="E35" s="151">
        <f t="shared" si="3"/>
        <v>9929082.30800955</v>
      </c>
      <c r="F35" s="151">
        <f t="shared" si="4"/>
        <v>13521853.584605295</v>
      </c>
      <c r="G35" s="151">
        <f t="shared" si="5"/>
        <v>776038595.74468136</v>
      </c>
    </row>
    <row r="36" spans="2:7" ht="14.25" x14ac:dyDescent="0.45">
      <c r="B36" s="122">
        <v>25</v>
      </c>
      <c r="D36" s="153">
        <f t="shared" si="2"/>
        <v>3592771.2765957443</v>
      </c>
      <c r="E36" s="151">
        <f t="shared" si="3"/>
        <v>9883326.1683413032</v>
      </c>
      <c r="F36" s="151">
        <f t="shared" si="4"/>
        <v>13476097.444937047</v>
      </c>
      <c r="G36" s="151">
        <f t="shared" si="5"/>
        <v>772445824.46808565</v>
      </c>
    </row>
    <row r="37" spans="2:7" x14ac:dyDescent="0.25">
      <c r="B37" s="122">
        <v>26</v>
      </c>
      <c r="D37" s="153">
        <f t="shared" si="2"/>
        <v>3592771.2765957443</v>
      </c>
      <c r="E37" s="151">
        <f t="shared" si="3"/>
        <v>9837570.0286730565</v>
      </c>
      <c r="F37" s="151">
        <f t="shared" si="4"/>
        <v>13430341.305268802</v>
      </c>
      <c r="G37" s="151">
        <f t="shared" si="5"/>
        <v>768853053.19148993</v>
      </c>
    </row>
    <row r="38" spans="2:7" x14ac:dyDescent="0.25">
      <c r="B38" s="122">
        <v>27</v>
      </c>
      <c r="D38" s="153">
        <f t="shared" si="2"/>
        <v>3592771.2765957443</v>
      </c>
      <c r="E38" s="151">
        <f t="shared" si="3"/>
        <v>9791813.8890048116</v>
      </c>
      <c r="F38" s="151">
        <f t="shared" si="4"/>
        <v>13384585.165600557</v>
      </c>
      <c r="G38" s="151">
        <f t="shared" si="5"/>
        <v>765260281.91489422</v>
      </c>
    </row>
    <row r="39" spans="2:7" x14ac:dyDescent="0.25">
      <c r="B39" s="122">
        <v>28</v>
      </c>
      <c r="D39" s="153">
        <f t="shared" si="2"/>
        <v>3592771.2765957443</v>
      </c>
      <c r="E39" s="151">
        <f t="shared" si="3"/>
        <v>9746057.7493365649</v>
      </c>
      <c r="F39" s="151">
        <f t="shared" si="4"/>
        <v>13338829.025932308</v>
      </c>
      <c r="G39" s="151">
        <f t="shared" si="5"/>
        <v>761667510.63829851</v>
      </c>
    </row>
    <row r="40" spans="2:7" x14ac:dyDescent="0.25">
      <c r="B40" s="122">
        <v>29</v>
      </c>
      <c r="D40" s="153">
        <f t="shared" si="2"/>
        <v>3592771.2765957443</v>
      </c>
      <c r="E40" s="151">
        <f t="shared" si="3"/>
        <v>9700301.6096683182</v>
      </c>
      <c r="F40" s="151">
        <f t="shared" si="4"/>
        <v>13293072.886264063</v>
      </c>
      <c r="G40" s="151">
        <f t="shared" si="5"/>
        <v>758074739.3617028</v>
      </c>
    </row>
    <row r="41" spans="2:7" x14ac:dyDescent="0.25">
      <c r="B41" s="122">
        <v>30</v>
      </c>
      <c r="D41" s="153">
        <f t="shared" si="2"/>
        <v>3592771.2765957443</v>
      </c>
      <c r="E41" s="151">
        <f t="shared" si="3"/>
        <v>9654545.4700000715</v>
      </c>
      <c r="F41" s="151">
        <f t="shared" si="4"/>
        <v>13247316.746595815</v>
      </c>
      <c r="G41" s="151">
        <f t="shared" si="5"/>
        <v>754481968.08510709</v>
      </c>
    </row>
    <row r="42" spans="2:7" x14ac:dyDescent="0.25">
      <c r="B42" s="122">
        <v>31</v>
      </c>
      <c r="D42" s="153">
        <f t="shared" si="2"/>
        <v>3592771.2765957443</v>
      </c>
      <c r="E42" s="151">
        <f t="shared" si="3"/>
        <v>9608789.3303318266</v>
      </c>
      <c r="F42" s="151">
        <f t="shared" si="4"/>
        <v>13201560.60692757</v>
      </c>
      <c r="G42" s="151">
        <f t="shared" si="5"/>
        <v>750889196.80851138</v>
      </c>
    </row>
    <row r="43" spans="2:7" x14ac:dyDescent="0.25">
      <c r="B43" s="122">
        <v>32</v>
      </c>
      <c r="D43" s="153">
        <f t="shared" si="2"/>
        <v>3592771.2765957443</v>
      </c>
      <c r="E43" s="151">
        <f t="shared" si="3"/>
        <v>9563033.1906635799</v>
      </c>
      <c r="F43" s="151">
        <f t="shared" si="4"/>
        <v>13155804.467259325</v>
      </c>
      <c r="G43" s="151">
        <f t="shared" si="5"/>
        <v>747296425.53191566</v>
      </c>
    </row>
    <row r="44" spans="2:7" x14ac:dyDescent="0.25">
      <c r="B44" s="122">
        <v>33</v>
      </c>
      <c r="D44" s="153">
        <f t="shared" si="2"/>
        <v>3592771.2765957443</v>
      </c>
      <c r="E44" s="151">
        <f t="shared" si="3"/>
        <v>9517277.0509953331</v>
      </c>
      <c r="F44" s="151">
        <f t="shared" si="4"/>
        <v>13110048.327591076</v>
      </c>
      <c r="G44" s="151">
        <f t="shared" si="5"/>
        <v>743703654.25531995</v>
      </c>
    </row>
    <row r="45" spans="2:7" x14ac:dyDescent="0.25">
      <c r="B45" s="122">
        <v>34</v>
      </c>
      <c r="D45" s="153">
        <f t="shared" si="2"/>
        <v>3592771.2765957443</v>
      </c>
      <c r="E45" s="151">
        <f t="shared" si="3"/>
        <v>9471520.9113270864</v>
      </c>
      <c r="F45" s="151">
        <f t="shared" si="4"/>
        <v>13064292.187922832</v>
      </c>
      <c r="G45" s="151">
        <f t="shared" si="5"/>
        <v>740110882.97872424</v>
      </c>
    </row>
    <row r="46" spans="2:7" x14ac:dyDescent="0.25">
      <c r="B46" s="122">
        <v>35</v>
      </c>
      <c r="D46" s="153">
        <f t="shared" si="2"/>
        <v>3592771.2765957443</v>
      </c>
      <c r="E46" s="151">
        <f t="shared" si="3"/>
        <v>9425764.7716588397</v>
      </c>
      <c r="F46" s="151">
        <f t="shared" si="4"/>
        <v>13018536.048254583</v>
      </c>
      <c r="G46" s="151">
        <f t="shared" si="5"/>
        <v>736518111.70212853</v>
      </c>
    </row>
    <row r="47" spans="2:7" x14ac:dyDescent="0.25">
      <c r="B47" s="122">
        <v>36</v>
      </c>
      <c r="D47" s="153">
        <f t="shared" si="2"/>
        <v>3592771.2765957443</v>
      </c>
      <c r="E47" s="151">
        <f t="shared" si="3"/>
        <v>9380008.6319905948</v>
      </c>
      <c r="F47" s="151">
        <f t="shared" si="4"/>
        <v>12972779.908586338</v>
      </c>
      <c r="G47" s="151">
        <f t="shared" si="5"/>
        <v>732925340.42553282</v>
      </c>
    </row>
    <row r="48" spans="2:7" x14ac:dyDescent="0.25">
      <c r="B48" s="122">
        <v>37</v>
      </c>
      <c r="D48" s="153">
        <f t="shared" si="2"/>
        <v>3592771.2765957443</v>
      </c>
      <c r="E48" s="151">
        <f t="shared" si="3"/>
        <v>9334252.4923223481</v>
      </c>
      <c r="F48" s="151">
        <f t="shared" si="4"/>
        <v>12927023.768918093</v>
      </c>
      <c r="G48" s="151">
        <f t="shared" si="5"/>
        <v>729332569.14893711</v>
      </c>
    </row>
    <row r="49" spans="2:7" x14ac:dyDescent="0.25">
      <c r="B49" s="122">
        <v>38</v>
      </c>
      <c r="D49" s="153">
        <f t="shared" si="2"/>
        <v>3592771.2765957443</v>
      </c>
      <c r="E49" s="151">
        <f t="shared" si="3"/>
        <v>9288496.3526541013</v>
      </c>
      <c r="F49" s="151">
        <f t="shared" si="4"/>
        <v>12881267.629249845</v>
      </c>
      <c r="G49" s="151">
        <f t="shared" si="5"/>
        <v>725739797.87234139</v>
      </c>
    </row>
    <row r="50" spans="2:7" x14ac:dyDescent="0.25">
      <c r="B50" s="122">
        <v>39</v>
      </c>
      <c r="D50" s="153">
        <f t="shared" si="2"/>
        <v>3592771.2765957443</v>
      </c>
      <c r="E50" s="151">
        <f t="shared" si="3"/>
        <v>9242740.2129858546</v>
      </c>
      <c r="F50" s="151">
        <f t="shared" si="4"/>
        <v>12835511.4895816</v>
      </c>
      <c r="G50" s="151">
        <f t="shared" si="5"/>
        <v>722147026.59574568</v>
      </c>
    </row>
    <row r="51" spans="2:7" x14ac:dyDescent="0.25">
      <c r="B51" s="122">
        <v>40</v>
      </c>
      <c r="D51" s="153">
        <f t="shared" si="2"/>
        <v>3592771.2765957443</v>
      </c>
      <c r="E51" s="151">
        <f t="shared" si="3"/>
        <v>9196984.0733176079</v>
      </c>
      <c r="F51" s="151">
        <f t="shared" si="4"/>
        <v>12789755.349913351</v>
      </c>
      <c r="G51" s="151">
        <f t="shared" si="5"/>
        <v>718554255.31914997</v>
      </c>
    </row>
    <row r="52" spans="2:7" x14ac:dyDescent="0.25">
      <c r="B52" s="122">
        <v>41</v>
      </c>
      <c r="D52" s="153">
        <f t="shared" si="2"/>
        <v>3592771.2765957443</v>
      </c>
      <c r="E52" s="151">
        <f t="shared" si="3"/>
        <v>9151227.933649363</v>
      </c>
      <c r="F52" s="151">
        <f t="shared" si="4"/>
        <v>12743999.210245106</v>
      </c>
      <c r="G52" s="151">
        <f t="shared" si="5"/>
        <v>714961484.04255426</v>
      </c>
    </row>
    <row r="53" spans="2:7" x14ac:dyDescent="0.25">
      <c r="B53" s="122">
        <v>42</v>
      </c>
      <c r="D53" s="153">
        <f t="shared" si="2"/>
        <v>3592771.2765957443</v>
      </c>
      <c r="E53" s="151">
        <f t="shared" si="3"/>
        <v>9105471.7939811163</v>
      </c>
      <c r="F53" s="151">
        <f t="shared" si="4"/>
        <v>12698243.070576862</v>
      </c>
      <c r="G53" s="151">
        <f t="shared" si="5"/>
        <v>711368712.76595855</v>
      </c>
    </row>
    <row r="54" spans="2:7" x14ac:dyDescent="0.25">
      <c r="B54" s="122">
        <v>43</v>
      </c>
      <c r="D54" s="153">
        <f t="shared" si="2"/>
        <v>3592771.2765957443</v>
      </c>
      <c r="E54" s="151">
        <f t="shared" si="3"/>
        <v>9059715.6543128695</v>
      </c>
      <c r="F54" s="151">
        <f t="shared" si="4"/>
        <v>12652486.930908613</v>
      </c>
      <c r="G54" s="151">
        <f t="shared" si="5"/>
        <v>707775941.48936284</v>
      </c>
    </row>
    <row r="55" spans="2:7" x14ac:dyDescent="0.25">
      <c r="B55" s="122">
        <v>44</v>
      </c>
      <c r="D55" s="153">
        <f t="shared" si="2"/>
        <v>3592771.2765957443</v>
      </c>
      <c r="E55" s="151">
        <f t="shared" si="3"/>
        <v>9013959.5146446228</v>
      </c>
      <c r="F55" s="151">
        <f t="shared" si="4"/>
        <v>12606730.791240368</v>
      </c>
      <c r="G55" s="151">
        <f t="shared" si="5"/>
        <v>704183170.21276712</v>
      </c>
    </row>
    <row r="56" spans="2:7" x14ac:dyDescent="0.25">
      <c r="B56" s="122">
        <v>45</v>
      </c>
      <c r="D56" s="153">
        <f t="shared" si="2"/>
        <v>3592771.2765957443</v>
      </c>
      <c r="E56" s="151">
        <f t="shared" si="3"/>
        <v>8968203.3749763779</v>
      </c>
      <c r="F56" s="151">
        <f t="shared" si="4"/>
        <v>12560974.651572123</v>
      </c>
      <c r="G56" s="151">
        <f t="shared" si="5"/>
        <v>700590398.93617141</v>
      </c>
    </row>
    <row r="57" spans="2:7" x14ac:dyDescent="0.25">
      <c r="B57" s="122">
        <v>46</v>
      </c>
      <c r="D57" s="153">
        <f t="shared" si="2"/>
        <v>3592771.2765957443</v>
      </c>
      <c r="E57" s="151">
        <f t="shared" si="3"/>
        <v>8922447.2353081312</v>
      </c>
      <c r="F57" s="151">
        <f t="shared" si="4"/>
        <v>12515218.511903875</v>
      </c>
      <c r="G57" s="151">
        <f t="shared" si="5"/>
        <v>696997627.6595757</v>
      </c>
    </row>
    <row r="58" spans="2:7" x14ac:dyDescent="0.25">
      <c r="B58" s="122">
        <v>47</v>
      </c>
      <c r="D58" s="153">
        <f t="shared" si="2"/>
        <v>3592771.2765957443</v>
      </c>
      <c r="E58" s="151">
        <f t="shared" si="3"/>
        <v>8876691.0956398845</v>
      </c>
      <c r="F58" s="151">
        <f t="shared" si="4"/>
        <v>12469462.37223563</v>
      </c>
      <c r="G58" s="151">
        <f t="shared" si="5"/>
        <v>693404856.38297999</v>
      </c>
    </row>
    <row r="59" spans="2:7" x14ac:dyDescent="0.25">
      <c r="B59" s="122">
        <v>48</v>
      </c>
      <c r="D59" s="153">
        <f t="shared" si="2"/>
        <v>3592771.2765957443</v>
      </c>
      <c r="E59" s="151">
        <f t="shared" si="3"/>
        <v>8830934.9559716377</v>
      </c>
      <c r="F59" s="151">
        <f t="shared" si="4"/>
        <v>12423706.232567381</v>
      </c>
      <c r="G59" s="151">
        <f t="shared" si="5"/>
        <v>689812085.10638428</v>
      </c>
    </row>
    <row r="60" spans="2:7" x14ac:dyDescent="0.25">
      <c r="B60" s="122">
        <v>49</v>
      </c>
      <c r="D60" s="153">
        <f t="shared" si="2"/>
        <v>3592771.2765957443</v>
      </c>
      <c r="E60" s="151">
        <f t="shared" si="3"/>
        <v>8785178.816303391</v>
      </c>
      <c r="F60" s="151">
        <f t="shared" si="4"/>
        <v>12377950.092899136</v>
      </c>
      <c r="G60" s="151">
        <f t="shared" si="5"/>
        <v>686219313.82978857</v>
      </c>
    </row>
    <row r="61" spans="2:7" x14ac:dyDescent="0.25">
      <c r="B61" s="122">
        <v>50</v>
      </c>
      <c r="D61" s="153">
        <f t="shared" si="2"/>
        <v>3592771.2765957443</v>
      </c>
      <c r="E61" s="151">
        <f t="shared" si="3"/>
        <v>8739422.6766351461</v>
      </c>
      <c r="F61" s="151">
        <f t="shared" si="4"/>
        <v>12332193.953230891</v>
      </c>
      <c r="G61" s="151">
        <f t="shared" si="5"/>
        <v>682626542.55319285</v>
      </c>
    </row>
    <row r="62" spans="2:7" x14ac:dyDescent="0.25">
      <c r="B62" s="122">
        <v>51</v>
      </c>
      <c r="D62" s="153">
        <f t="shared" si="2"/>
        <v>3592771.2765957443</v>
      </c>
      <c r="E62" s="151">
        <f t="shared" si="3"/>
        <v>8693666.5369668994</v>
      </c>
      <c r="F62" s="151">
        <f t="shared" si="4"/>
        <v>12286437.813562643</v>
      </c>
      <c r="G62" s="151">
        <f t="shared" si="5"/>
        <v>679033771.27659714</v>
      </c>
    </row>
    <row r="63" spans="2:7" x14ac:dyDescent="0.25">
      <c r="B63" s="122">
        <v>52</v>
      </c>
      <c r="D63" s="153">
        <f t="shared" si="2"/>
        <v>3592771.2765957443</v>
      </c>
      <c r="E63" s="151">
        <f t="shared" si="3"/>
        <v>8647910.3972986527</v>
      </c>
      <c r="F63" s="151">
        <f t="shared" si="4"/>
        <v>12240681.673894398</v>
      </c>
      <c r="G63" s="151">
        <f t="shared" si="5"/>
        <v>675441000.00000143</v>
      </c>
    </row>
    <row r="64" spans="2:7" x14ac:dyDescent="0.25">
      <c r="B64" s="122">
        <v>53</v>
      </c>
      <c r="D64" s="153">
        <f t="shared" si="2"/>
        <v>3592771.2765957443</v>
      </c>
      <c r="E64" s="151">
        <f t="shared" si="3"/>
        <v>8602154.2576304059</v>
      </c>
      <c r="F64" s="151">
        <f t="shared" si="4"/>
        <v>12194925.534226149</v>
      </c>
      <c r="G64" s="151">
        <f t="shared" si="5"/>
        <v>671848228.72340572</v>
      </c>
    </row>
    <row r="65" spans="2:7" x14ac:dyDescent="0.25">
      <c r="B65" s="122">
        <v>54</v>
      </c>
      <c r="D65" s="153">
        <f t="shared" si="2"/>
        <v>3592771.2765957443</v>
      </c>
      <c r="E65" s="151">
        <f t="shared" si="3"/>
        <v>8556398.1179621611</v>
      </c>
      <c r="F65" s="151">
        <f t="shared" si="4"/>
        <v>12149169.394557904</v>
      </c>
      <c r="G65" s="151">
        <f t="shared" si="5"/>
        <v>668255457.44681001</v>
      </c>
    </row>
    <row r="66" spans="2:7" x14ac:dyDescent="0.25">
      <c r="B66" s="122">
        <v>55</v>
      </c>
      <c r="D66" s="153">
        <f t="shared" si="2"/>
        <v>3592771.2765957443</v>
      </c>
      <c r="E66" s="151">
        <f t="shared" si="3"/>
        <v>8510641.9782939143</v>
      </c>
      <c r="F66" s="151">
        <f t="shared" si="4"/>
        <v>12103413.25488966</v>
      </c>
      <c r="G66" s="151">
        <f t="shared" si="5"/>
        <v>664662686.1702143</v>
      </c>
    </row>
    <row r="67" spans="2:7" x14ac:dyDescent="0.25">
      <c r="B67" s="122">
        <v>56</v>
      </c>
      <c r="D67" s="153">
        <f t="shared" si="2"/>
        <v>3592771.2765957443</v>
      </c>
      <c r="E67" s="151">
        <f t="shared" si="3"/>
        <v>8464885.8386256676</v>
      </c>
      <c r="F67" s="151">
        <f t="shared" si="4"/>
        <v>12057657.115221411</v>
      </c>
      <c r="G67" s="151">
        <f t="shared" si="5"/>
        <v>661069914.89361858</v>
      </c>
    </row>
    <row r="68" spans="2:7" x14ac:dyDescent="0.25">
      <c r="B68" s="122">
        <v>57</v>
      </c>
      <c r="D68" s="153">
        <f t="shared" si="2"/>
        <v>3592771.2765957443</v>
      </c>
      <c r="E68" s="151">
        <f t="shared" si="3"/>
        <v>8419129.6989574209</v>
      </c>
      <c r="F68" s="151">
        <f t="shared" si="4"/>
        <v>12011900.975553166</v>
      </c>
      <c r="G68" s="151">
        <f t="shared" si="5"/>
        <v>657477143.61702287</v>
      </c>
    </row>
    <row r="69" spans="2:7" x14ac:dyDescent="0.25">
      <c r="B69" s="122">
        <v>58</v>
      </c>
      <c r="D69" s="153">
        <f t="shared" si="2"/>
        <v>3592771.2765957443</v>
      </c>
      <c r="E69" s="151">
        <f t="shared" si="3"/>
        <v>8373373.5592891751</v>
      </c>
      <c r="F69" s="151">
        <f t="shared" si="4"/>
        <v>11966144.835884919</v>
      </c>
      <c r="G69" s="151">
        <f t="shared" si="5"/>
        <v>653884372.34042716</v>
      </c>
    </row>
    <row r="70" spans="2:7" x14ac:dyDescent="0.25">
      <c r="B70" s="122">
        <v>59</v>
      </c>
      <c r="D70" s="153">
        <f t="shared" si="2"/>
        <v>3592771.2765957443</v>
      </c>
      <c r="E70" s="151">
        <f t="shared" si="3"/>
        <v>8327617.4196209284</v>
      </c>
      <c r="F70" s="151">
        <f t="shared" si="4"/>
        <v>11920388.696216673</v>
      </c>
      <c r="G70" s="151">
        <f t="shared" si="5"/>
        <v>650291601.06383145</v>
      </c>
    </row>
    <row r="71" spans="2:7" x14ac:dyDescent="0.25">
      <c r="B71" s="122">
        <v>60</v>
      </c>
      <c r="D71" s="153">
        <f t="shared" si="2"/>
        <v>3592771.2765957443</v>
      </c>
      <c r="E71" s="151">
        <f t="shared" si="3"/>
        <v>8281861.2799526826</v>
      </c>
      <c r="F71" s="151">
        <f t="shared" si="4"/>
        <v>11874632.556548428</v>
      </c>
      <c r="G71" s="151">
        <f t="shared" si="5"/>
        <v>646698829.78723574</v>
      </c>
    </row>
    <row r="72" spans="2:7" x14ac:dyDescent="0.25">
      <c r="B72" s="122">
        <v>61</v>
      </c>
      <c r="D72" s="153">
        <f t="shared" si="2"/>
        <v>3592771.2765957443</v>
      </c>
      <c r="E72" s="151">
        <f t="shared" si="3"/>
        <v>8236105.1402844358</v>
      </c>
      <c r="F72" s="151">
        <f t="shared" si="4"/>
        <v>11828876.416880179</v>
      </c>
      <c r="G72" s="151">
        <f t="shared" si="5"/>
        <v>643106058.51064003</v>
      </c>
    </row>
    <row r="73" spans="2:7" x14ac:dyDescent="0.25">
      <c r="B73" s="122">
        <v>62</v>
      </c>
      <c r="D73" s="153">
        <f t="shared" si="2"/>
        <v>3592771.2765957443</v>
      </c>
      <c r="E73" s="151">
        <f t="shared" si="3"/>
        <v>8190349.00061619</v>
      </c>
      <c r="F73" s="151">
        <f t="shared" si="4"/>
        <v>11783120.277211934</v>
      </c>
      <c r="G73" s="151">
        <f t="shared" si="5"/>
        <v>639513287.23404431</v>
      </c>
    </row>
    <row r="74" spans="2:7" x14ac:dyDescent="0.25">
      <c r="B74" s="122">
        <v>63</v>
      </c>
      <c r="D74" s="153">
        <f t="shared" si="2"/>
        <v>3592771.2765957443</v>
      </c>
      <c r="E74" s="151">
        <f t="shared" si="3"/>
        <v>8144592.8609479433</v>
      </c>
      <c r="F74" s="151">
        <f t="shared" si="4"/>
        <v>11737364.137543688</v>
      </c>
      <c r="G74" s="151">
        <f t="shared" si="5"/>
        <v>635920515.9574486</v>
      </c>
    </row>
    <row r="75" spans="2:7" x14ac:dyDescent="0.25">
      <c r="B75" s="122">
        <v>64</v>
      </c>
      <c r="D75" s="153">
        <f t="shared" si="2"/>
        <v>3592771.2765957443</v>
      </c>
      <c r="E75" s="151">
        <f t="shared" si="3"/>
        <v>8098836.7212796966</v>
      </c>
      <c r="F75" s="151">
        <f t="shared" si="4"/>
        <v>11691607.997875441</v>
      </c>
      <c r="G75" s="151">
        <f t="shared" si="5"/>
        <v>632327744.68085289</v>
      </c>
    </row>
    <row r="76" spans="2:7" x14ac:dyDescent="0.25">
      <c r="B76" s="122">
        <v>65</v>
      </c>
      <c r="D76" s="153">
        <f t="shared" si="2"/>
        <v>3592771.2765957443</v>
      </c>
      <c r="E76" s="151">
        <f t="shared" si="3"/>
        <v>8053080.5816114508</v>
      </c>
      <c r="F76" s="151">
        <f t="shared" si="4"/>
        <v>11645851.858207196</v>
      </c>
      <c r="G76" s="151">
        <f t="shared" si="5"/>
        <v>628734973.40425718</v>
      </c>
    </row>
    <row r="77" spans="2:7" x14ac:dyDescent="0.25">
      <c r="B77" s="122">
        <v>66</v>
      </c>
      <c r="D77" s="153">
        <f t="shared" si="2"/>
        <v>3592771.2765957443</v>
      </c>
      <c r="E77" s="151">
        <f t="shared" si="3"/>
        <v>8007324.441943204</v>
      </c>
      <c r="F77" s="151">
        <f t="shared" si="4"/>
        <v>11600095.718538947</v>
      </c>
      <c r="G77" s="151">
        <f t="shared" si="5"/>
        <v>625142202.12766147</v>
      </c>
    </row>
    <row r="78" spans="2:7" x14ac:dyDescent="0.25">
      <c r="B78" s="122">
        <v>67</v>
      </c>
      <c r="D78" s="153">
        <f t="shared" si="2"/>
        <v>3592771.2765957443</v>
      </c>
      <c r="E78" s="151">
        <f t="shared" si="3"/>
        <v>7961568.3022749582</v>
      </c>
      <c r="F78" s="151">
        <f t="shared" si="4"/>
        <v>11554339.578870703</v>
      </c>
      <c r="G78" s="151">
        <f t="shared" si="5"/>
        <v>621549430.85106575</v>
      </c>
    </row>
    <row r="79" spans="2:7" x14ac:dyDescent="0.25">
      <c r="B79" s="122">
        <v>68</v>
      </c>
      <c r="D79" s="153">
        <f t="shared" si="2"/>
        <v>3592771.2765957443</v>
      </c>
      <c r="E79" s="151">
        <f t="shared" si="3"/>
        <v>7915812.1626067115</v>
      </c>
      <c r="F79" s="151">
        <f t="shared" si="4"/>
        <v>11508583.439202456</v>
      </c>
      <c r="G79" s="151">
        <f t="shared" si="5"/>
        <v>617956659.57447004</v>
      </c>
    </row>
    <row r="80" spans="2:7" x14ac:dyDescent="0.25">
      <c r="B80" s="122">
        <v>69</v>
      </c>
      <c r="D80" s="153">
        <f t="shared" si="2"/>
        <v>3592771.2765957443</v>
      </c>
      <c r="E80" s="151">
        <f t="shared" si="3"/>
        <v>7870056.0229384657</v>
      </c>
      <c r="F80" s="151">
        <f t="shared" si="4"/>
        <v>11462827.299534209</v>
      </c>
      <c r="G80" s="151">
        <f t="shared" si="5"/>
        <v>614363888.29787433</v>
      </c>
    </row>
    <row r="81" spans="2:7" x14ac:dyDescent="0.25">
      <c r="B81" s="122">
        <v>70</v>
      </c>
      <c r="D81" s="153">
        <f t="shared" si="2"/>
        <v>3592771.2765957443</v>
      </c>
      <c r="E81" s="151">
        <f t="shared" si="3"/>
        <v>7824299.883270219</v>
      </c>
      <c r="F81" s="151">
        <f t="shared" si="4"/>
        <v>11417071.159865964</v>
      </c>
      <c r="G81" s="151">
        <f t="shared" si="5"/>
        <v>610771117.02127862</v>
      </c>
    </row>
    <row r="82" spans="2:7" x14ac:dyDescent="0.25">
      <c r="B82" s="122">
        <v>71</v>
      </c>
      <c r="D82" s="153">
        <f t="shared" ref="D82:D145" si="6">$C$8</f>
        <v>3592771.2765957443</v>
      </c>
      <c r="E82" s="151">
        <f t="shared" ref="E82:E145" si="7">G81*$C$6</f>
        <v>7778543.7436019722</v>
      </c>
      <c r="F82" s="151">
        <f t="shared" ref="F82:F145" si="8">+D82+E82</f>
        <v>11371315.020197716</v>
      </c>
      <c r="G82" s="151">
        <f t="shared" ref="G82:G145" si="9">G81-D82</f>
        <v>607178345.74468291</v>
      </c>
    </row>
    <row r="83" spans="2:7" x14ac:dyDescent="0.25">
      <c r="B83" s="122">
        <v>72</v>
      </c>
      <c r="D83" s="153">
        <f t="shared" si="6"/>
        <v>3592771.2765957443</v>
      </c>
      <c r="E83" s="151">
        <f t="shared" si="7"/>
        <v>7732787.6039337264</v>
      </c>
      <c r="F83" s="151">
        <f t="shared" si="8"/>
        <v>11325558.880529471</v>
      </c>
      <c r="G83" s="151">
        <f t="shared" si="9"/>
        <v>603585574.4680872</v>
      </c>
    </row>
    <row r="84" spans="2:7" x14ac:dyDescent="0.25">
      <c r="B84" s="122">
        <v>73</v>
      </c>
      <c r="D84" s="153">
        <f t="shared" si="6"/>
        <v>3592771.2765957443</v>
      </c>
      <c r="E84" s="151">
        <f t="shared" si="7"/>
        <v>7687031.4642654797</v>
      </c>
      <c r="F84" s="151">
        <f t="shared" si="8"/>
        <v>11279802.740861224</v>
      </c>
      <c r="G84" s="151">
        <f t="shared" si="9"/>
        <v>599992803.19149148</v>
      </c>
    </row>
    <row r="85" spans="2:7" x14ac:dyDescent="0.25">
      <c r="B85" s="122">
        <v>74</v>
      </c>
      <c r="D85" s="153">
        <f t="shared" si="6"/>
        <v>3592771.2765957443</v>
      </c>
      <c r="E85" s="151">
        <f t="shared" si="7"/>
        <v>7641275.3245972339</v>
      </c>
      <c r="F85" s="151">
        <f t="shared" si="8"/>
        <v>11234046.601192977</v>
      </c>
      <c r="G85" s="151">
        <f t="shared" si="9"/>
        <v>596400031.91489577</v>
      </c>
    </row>
    <row r="86" spans="2:7" x14ac:dyDescent="0.25">
      <c r="B86" s="122">
        <v>75</v>
      </c>
      <c r="D86" s="153">
        <f t="shared" si="6"/>
        <v>3592771.2765957443</v>
      </c>
      <c r="E86" s="151">
        <f t="shared" si="7"/>
        <v>7595519.1849289872</v>
      </c>
      <c r="F86" s="151">
        <f t="shared" si="8"/>
        <v>11188290.461524732</v>
      </c>
      <c r="G86" s="151">
        <f t="shared" si="9"/>
        <v>592807260.63830006</v>
      </c>
    </row>
    <row r="87" spans="2:7" x14ac:dyDescent="0.25">
      <c r="B87" s="122">
        <v>76</v>
      </c>
      <c r="D87" s="153">
        <f t="shared" si="6"/>
        <v>3592771.2765957443</v>
      </c>
      <c r="E87" s="151">
        <f t="shared" si="7"/>
        <v>7549763.0452607414</v>
      </c>
      <c r="F87" s="151">
        <f t="shared" si="8"/>
        <v>11142534.321856486</v>
      </c>
      <c r="G87" s="151">
        <f t="shared" si="9"/>
        <v>589214489.36170435</v>
      </c>
    </row>
    <row r="88" spans="2:7" x14ac:dyDescent="0.25">
      <c r="B88" s="122">
        <v>77</v>
      </c>
      <c r="D88" s="153">
        <f t="shared" si="6"/>
        <v>3592771.2765957443</v>
      </c>
      <c r="E88" s="151">
        <f t="shared" si="7"/>
        <v>7504006.9055924946</v>
      </c>
      <c r="F88" s="151">
        <f t="shared" si="8"/>
        <v>11096778.182188239</v>
      </c>
      <c r="G88" s="151">
        <f t="shared" si="9"/>
        <v>585621718.08510864</v>
      </c>
    </row>
    <row r="89" spans="2:7" x14ac:dyDescent="0.25">
      <c r="B89" s="122">
        <v>78</v>
      </c>
      <c r="D89" s="153">
        <f t="shared" si="6"/>
        <v>3592771.2765957443</v>
      </c>
      <c r="E89" s="151">
        <f t="shared" si="7"/>
        <v>7458250.7659242479</v>
      </c>
      <c r="F89" s="151">
        <f t="shared" si="8"/>
        <v>11051022.042519992</v>
      </c>
      <c r="G89" s="151">
        <f t="shared" si="9"/>
        <v>582028946.80851293</v>
      </c>
    </row>
    <row r="90" spans="2:7" x14ac:dyDescent="0.25">
      <c r="B90" s="122">
        <v>79</v>
      </c>
      <c r="D90" s="153">
        <f t="shared" si="6"/>
        <v>3592771.2765957443</v>
      </c>
      <c r="E90" s="151">
        <f t="shared" si="7"/>
        <v>7412494.6262560021</v>
      </c>
      <c r="F90" s="151">
        <f t="shared" si="8"/>
        <v>11005265.902851745</v>
      </c>
      <c r="G90" s="151">
        <f t="shared" si="9"/>
        <v>578436175.53191721</v>
      </c>
    </row>
    <row r="91" spans="2:7" x14ac:dyDescent="0.25">
      <c r="B91" s="122">
        <v>80</v>
      </c>
      <c r="D91" s="153">
        <f t="shared" si="6"/>
        <v>3592771.2765957443</v>
      </c>
      <c r="E91" s="151">
        <f t="shared" si="7"/>
        <v>7366738.4865877554</v>
      </c>
      <c r="F91" s="151">
        <f t="shared" si="8"/>
        <v>10959509.763183501</v>
      </c>
      <c r="G91" s="151">
        <f t="shared" si="9"/>
        <v>574843404.2553215</v>
      </c>
    </row>
    <row r="92" spans="2:7" x14ac:dyDescent="0.25">
      <c r="B92" s="122">
        <v>81</v>
      </c>
      <c r="D92" s="153">
        <f t="shared" si="6"/>
        <v>3592771.2765957443</v>
      </c>
      <c r="E92" s="151">
        <f t="shared" si="7"/>
        <v>7320982.3469195096</v>
      </c>
      <c r="F92" s="151">
        <f t="shared" si="8"/>
        <v>10913753.623515254</v>
      </c>
      <c r="G92" s="151">
        <f t="shared" si="9"/>
        <v>571250632.97872579</v>
      </c>
    </row>
    <row r="93" spans="2:7" x14ac:dyDescent="0.25">
      <c r="B93" s="122">
        <v>82</v>
      </c>
      <c r="D93" s="153">
        <f t="shared" si="6"/>
        <v>3592771.2765957443</v>
      </c>
      <c r="E93" s="151">
        <f t="shared" si="7"/>
        <v>7275226.2072512629</v>
      </c>
      <c r="F93" s="151">
        <f t="shared" si="8"/>
        <v>10867997.483847007</v>
      </c>
      <c r="G93" s="151">
        <f t="shared" si="9"/>
        <v>567657861.70213008</v>
      </c>
    </row>
    <row r="94" spans="2:7" x14ac:dyDescent="0.25">
      <c r="B94" s="122">
        <v>83</v>
      </c>
      <c r="D94" s="153">
        <f t="shared" si="6"/>
        <v>3592771.2765957443</v>
      </c>
      <c r="E94" s="151">
        <f t="shared" si="7"/>
        <v>7229470.0675830171</v>
      </c>
      <c r="F94" s="151">
        <f t="shared" si="8"/>
        <v>10822241.344178762</v>
      </c>
      <c r="G94" s="151">
        <f t="shared" si="9"/>
        <v>564065090.42553437</v>
      </c>
    </row>
    <row r="95" spans="2:7" x14ac:dyDescent="0.25">
      <c r="B95" s="122">
        <v>84</v>
      </c>
      <c r="D95" s="153">
        <f t="shared" si="6"/>
        <v>3592771.2765957443</v>
      </c>
      <c r="E95" s="151">
        <f t="shared" si="7"/>
        <v>7183713.9279147703</v>
      </c>
      <c r="F95" s="151">
        <f t="shared" si="8"/>
        <v>10776485.204510514</v>
      </c>
      <c r="G95" s="151">
        <f t="shared" si="9"/>
        <v>560472319.14893866</v>
      </c>
    </row>
    <row r="96" spans="2:7" x14ac:dyDescent="0.25">
      <c r="B96" s="122">
        <v>85</v>
      </c>
      <c r="D96" s="153">
        <f t="shared" si="6"/>
        <v>3592771.2765957443</v>
      </c>
      <c r="E96" s="151">
        <f t="shared" si="7"/>
        <v>7137957.7882465245</v>
      </c>
      <c r="F96" s="151">
        <f t="shared" si="8"/>
        <v>10730729.064842269</v>
      </c>
      <c r="G96" s="151">
        <f t="shared" si="9"/>
        <v>556879547.87234294</v>
      </c>
    </row>
    <row r="97" spans="2:7" x14ac:dyDescent="0.25">
      <c r="B97" s="122">
        <v>86</v>
      </c>
      <c r="D97" s="153">
        <f t="shared" si="6"/>
        <v>3592771.2765957443</v>
      </c>
      <c r="E97" s="151">
        <f t="shared" si="7"/>
        <v>7092201.6485782778</v>
      </c>
      <c r="F97" s="151">
        <f t="shared" si="8"/>
        <v>10684972.925174022</v>
      </c>
      <c r="G97" s="151">
        <f t="shared" si="9"/>
        <v>553286776.59574723</v>
      </c>
    </row>
    <row r="98" spans="2:7" x14ac:dyDescent="0.25">
      <c r="B98" s="122">
        <v>87</v>
      </c>
      <c r="D98" s="153">
        <f t="shared" si="6"/>
        <v>3592771.2765957443</v>
      </c>
      <c r="E98" s="151">
        <f t="shared" si="7"/>
        <v>7046445.5089100311</v>
      </c>
      <c r="F98" s="151">
        <f t="shared" si="8"/>
        <v>10639216.785505775</v>
      </c>
      <c r="G98" s="151">
        <f t="shared" si="9"/>
        <v>549694005.31915152</v>
      </c>
    </row>
    <row r="99" spans="2:7" x14ac:dyDescent="0.25">
      <c r="B99" s="122">
        <v>88</v>
      </c>
      <c r="D99" s="153">
        <f t="shared" si="6"/>
        <v>3592771.2765957443</v>
      </c>
      <c r="E99" s="151">
        <f t="shared" si="7"/>
        <v>7000689.3692417853</v>
      </c>
      <c r="F99" s="151">
        <f t="shared" si="8"/>
        <v>10593460.64583753</v>
      </c>
      <c r="G99" s="151">
        <f t="shared" si="9"/>
        <v>546101234.04255581</v>
      </c>
    </row>
    <row r="100" spans="2:7" x14ac:dyDescent="0.25">
      <c r="B100" s="122">
        <v>89</v>
      </c>
      <c r="D100" s="153">
        <f t="shared" si="6"/>
        <v>3592771.2765957443</v>
      </c>
      <c r="E100" s="151">
        <f t="shared" si="7"/>
        <v>6954933.2295735385</v>
      </c>
      <c r="F100" s="151">
        <f t="shared" si="8"/>
        <v>10547704.506169282</v>
      </c>
      <c r="G100" s="151">
        <f t="shared" si="9"/>
        <v>542508462.7659601</v>
      </c>
    </row>
    <row r="101" spans="2:7" x14ac:dyDescent="0.25">
      <c r="B101" s="122">
        <v>90</v>
      </c>
      <c r="D101" s="153">
        <f t="shared" si="6"/>
        <v>3592771.2765957443</v>
      </c>
      <c r="E101" s="151">
        <f t="shared" si="7"/>
        <v>6909177.0899052927</v>
      </c>
      <c r="F101" s="151">
        <f t="shared" si="8"/>
        <v>10501948.366501037</v>
      </c>
      <c r="G101" s="151">
        <f t="shared" si="9"/>
        <v>538915691.48936439</v>
      </c>
    </row>
    <row r="102" spans="2:7" x14ac:dyDescent="0.25">
      <c r="B102" s="122">
        <v>91</v>
      </c>
      <c r="D102" s="153">
        <f t="shared" si="6"/>
        <v>3592771.2765957443</v>
      </c>
      <c r="E102" s="151">
        <f t="shared" si="7"/>
        <v>6863420.950237046</v>
      </c>
      <c r="F102" s="151">
        <f t="shared" si="8"/>
        <v>10456192.22683279</v>
      </c>
      <c r="G102" s="151">
        <f t="shared" si="9"/>
        <v>535322920.21276861</v>
      </c>
    </row>
    <row r="103" spans="2:7" x14ac:dyDescent="0.25">
      <c r="B103" s="122">
        <v>92</v>
      </c>
      <c r="D103" s="153">
        <f t="shared" si="6"/>
        <v>3592771.2765957443</v>
      </c>
      <c r="E103" s="151">
        <f t="shared" si="7"/>
        <v>6817664.8105687993</v>
      </c>
      <c r="F103" s="151">
        <f t="shared" si="8"/>
        <v>10410436.087164544</v>
      </c>
      <c r="G103" s="151">
        <f t="shared" si="9"/>
        <v>531730148.93617284</v>
      </c>
    </row>
    <row r="104" spans="2:7" x14ac:dyDescent="0.25">
      <c r="B104" s="122">
        <v>93</v>
      </c>
      <c r="D104" s="153">
        <f t="shared" si="6"/>
        <v>3592771.2765957443</v>
      </c>
      <c r="E104" s="151">
        <f t="shared" si="7"/>
        <v>6771908.6709005516</v>
      </c>
      <c r="F104" s="151">
        <f t="shared" si="8"/>
        <v>10364679.947496295</v>
      </c>
      <c r="G104" s="151">
        <f t="shared" si="9"/>
        <v>528137377.65957707</v>
      </c>
    </row>
    <row r="105" spans="2:7" x14ac:dyDescent="0.25">
      <c r="B105" s="122">
        <v>94</v>
      </c>
      <c r="D105" s="153">
        <f t="shared" si="6"/>
        <v>3592771.2765957443</v>
      </c>
      <c r="E105" s="151">
        <f t="shared" si="7"/>
        <v>6726152.5312323049</v>
      </c>
      <c r="F105" s="151">
        <f t="shared" si="8"/>
        <v>10318923.80782805</v>
      </c>
      <c r="G105" s="151">
        <f t="shared" si="9"/>
        <v>524544606.3829813</v>
      </c>
    </row>
    <row r="106" spans="2:7" x14ac:dyDescent="0.25">
      <c r="B106" s="122">
        <v>95</v>
      </c>
      <c r="D106" s="153">
        <f t="shared" si="6"/>
        <v>3592771.2765957443</v>
      </c>
      <c r="E106" s="151">
        <f t="shared" si="7"/>
        <v>6680396.3915640581</v>
      </c>
      <c r="F106" s="151">
        <f t="shared" si="8"/>
        <v>10273167.668159802</v>
      </c>
      <c r="G106" s="151">
        <f t="shared" si="9"/>
        <v>520951835.10638553</v>
      </c>
    </row>
    <row r="107" spans="2:7" x14ac:dyDescent="0.25">
      <c r="B107" s="122">
        <v>96</v>
      </c>
      <c r="D107" s="153">
        <f t="shared" si="6"/>
        <v>3592771.2765957443</v>
      </c>
      <c r="E107" s="151">
        <f t="shared" si="7"/>
        <v>6634640.2518958105</v>
      </c>
      <c r="F107" s="151">
        <f t="shared" si="8"/>
        <v>10227411.528491555</v>
      </c>
      <c r="G107" s="151">
        <f t="shared" si="9"/>
        <v>517359063.82978976</v>
      </c>
    </row>
    <row r="108" spans="2:7" x14ac:dyDescent="0.25">
      <c r="B108" s="122">
        <v>97</v>
      </c>
      <c r="D108" s="153">
        <f t="shared" si="6"/>
        <v>3592771.2765957443</v>
      </c>
      <c r="E108" s="151">
        <f t="shared" si="7"/>
        <v>6588884.1122275637</v>
      </c>
      <c r="F108" s="151">
        <f t="shared" si="8"/>
        <v>10181655.388823308</v>
      </c>
      <c r="G108" s="151">
        <f t="shared" si="9"/>
        <v>513766292.55319399</v>
      </c>
    </row>
    <row r="109" spans="2:7" x14ac:dyDescent="0.25">
      <c r="B109" s="122">
        <v>98</v>
      </c>
      <c r="D109" s="153">
        <f t="shared" si="6"/>
        <v>3592771.2765957443</v>
      </c>
      <c r="E109" s="151">
        <f t="shared" si="7"/>
        <v>6543127.9725593161</v>
      </c>
      <c r="F109" s="151">
        <f t="shared" si="8"/>
        <v>10135899.249155059</v>
      </c>
      <c r="G109" s="151">
        <f t="shared" si="9"/>
        <v>510173521.27659822</v>
      </c>
    </row>
    <row r="110" spans="2:7" x14ac:dyDescent="0.25">
      <c r="B110" s="122">
        <v>99</v>
      </c>
      <c r="D110" s="153">
        <f t="shared" si="6"/>
        <v>3592771.2765957443</v>
      </c>
      <c r="E110" s="151">
        <f t="shared" si="7"/>
        <v>6497371.8328910694</v>
      </c>
      <c r="F110" s="151">
        <f t="shared" si="8"/>
        <v>10090143.109486815</v>
      </c>
      <c r="G110" s="151">
        <f t="shared" si="9"/>
        <v>506580750.00000244</v>
      </c>
    </row>
    <row r="111" spans="2:7" x14ac:dyDescent="0.25">
      <c r="B111" s="122">
        <v>100</v>
      </c>
      <c r="D111" s="153">
        <f t="shared" si="6"/>
        <v>3592771.2765957443</v>
      </c>
      <c r="E111" s="151">
        <f t="shared" si="7"/>
        <v>6451615.6932228226</v>
      </c>
      <c r="F111" s="151">
        <f t="shared" si="8"/>
        <v>10044386.969818566</v>
      </c>
      <c r="G111" s="151">
        <f t="shared" si="9"/>
        <v>502987978.72340667</v>
      </c>
    </row>
    <row r="112" spans="2:7" x14ac:dyDescent="0.25">
      <c r="B112" s="122">
        <v>101</v>
      </c>
      <c r="D112" s="153">
        <f t="shared" si="6"/>
        <v>3592771.2765957443</v>
      </c>
      <c r="E112" s="151">
        <f t="shared" si="7"/>
        <v>6405859.553554575</v>
      </c>
      <c r="F112" s="151">
        <f t="shared" si="8"/>
        <v>9998630.8301503193</v>
      </c>
      <c r="G112" s="151">
        <f t="shared" si="9"/>
        <v>499395207.4468109</v>
      </c>
    </row>
    <row r="113" spans="2:7" x14ac:dyDescent="0.25">
      <c r="B113" s="122">
        <v>102</v>
      </c>
      <c r="D113" s="153">
        <f t="shared" si="6"/>
        <v>3592771.2765957443</v>
      </c>
      <c r="E113" s="151">
        <f t="shared" si="7"/>
        <v>6360103.4138863282</v>
      </c>
      <c r="F113" s="151">
        <f t="shared" si="8"/>
        <v>9952874.6904820725</v>
      </c>
      <c r="G113" s="151">
        <f t="shared" si="9"/>
        <v>495802436.17021513</v>
      </c>
    </row>
    <row r="114" spans="2:7" x14ac:dyDescent="0.25">
      <c r="B114" s="122">
        <v>103</v>
      </c>
      <c r="D114" s="153">
        <f t="shared" si="6"/>
        <v>3592771.2765957443</v>
      </c>
      <c r="E114" s="151">
        <f t="shared" si="7"/>
        <v>6314347.2742180815</v>
      </c>
      <c r="F114" s="151">
        <f t="shared" si="8"/>
        <v>9907118.5508138258</v>
      </c>
      <c r="G114" s="151">
        <f t="shared" si="9"/>
        <v>492209664.89361936</v>
      </c>
    </row>
    <row r="115" spans="2:7" x14ac:dyDescent="0.25">
      <c r="B115" s="122">
        <v>104</v>
      </c>
      <c r="D115" s="153">
        <f t="shared" si="6"/>
        <v>3592771.2765957443</v>
      </c>
      <c r="E115" s="151">
        <f t="shared" si="7"/>
        <v>6268591.1345498338</v>
      </c>
      <c r="F115" s="151">
        <f t="shared" si="8"/>
        <v>9861362.4111455791</v>
      </c>
      <c r="G115" s="151">
        <f t="shared" si="9"/>
        <v>488616893.61702359</v>
      </c>
    </row>
    <row r="116" spans="2:7" x14ac:dyDescent="0.25">
      <c r="B116" s="122">
        <v>105</v>
      </c>
      <c r="D116" s="153">
        <f t="shared" si="6"/>
        <v>3592771.2765957443</v>
      </c>
      <c r="E116" s="151">
        <f t="shared" si="7"/>
        <v>6222834.9948815871</v>
      </c>
      <c r="F116" s="151">
        <f t="shared" si="8"/>
        <v>9815606.2714773305</v>
      </c>
      <c r="G116" s="151">
        <f t="shared" si="9"/>
        <v>485024122.34042782</v>
      </c>
    </row>
    <row r="117" spans="2:7" x14ac:dyDescent="0.25">
      <c r="B117" s="122">
        <v>106</v>
      </c>
      <c r="D117" s="153">
        <f t="shared" si="6"/>
        <v>3592771.2765957443</v>
      </c>
      <c r="E117" s="151">
        <f t="shared" si="7"/>
        <v>6177078.8552133394</v>
      </c>
      <c r="F117" s="151">
        <f t="shared" si="8"/>
        <v>9769850.1318090837</v>
      </c>
      <c r="G117" s="151">
        <f t="shared" si="9"/>
        <v>481431351.06383204</v>
      </c>
    </row>
    <row r="118" spans="2:7" x14ac:dyDescent="0.25">
      <c r="B118" s="122">
        <v>107</v>
      </c>
      <c r="D118" s="153">
        <f t="shared" si="6"/>
        <v>3592771.2765957443</v>
      </c>
      <c r="E118" s="151">
        <f t="shared" si="7"/>
        <v>6131322.7155450927</v>
      </c>
      <c r="F118" s="151">
        <f t="shared" si="8"/>
        <v>9724093.992140837</v>
      </c>
      <c r="G118" s="151">
        <f t="shared" si="9"/>
        <v>477838579.78723627</v>
      </c>
    </row>
    <row r="119" spans="2:7" x14ac:dyDescent="0.25">
      <c r="B119" s="122">
        <v>108</v>
      </c>
      <c r="D119" s="153">
        <f t="shared" si="6"/>
        <v>3592771.2765957443</v>
      </c>
      <c r="E119" s="151">
        <f t="shared" si="7"/>
        <v>6085566.575876846</v>
      </c>
      <c r="F119" s="151">
        <f t="shared" si="8"/>
        <v>9678337.8524725903</v>
      </c>
      <c r="G119" s="151">
        <f t="shared" si="9"/>
        <v>474245808.5106405</v>
      </c>
    </row>
    <row r="120" spans="2:7" x14ac:dyDescent="0.25">
      <c r="B120" s="122">
        <v>109</v>
      </c>
      <c r="D120" s="153">
        <f t="shared" si="6"/>
        <v>3592771.2765957443</v>
      </c>
      <c r="E120" s="151">
        <f t="shared" si="7"/>
        <v>6039810.4362085983</v>
      </c>
      <c r="F120" s="151">
        <f t="shared" si="8"/>
        <v>9632581.7128043436</v>
      </c>
      <c r="G120" s="151">
        <f t="shared" si="9"/>
        <v>470653037.23404473</v>
      </c>
    </row>
    <row r="121" spans="2:7" x14ac:dyDescent="0.25">
      <c r="B121" s="122">
        <v>110</v>
      </c>
      <c r="D121" s="153">
        <f t="shared" si="6"/>
        <v>3592771.2765957443</v>
      </c>
      <c r="E121" s="151">
        <f t="shared" si="7"/>
        <v>5994054.2965403516</v>
      </c>
      <c r="F121" s="151">
        <f t="shared" si="8"/>
        <v>9586825.573136095</v>
      </c>
      <c r="G121" s="151">
        <f t="shared" si="9"/>
        <v>467060265.95744896</v>
      </c>
    </row>
    <row r="122" spans="2:7" x14ac:dyDescent="0.25">
      <c r="B122" s="122">
        <v>111</v>
      </c>
      <c r="D122" s="153">
        <f t="shared" si="6"/>
        <v>3592771.2765957443</v>
      </c>
      <c r="E122" s="151">
        <f t="shared" si="7"/>
        <v>5948298.1568721049</v>
      </c>
      <c r="F122" s="151">
        <f t="shared" si="8"/>
        <v>9541069.4334678501</v>
      </c>
      <c r="G122" s="151">
        <f t="shared" si="9"/>
        <v>463467494.68085319</v>
      </c>
    </row>
    <row r="123" spans="2:7" x14ac:dyDescent="0.25">
      <c r="B123" s="122">
        <v>112</v>
      </c>
      <c r="D123" s="153">
        <f t="shared" si="6"/>
        <v>3592771.2765957443</v>
      </c>
      <c r="E123" s="151">
        <f t="shared" si="7"/>
        <v>5902542.0172038572</v>
      </c>
      <c r="F123" s="151">
        <f t="shared" si="8"/>
        <v>9495313.2937996015</v>
      </c>
      <c r="G123" s="151">
        <f t="shared" si="9"/>
        <v>459874723.40425742</v>
      </c>
    </row>
    <row r="124" spans="2:7" x14ac:dyDescent="0.25">
      <c r="B124" s="122">
        <v>113</v>
      </c>
      <c r="D124" s="153">
        <f t="shared" si="6"/>
        <v>3592771.2765957443</v>
      </c>
      <c r="E124" s="151">
        <f t="shared" si="7"/>
        <v>5856785.8775356105</v>
      </c>
      <c r="F124" s="151">
        <f t="shared" si="8"/>
        <v>9449557.1541313548</v>
      </c>
      <c r="G124" s="151">
        <f t="shared" si="9"/>
        <v>456281952.12766165</v>
      </c>
    </row>
    <row r="125" spans="2:7" x14ac:dyDescent="0.25">
      <c r="B125" s="122">
        <v>114</v>
      </c>
      <c r="D125" s="153">
        <f t="shared" si="6"/>
        <v>3592771.2765957443</v>
      </c>
      <c r="E125" s="151">
        <f t="shared" si="7"/>
        <v>5811029.7378673628</v>
      </c>
      <c r="F125" s="151">
        <f t="shared" si="8"/>
        <v>9403801.014463108</v>
      </c>
      <c r="G125" s="151">
        <f t="shared" si="9"/>
        <v>452689180.85106587</v>
      </c>
    </row>
    <row r="126" spans="2:7" x14ac:dyDescent="0.25">
      <c r="B126" s="122">
        <v>115</v>
      </c>
      <c r="D126" s="153">
        <f t="shared" si="6"/>
        <v>3592771.2765957443</v>
      </c>
      <c r="E126" s="151">
        <f t="shared" si="7"/>
        <v>5765273.5981991161</v>
      </c>
      <c r="F126" s="151">
        <f t="shared" si="8"/>
        <v>9358044.8747948594</v>
      </c>
      <c r="G126" s="151">
        <f t="shared" si="9"/>
        <v>449096409.5744701</v>
      </c>
    </row>
    <row r="127" spans="2:7" x14ac:dyDescent="0.25">
      <c r="B127" s="122">
        <v>116</v>
      </c>
      <c r="D127" s="153">
        <f t="shared" si="6"/>
        <v>3592771.2765957443</v>
      </c>
      <c r="E127" s="151">
        <f t="shared" si="7"/>
        <v>5719517.4585308693</v>
      </c>
      <c r="F127" s="151">
        <f t="shared" si="8"/>
        <v>9312288.7351266146</v>
      </c>
      <c r="G127" s="151">
        <f t="shared" si="9"/>
        <v>445503638.29787433</v>
      </c>
    </row>
    <row r="128" spans="2:7" x14ac:dyDescent="0.25">
      <c r="B128" s="122">
        <v>117</v>
      </c>
      <c r="D128" s="153">
        <f t="shared" si="6"/>
        <v>3592771.2765957443</v>
      </c>
      <c r="E128" s="151">
        <f t="shared" si="7"/>
        <v>5673761.3188626217</v>
      </c>
      <c r="F128" s="151">
        <f t="shared" si="8"/>
        <v>9266532.595458366</v>
      </c>
      <c r="G128" s="151">
        <f t="shared" si="9"/>
        <v>441910867.02127856</v>
      </c>
    </row>
    <row r="129" spans="2:7" x14ac:dyDescent="0.25">
      <c r="B129" s="122">
        <v>118</v>
      </c>
      <c r="D129" s="153">
        <f t="shared" si="6"/>
        <v>3592771.2765957443</v>
      </c>
      <c r="E129" s="151">
        <f t="shared" si="7"/>
        <v>5628005.1791943749</v>
      </c>
      <c r="F129" s="151">
        <f t="shared" si="8"/>
        <v>9220776.4557901192</v>
      </c>
      <c r="G129" s="151">
        <f t="shared" si="9"/>
        <v>438318095.74468279</v>
      </c>
    </row>
    <row r="130" spans="2:7" x14ac:dyDescent="0.25">
      <c r="B130" s="122">
        <v>119</v>
      </c>
      <c r="D130" s="153">
        <f t="shared" si="6"/>
        <v>3592771.2765957443</v>
      </c>
      <c r="E130" s="151">
        <f t="shared" si="7"/>
        <v>5582249.0395261273</v>
      </c>
      <c r="F130" s="151">
        <f t="shared" si="8"/>
        <v>9175020.3161218725</v>
      </c>
      <c r="G130" s="151">
        <f t="shared" si="9"/>
        <v>434725324.46808702</v>
      </c>
    </row>
    <row r="131" spans="2:7" x14ac:dyDescent="0.25">
      <c r="B131" s="122">
        <v>120</v>
      </c>
      <c r="D131" s="153">
        <f t="shared" si="6"/>
        <v>3592771.2765957443</v>
      </c>
      <c r="E131" s="151">
        <f t="shared" si="7"/>
        <v>5536492.8998578805</v>
      </c>
      <c r="F131" s="151">
        <f t="shared" si="8"/>
        <v>9129264.1764536239</v>
      </c>
      <c r="G131" s="151">
        <f t="shared" si="9"/>
        <v>431132553.19149125</v>
      </c>
    </row>
    <row r="132" spans="2:7" x14ac:dyDescent="0.25">
      <c r="B132" s="122">
        <v>121</v>
      </c>
      <c r="D132" s="153">
        <f t="shared" si="6"/>
        <v>3592771.2765957443</v>
      </c>
      <c r="E132" s="151">
        <f t="shared" si="7"/>
        <v>5490736.7601896338</v>
      </c>
      <c r="F132" s="151">
        <f t="shared" si="8"/>
        <v>9083508.0367853791</v>
      </c>
      <c r="G132" s="151">
        <f t="shared" si="9"/>
        <v>427539781.91489547</v>
      </c>
    </row>
    <row r="133" spans="2:7" x14ac:dyDescent="0.25">
      <c r="B133" s="122">
        <v>122</v>
      </c>
      <c r="D133" s="153">
        <f t="shared" si="6"/>
        <v>3592771.2765957443</v>
      </c>
      <c r="E133" s="151">
        <f t="shared" si="7"/>
        <v>5444980.6205213862</v>
      </c>
      <c r="F133" s="151">
        <f t="shared" si="8"/>
        <v>9037751.8971171305</v>
      </c>
      <c r="G133" s="151">
        <f t="shared" si="9"/>
        <v>423947010.6382997</v>
      </c>
    </row>
    <row r="134" spans="2:7" x14ac:dyDescent="0.25">
      <c r="B134" s="122">
        <v>123</v>
      </c>
      <c r="D134" s="153">
        <f t="shared" si="6"/>
        <v>3592771.2765957443</v>
      </c>
      <c r="E134" s="151">
        <f t="shared" si="7"/>
        <v>5399224.4808531394</v>
      </c>
      <c r="F134" s="151">
        <f t="shared" si="8"/>
        <v>8991995.7574488837</v>
      </c>
      <c r="G134" s="151">
        <f t="shared" si="9"/>
        <v>420354239.36170393</v>
      </c>
    </row>
    <row r="135" spans="2:7" x14ac:dyDescent="0.25">
      <c r="B135" s="122">
        <v>124</v>
      </c>
      <c r="D135" s="153">
        <f t="shared" si="6"/>
        <v>3592771.2765957443</v>
      </c>
      <c r="E135" s="151">
        <f t="shared" si="7"/>
        <v>5353468.3411848927</v>
      </c>
      <c r="F135" s="151">
        <f t="shared" si="8"/>
        <v>8946239.617780637</v>
      </c>
      <c r="G135" s="151">
        <f t="shared" si="9"/>
        <v>416761468.08510816</v>
      </c>
    </row>
    <row r="136" spans="2:7" x14ac:dyDescent="0.25">
      <c r="B136" s="122">
        <v>125</v>
      </c>
      <c r="D136" s="153">
        <f t="shared" si="6"/>
        <v>3592771.2765957443</v>
      </c>
      <c r="E136" s="151">
        <f t="shared" si="7"/>
        <v>5307712.201516645</v>
      </c>
      <c r="F136" s="151">
        <f t="shared" si="8"/>
        <v>8900483.4781123884</v>
      </c>
      <c r="G136" s="151">
        <f t="shared" si="9"/>
        <v>413168696.80851239</v>
      </c>
    </row>
    <row r="137" spans="2:7" x14ac:dyDescent="0.25">
      <c r="B137" s="122">
        <v>126</v>
      </c>
      <c r="D137" s="153">
        <f t="shared" si="6"/>
        <v>3592771.2765957443</v>
      </c>
      <c r="E137" s="151">
        <f t="shared" si="7"/>
        <v>5261956.0618483983</v>
      </c>
      <c r="F137" s="151">
        <f t="shared" si="8"/>
        <v>8854727.3384441435</v>
      </c>
      <c r="G137" s="151">
        <f t="shared" si="9"/>
        <v>409575925.53191662</v>
      </c>
    </row>
    <row r="138" spans="2:7" x14ac:dyDescent="0.25">
      <c r="B138" s="122">
        <v>127</v>
      </c>
      <c r="D138" s="153">
        <f t="shared" si="6"/>
        <v>3592771.2765957443</v>
      </c>
      <c r="E138" s="151">
        <f t="shared" si="7"/>
        <v>5216199.9221801506</v>
      </c>
      <c r="F138" s="151">
        <f t="shared" si="8"/>
        <v>8808971.1987758949</v>
      </c>
      <c r="G138" s="151">
        <f t="shared" si="9"/>
        <v>405983154.25532085</v>
      </c>
    </row>
    <row r="139" spans="2:7" x14ac:dyDescent="0.25">
      <c r="B139" s="122">
        <v>128</v>
      </c>
      <c r="D139" s="153">
        <f t="shared" si="6"/>
        <v>3592771.2765957443</v>
      </c>
      <c r="E139" s="151">
        <f t="shared" si="7"/>
        <v>5170443.7825119039</v>
      </c>
      <c r="F139" s="151">
        <f t="shared" si="8"/>
        <v>8763215.0591076482</v>
      </c>
      <c r="G139" s="151">
        <f t="shared" si="9"/>
        <v>402390382.97872508</v>
      </c>
    </row>
    <row r="140" spans="2:7" x14ac:dyDescent="0.25">
      <c r="B140" s="122">
        <v>129</v>
      </c>
      <c r="D140" s="153">
        <f t="shared" si="6"/>
        <v>3592771.2765957443</v>
      </c>
      <c r="E140" s="151">
        <f t="shared" si="7"/>
        <v>5124687.6428436572</v>
      </c>
      <c r="F140" s="151">
        <f t="shared" si="8"/>
        <v>8717458.9194394015</v>
      </c>
      <c r="G140" s="151">
        <f t="shared" si="9"/>
        <v>398797611.7021293</v>
      </c>
    </row>
    <row r="141" spans="2:7" x14ac:dyDescent="0.25">
      <c r="B141" s="122">
        <v>130</v>
      </c>
      <c r="D141" s="153">
        <f t="shared" si="6"/>
        <v>3592771.2765957443</v>
      </c>
      <c r="E141" s="151">
        <f t="shared" si="7"/>
        <v>5078931.5031754095</v>
      </c>
      <c r="F141" s="151">
        <f t="shared" si="8"/>
        <v>8671702.7797711529</v>
      </c>
      <c r="G141" s="151">
        <f t="shared" si="9"/>
        <v>395204840.42553353</v>
      </c>
    </row>
    <row r="142" spans="2:7" x14ac:dyDescent="0.25">
      <c r="B142" s="122">
        <v>131</v>
      </c>
      <c r="D142" s="153">
        <f t="shared" si="6"/>
        <v>3592771.2765957443</v>
      </c>
      <c r="E142" s="151">
        <f t="shared" si="7"/>
        <v>5033175.3635071628</v>
      </c>
      <c r="F142" s="151">
        <f t="shared" si="8"/>
        <v>8625946.640102908</v>
      </c>
      <c r="G142" s="151">
        <f t="shared" si="9"/>
        <v>391612069.14893776</v>
      </c>
    </row>
    <row r="143" spans="2:7" x14ac:dyDescent="0.25">
      <c r="B143" s="122">
        <v>132</v>
      </c>
      <c r="D143" s="153">
        <f t="shared" si="6"/>
        <v>3592771.2765957443</v>
      </c>
      <c r="E143" s="151">
        <f t="shared" si="7"/>
        <v>4987419.223838916</v>
      </c>
      <c r="F143" s="151">
        <f t="shared" si="8"/>
        <v>8580190.5004346594</v>
      </c>
      <c r="G143" s="151">
        <f t="shared" si="9"/>
        <v>388019297.87234199</v>
      </c>
    </row>
    <row r="144" spans="2:7" x14ac:dyDescent="0.25">
      <c r="B144" s="122">
        <v>133</v>
      </c>
      <c r="D144" s="153">
        <f t="shared" si="6"/>
        <v>3592771.2765957443</v>
      </c>
      <c r="E144" s="151">
        <f t="shared" si="7"/>
        <v>4941663.0841706684</v>
      </c>
      <c r="F144" s="151">
        <f t="shared" si="8"/>
        <v>8534434.3607664127</v>
      </c>
      <c r="G144" s="151">
        <f t="shared" si="9"/>
        <v>384426526.59574622</v>
      </c>
    </row>
    <row r="145" spans="2:7" x14ac:dyDescent="0.25">
      <c r="B145" s="122">
        <v>134</v>
      </c>
      <c r="D145" s="153">
        <f t="shared" si="6"/>
        <v>3592771.2765957443</v>
      </c>
      <c r="E145" s="151">
        <f t="shared" si="7"/>
        <v>4895906.9445024217</v>
      </c>
      <c r="F145" s="151">
        <f t="shared" si="8"/>
        <v>8488678.221098166</v>
      </c>
      <c r="G145" s="151">
        <f t="shared" si="9"/>
        <v>380833755.31915045</v>
      </c>
    </row>
    <row r="146" spans="2:7" x14ac:dyDescent="0.25">
      <c r="B146" s="122">
        <v>135</v>
      </c>
      <c r="D146" s="153">
        <f t="shared" ref="D146:D209" si="10">$C$8</f>
        <v>3592771.2765957443</v>
      </c>
      <c r="E146" s="151">
        <f t="shared" ref="E146:E209" si="11">G145*$C$6</f>
        <v>4850150.804834174</v>
      </c>
      <c r="F146" s="151">
        <f t="shared" ref="F146:F209" si="12">+D146+E146</f>
        <v>8442922.0814299174</v>
      </c>
      <c r="G146" s="151">
        <f t="shared" ref="G146:G209" si="13">G145-D146</f>
        <v>377240984.04255468</v>
      </c>
    </row>
    <row r="147" spans="2:7" x14ac:dyDescent="0.25">
      <c r="B147" s="122">
        <v>136</v>
      </c>
      <c r="D147" s="153">
        <f t="shared" si="10"/>
        <v>3592771.2765957443</v>
      </c>
      <c r="E147" s="151">
        <f t="shared" si="11"/>
        <v>4804394.6651659273</v>
      </c>
      <c r="F147" s="151">
        <f t="shared" si="12"/>
        <v>8397165.9417616725</v>
      </c>
      <c r="G147" s="151">
        <f t="shared" si="13"/>
        <v>373648212.76595891</v>
      </c>
    </row>
    <row r="148" spans="2:7" x14ac:dyDescent="0.25">
      <c r="B148" s="122">
        <v>137</v>
      </c>
      <c r="D148" s="153">
        <f t="shared" si="10"/>
        <v>3592771.2765957443</v>
      </c>
      <c r="E148" s="151">
        <f t="shared" si="11"/>
        <v>4758638.5254976805</v>
      </c>
      <c r="F148" s="151">
        <f t="shared" si="12"/>
        <v>8351409.8020934248</v>
      </c>
      <c r="G148" s="151">
        <f t="shared" si="13"/>
        <v>370055441.48936313</v>
      </c>
    </row>
    <row r="149" spans="2:7" x14ac:dyDescent="0.25">
      <c r="B149" s="122">
        <v>138</v>
      </c>
      <c r="D149" s="153">
        <f t="shared" si="10"/>
        <v>3592771.2765957443</v>
      </c>
      <c r="E149" s="151">
        <f t="shared" si="11"/>
        <v>4712882.3858294329</v>
      </c>
      <c r="F149" s="151">
        <f t="shared" si="12"/>
        <v>8305653.6624251772</v>
      </c>
      <c r="G149" s="151">
        <f t="shared" si="13"/>
        <v>366462670.21276736</v>
      </c>
    </row>
    <row r="150" spans="2:7" x14ac:dyDescent="0.25">
      <c r="B150" s="122">
        <v>139</v>
      </c>
      <c r="D150" s="153">
        <f t="shared" si="10"/>
        <v>3592771.2765957443</v>
      </c>
      <c r="E150" s="151">
        <f t="shared" si="11"/>
        <v>4667126.2461611861</v>
      </c>
      <c r="F150" s="151">
        <f t="shared" si="12"/>
        <v>8259897.5227569304</v>
      </c>
      <c r="G150" s="151">
        <f t="shared" si="13"/>
        <v>362869898.93617159</v>
      </c>
    </row>
    <row r="151" spans="2:7" x14ac:dyDescent="0.25">
      <c r="B151" s="122">
        <v>140</v>
      </c>
      <c r="D151" s="153">
        <f t="shared" si="10"/>
        <v>3592771.2765957443</v>
      </c>
      <c r="E151" s="151">
        <f t="shared" si="11"/>
        <v>4621370.1064929385</v>
      </c>
      <c r="F151" s="151">
        <f t="shared" si="12"/>
        <v>8214141.3830886828</v>
      </c>
      <c r="G151" s="151">
        <f t="shared" si="13"/>
        <v>359277127.65957582</v>
      </c>
    </row>
    <row r="152" spans="2:7" x14ac:dyDescent="0.25">
      <c r="B152" s="122">
        <v>141</v>
      </c>
      <c r="D152" s="153">
        <f t="shared" si="10"/>
        <v>3592771.2765957443</v>
      </c>
      <c r="E152" s="151">
        <f t="shared" si="11"/>
        <v>4575613.9668246917</v>
      </c>
      <c r="F152" s="151">
        <f t="shared" si="12"/>
        <v>8168385.243420436</v>
      </c>
      <c r="G152" s="151">
        <f t="shared" si="13"/>
        <v>355684356.38298005</v>
      </c>
    </row>
    <row r="153" spans="2:7" x14ac:dyDescent="0.25">
      <c r="B153" s="122">
        <v>142</v>
      </c>
      <c r="D153" s="153">
        <f t="shared" si="10"/>
        <v>3592771.2765957443</v>
      </c>
      <c r="E153" s="151">
        <f t="shared" si="11"/>
        <v>4529857.827156445</v>
      </c>
      <c r="F153" s="151">
        <f t="shared" si="12"/>
        <v>8122629.1037521893</v>
      </c>
      <c r="G153" s="151">
        <f t="shared" si="13"/>
        <v>352091585.10638428</v>
      </c>
    </row>
    <row r="154" spans="2:7" x14ac:dyDescent="0.25">
      <c r="B154" s="122">
        <v>143</v>
      </c>
      <c r="D154" s="153">
        <f t="shared" si="10"/>
        <v>3592771.2765957443</v>
      </c>
      <c r="E154" s="151">
        <f t="shared" si="11"/>
        <v>4484101.6874881973</v>
      </c>
      <c r="F154" s="151">
        <f t="shared" si="12"/>
        <v>8076872.9640839417</v>
      </c>
      <c r="G154" s="151">
        <f t="shared" si="13"/>
        <v>348498813.82978851</v>
      </c>
    </row>
    <row r="155" spans="2:7" x14ac:dyDescent="0.25">
      <c r="B155" s="122">
        <v>144</v>
      </c>
      <c r="D155" s="153">
        <f t="shared" si="10"/>
        <v>3592771.2765957443</v>
      </c>
      <c r="E155" s="151">
        <f t="shared" si="11"/>
        <v>4438345.5478199506</v>
      </c>
      <c r="F155" s="151">
        <f t="shared" si="12"/>
        <v>8031116.8244156949</v>
      </c>
      <c r="G155" s="151">
        <f t="shared" si="13"/>
        <v>344906042.55319273</v>
      </c>
    </row>
    <row r="156" spans="2:7" x14ac:dyDescent="0.25">
      <c r="B156" s="122">
        <v>145</v>
      </c>
      <c r="D156" s="153">
        <f t="shared" si="10"/>
        <v>3592771.2765957443</v>
      </c>
      <c r="E156" s="151">
        <f t="shared" si="11"/>
        <v>4392589.4081517039</v>
      </c>
      <c r="F156" s="151">
        <f t="shared" si="12"/>
        <v>7985360.6847474482</v>
      </c>
      <c r="G156" s="151">
        <f t="shared" si="13"/>
        <v>341313271.27659696</v>
      </c>
    </row>
    <row r="157" spans="2:7" x14ac:dyDescent="0.25">
      <c r="B157" s="122">
        <v>146</v>
      </c>
      <c r="D157" s="153">
        <f t="shared" si="10"/>
        <v>3592771.2765957443</v>
      </c>
      <c r="E157" s="151">
        <f t="shared" si="11"/>
        <v>4346833.2684834562</v>
      </c>
      <c r="F157" s="151">
        <f t="shared" si="12"/>
        <v>7939604.5450792005</v>
      </c>
      <c r="G157" s="151">
        <f t="shared" si="13"/>
        <v>337720500.00000119</v>
      </c>
    </row>
    <row r="158" spans="2:7" x14ac:dyDescent="0.25">
      <c r="B158" s="122">
        <v>147</v>
      </c>
      <c r="D158" s="153">
        <f t="shared" si="10"/>
        <v>3592771.2765957443</v>
      </c>
      <c r="E158" s="151">
        <f t="shared" si="11"/>
        <v>4301077.1288152095</v>
      </c>
      <c r="F158" s="151">
        <f t="shared" si="12"/>
        <v>7893848.4054109538</v>
      </c>
      <c r="G158" s="151">
        <f t="shared" si="13"/>
        <v>334127728.72340542</v>
      </c>
    </row>
    <row r="159" spans="2:7" x14ac:dyDescent="0.25">
      <c r="B159" s="122">
        <v>148</v>
      </c>
      <c r="D159" s="153">
        <f t="shared" si="10"/>
        <v>3592771.2765957443</v>
      </c>
      <c r="E159" s="151">
        <f t="shared" si="11"/>
        <v>4255320.9891469618</v>
      </c>
      <c r="F159" s="151">
        <f t="shared" si="12"/>
        <v>7848092.2657427061</v>
      </c>
      <c r="G159" s="151">
        <f t="shared" si="13"/>
        <v>330534957.44680965</v>
      </c>
    </row>
    <row r="160" spans="2:7" x14ac:dyDescent="0.25">
      <c r="B160" s="122">
        <v>149</v>
      </c>
      <c r="D160" s="153">
        <f t="shared" si="10"/>
        <v>3592771.2765957443</v>
      </c>
      <c r="E160" s="151">
        <f t="shared" si="11"/>
        <v>4209564.8494787151</v>
      </c>
      <c r="F160" s="151">
        <f t="shared" si="12"/>
        <v>7802336.1260744594</v>
      </c>
      <c r="G160" s="151">
        <f t="shared" si="13"/>
        <v>326942186.17021388</v>
      </c>
    </row>
    <row r="161" spans="2:7" x14ac:dyDescent="0.25">
      <c r="B161" s="122">
        <v>150</v>
      </c>
      <c r="D161" s="153">
        <f t="shared" si="10"/>
        <v>3592771.2765957443</v>
      </c>
      <c r="E161" s="151">
        <f t="shared" si="11"/>
        <v>4163808.7098104679</v>
      </c>
      <c r="F161" s="151">
        <f t="shared" si="12"/>
        <v>7756579.9864062127</v>
      </c>
      <c r="G161" s="151">
        <f t="shared" si="13"/>
        <v>323349414.89361811</v>
      </c>
    </row>
    <row r="162" spans="2:7" x14ac:dyDescent="0.25">
      <c r="B162" s="122">
        <v>151</v>
      </c>
      <c r="D162" s="153">
        <f t="shared" si="10"/>
        <v>3592771.2765957443</v>
      </c>
      <c r="E162" s="151">
        <f t="shared" si="11"/>
        <v>4118052.5701422212</v>
      </c>
      <c r="F162" s="151">
        <f t="shared" si="12"/>
        <v>7710823.8467379659</v>
      </c>
      <c r="G162" s="151">
        <f t="shared" si="13"/>
        <v>319756643.61702234</v>
      </c>
    </row>
    <row r="163" spans="2:7" x14ac:dyDescent="0.25">
      <c r="B163" s="122">
        <v>152</v>
      </c>
      <c r="D163" s="153">
        <f t="shared" si="10"/>
        <v>3592771.2765957443</v>
      </c>
      <c r="E163" s="151">
        <f t="shared" si="11"/>
        <v>4072296.430473974</v>
      </c>
      <c r="F163" s="151">
        <f t="shared" si="12"/>
        <v>7665067.7070697183</v>
      </c>
      <c r="G163" s="151">
        <f t="shared" si="13"/>
        <v>316163872.34042656</v>
      </c>
    </row>
    <row r="164" spans="2:7" x14ac:dyDescent="0.25">
      <c r="B164" s="122">
        <v>153</v>
      </c>
      <c r="D164" s="153">
        <f t="shared" si="10"/>
        <v>3592771.2765957443</v>
      </c>
      <c r="E164" s="151">
        <f t="shared" si="11"/>
        <v>4026540.2908057268</v>
      </c>
      <c r="F164" s="151">
        <f t="shared" si="12"/>
        <v>7619311.5674014706</v>
      </c>
      <c r="G164" s="151">
        <f t="shared" si="13"/>
        <v>312571101.06383079</v>
      </c>
    </row>
    <row r="165" spans="2:7" x14ac:dyDescent="0.25">
      <c r="B165" s="122">
        <v>154</v>
      </c>
      <c r="D165" s="153">
        <f t="shared" si="10"/>
        <v>3592771.2765957443</v>
      </c>
      <c r="E165" s="151">
        <f t="shared" si="11"/>
        <v>3980784.1511374796</v>
      </c>
      <c r="F165" s="151">
        <f t="shared" si="12"/>
        <v>7573555.4277332239</v>
      </c>
      <c r="G165" s="151">
        <f t="shared" si="13"/>
        <v>308978329.78723502</v>
      </c>
    </row>
    <row r="166" spans="2:7" x14ac:dyDescent="0.25">
      <c r="B166" s="122">
        <v>155</v>
      </c>
      <c r="D166" s="153">
        <f t="shared" si="10"/>
        <v>3592771.2765957443</v>
      </c>
      <c r="E166" s="151">
        <f t="shared" si="11"/>
        <v>3935028.0114692328</v>
      </c>
      <c r="F166" s="151">
        <f t="shared" si="12"/>
        <v>7527799.2880649772</v>
      </c>
      <c r="G166" s="151">
        <f t="shared" si="13"/>
        <v>305385558.51063925</v>
      </c>
    </row>
    <row r="167" spans="2:7" x14ac:dyDescent="0.25">
      <c r="B167" s="122">
        <v>156</v>
      </c>
      <c r="D167" s="153">
        <f t="shared" si="10"/>
        <v>3592771.2765957443</v>
      </c>
      <c r="E167" s="151">
        <f t="shared" si="11"/>
        <v>3889271.8718009857</v>
      </c>
      <c r="F167" s="151">
        <f t="shared" si="12"/>
        <v>7482043.1483967304</v>
      </c>
      <c r="G167" s="151">
        <f t="shared" si="13"/>
        <v>301792787.23404348</v>
      </c>
    </row>
    <row r="168" spans="2:7" x14ac:dyDescent="0.25">
      <c r="B168" s="122">
        <v>157</v>
      </c>
      <c r="D168" s="153">
        <f t="shared" si="10"/>
        <v>3592771.2765957443</v>
      </c>
      <c r="E168" s="151">
        <f t="shared" si="11"/>
        <v>3843515.7321327385</v>
      </c>
      <c r="F168" s="151">
        <f t="shared" si="12"/>
        <v>7436287.0087284828</v>
      </c>
      <c r="G168" s="151">
        <f t="shared" si="13"/>
        <v>298200015.95744771</v>
      </c>
    </row>
    <row r="169" spans="2:7" x14ac:dyDescent="0.25">
      <c r="B169" s="122">
        <v>158</v>
      </c>
      <c r="D169" s="153">
        <f t="shared" si="10"/>
        <v>3592771.2765957443</v>
      </c>
      <c r="E169" s="151">
        <f t="shared" si="11"/>
        <v>3797759.5924644913</v>
      </c>
      <c r="F169" s="151">
        <f t="shared" si="12"/>
        <v>7390530.8690602351</v>
      </c>
      <c r="G169" s="151">
        <f t="shared" si="13"/>
        <v>294607244.68085194</v>
      </c>
    </row>
    <row r="170" spans="2:7" x14ac:dyDescent="0.25">
      <c r="B170" s="122">
        <v>159</v>
      </c>
      <c r="D170" s="153">
        <f t="shared" si="10"/>
        <v>3592771.2765957443</v>
      </c>
      <c r="E170" s="151">
        <f t="shared" si="11"/>
        <v>3752003.4527962445</v>
      </c>
      <c r="F170" s="151">
        <f t="shared" si="12"/>
        <v>7344774.7293919884</v>
      </c>
      <c r="G170" s="151">
        <f t="shared" si="13"/>
        <v>291014473.40425617</v>
      </c>
    </row>
    <row r="171" spans="2:7" x14ac:dyDescent="0.25">
      <c r="B171" s="122">
        <v>160</v>
      </c>
      <c r="D171" s="153">
        <f t="shared" si="10"/>
        <v>3592771.2765957443</v>
      </c>
      <c r="E171" s="151">
        <f t="shared" si="11"/>
        <v>3706247.3131279973</v>
      </c>
      <c r="F171" s="151">
        <f t="shared" si="12"/>
        <v>7299018.5897237416</v>
      </c>
      <c r="G171" s="151">
        <f t="shared" si="13"/>
        <v>287421702.12766039</v>
      </c>
    </row>
    <row r="172" spans="2:7" x14ac:dyDescent="0.25">
      <c r="B172" s="122">
        <v>161</v>
      </c>
      <c r="D172" s="153">
        <f t="shared" si="10"/>
        <v>3592771.2765957443</v>
      </c>
      <c r="E172" s="151">
        <f t="shared" si="11"/>
        <v>3660491.1734597501</v>
      </c>
      <c r="F172" s="151">
        <f t="shared" si="12"/>
        <v>7253262.4500554949</v>
      </c>
      <c r="G172" s="151">
        <f t="shared" si="13"/>
        <v>283828930.85106462</v>
      </c>
    </row>
    <row r="173" spans="2:7" x14ac:dyDescent="0.25">
      <c r="B173" s="122">
        <v>162</v>
      </c>
      <c r="D173" s="153">
        <f t="shared" si="10"/>
        <v>3592771.2765957443</v>
      </c>
      <c r="E173" s="151">
        <f t="shared" si="11"/>
        <v>3614735.0337915029</v>
      </c>
      <c r="F173" s="151">
        <f t="shared" si="12"/>
        <v>7207506.3103872472</v>
      </c>
      <c r="G173" s="151">
        <f t="shared" si="13"/>
        <v>280236159.57446885</v>
      </c>
    </row>
    <row r="174" spans="2:7" x14ac:dyDescent="0.25">
      <c r="B174" s="122">
        <v>163</v>
      </c>
      <c r="D174" s="153">
        <f t="shared" si="10"/>
        <v>3592771.2765957443</v>
      </c>
      <c r="E174" s="151">
        <f t="shared" si="11"/>
        <v>3568978.8941232557</v>
      </c>
      <c r="F174" s="151">
        <f t="shared" si="12"/>
        <v>7161750.1707189996</v>
      </c>
      <c r="G174" s="151">
        <f t="shared" si="13"/>
        <v>276643388.29787308</v>
      </c>
    </row>
    <row r="175" spans="2:7" x14ac:dyDescent="0.25">
      <c r="B175" s="122">
        <v>164</v>
      </c>
      <c r="D175" s="153">
        <f t="shared" si="10"/>
        <v>3592771.2765957443</v>
      </c>
      <c r="E175" s="151">
        <f t="shared" si="11"/>
        <v>3523222.754455009</v>
      </c>
      <c r="F175" s="151">
        <f t="shared" si="12"/>
        <v>7115994.0310507528</v>
      </c>
      <c r="G175" s="151">
        <f t="shared" si="13"/>
        <v>273050617.02127731</v>
      </c>
    </row>
    <row r="176" spans="2:7" x14ac:dyDescent="0.25">
      <c r="B176" s="122">
        <v>165</v>
      </c>
      <c r="D176" s="153">
        <f t="shared" si="10"/>
        <v>3592771.2765957443</v>
      </c>
      <c r="E176" s="151">
        <f t="shared" si="11"/>
        <v>3477466.6147867618</v>
      </c>
      <c r="F176" s="151">
        <f t="shared" si="12"/>
        <v>7070237.8913825061</v>
      </c>
      <c r="G176" s="151">
        <f t="shared" si="13"/>
        <v>269457845.74468154</v>
      </c>
    </row>
    <row r="177" spans="2:7" x14ac:dyDescent="0.25">
      <c r="B177" s="122">
        <v>166</v>
      </c>
      <c r="D177" s="153">
        <f t="shared" si="10"/>
        <v>3592771.2765957443</v>
      </c>
      <c r="E177" s="151">
        <f t="shared" si="11"/>
        <v>3431710.4751185146</v>
      </c>
      <c r="F177" s="151">
        <f t="shared" si="12"/>
        <v>7024481.7517142594</v>
      </c>
      <c r="G177" s="151">
        <f t="shared" si="13"/>
        <v>265865074.4680858</v>
      </c>
    </row>
    <row r="178" spans="2:7" x14ac:dyDescent="0.25">
      <c r="B178" s="122">
        <v>167</v>
      </c>
      <c r="D178" s="153">
        <f t="shared" si="10"/>
        <v>3592771.2765957443</v>
      </c>
      <c r="E178" s="151">
        <f t="shared" si="11"/>
        <v>3385954.3354502679</v>
      </c>
      <c r="F178" s="151">
        <f t="shared" si="12"/>
        <v>6978725.6120460127</v>
      </c>
      <c r="G178" s="151">
        <f t="shared" si="13"/>
        <v>262272303.19149005</v>
      </c>
    </row>
    <row r="179" spans="2:7" x14ac:dyDescent="0.25">
      <c r="B179" s="122">
        <v>168</v>
      </c>
      <c r="D179" s="153">
        <f t="shared" si="10"/>
        <v>3592771.2765957443</v>
      </c>
      <c r="E179" s="151">
        <f t="shared" si="11"/>
        <v>3340198.1957820212</v>
      </c>
      <c r="F179" s="151">
        <f t="shared" si="12"/>
        <v>6932969.4723777659</v>
      </c>
      <c r="G179" s="151">
        <f t="shared" si="13"/>
        <v>258679531.91489431</v>
      </c>
    </row>
    <row r="180" spans="2:7" x14ac:dyDescent="0.25">
      <c r="B180" s="122">
        <v>169</v>
      </c>
      <c r="D180" s="153">
        <f t="shared" si="10"/>
        <v>3592771.2765957443</v>
      </c>
      <c r="E180" s="151">
        <f t="shared" si="11"/>
        <v>3294442.0561137744</v>
      </c>
      <c r="F180" s="151">
        <f t="shared" si="12"/>
        <v>6887213.3327095192</v>
      </c>
      <c r="G180" s="151">
        <f t="shared" si="13"/>
        <v>255086760.63829857</v>
      </c>
    </row>
    <row r="181" spans="2:7" x14ac:dyDescent="0.25">
      <c r="B181" s="122">
        <v>170</v>
      </c>
      <c r="D181" s="153">
        <f t="shared" si="10"/>
        <v>3592771.2765957443</v>
      </c>
      <c r="E181" s="151">
        <f t="shared" si="11"/>
        <v>3248685.9164455277</v>
      </c>
      <c r="F181" s="151">
        <f t="shared" si="12"/>
        <v>6841457.1930412725</v>
      </c>
      <c r="G181" s="151">
        <f t="shared" si="13"/>
        <v>251493989.36170283</v>
      </c>
    </row>
    <row r="182" spans="2:7" x14ac:dyDescent="0.25">
      <c r="B182" s="122">
        <v>171</v>
      </c>
      <c r="D182" s="153">
        <f t="shared" si="10"/>
        <v>3592771.2765957443</v>
      </c>
      <c r="E182" s="151">
        <f t="shared" si="11"/>
        <v>3202929.776777281</v>
      </c>
      <c r="F182" s="151">
        <f t="shared" si="12"/>
        <v>6795701.0533730257</v>
      </c>
      <c r="G182" s="151">
        <f t="shared" si="13"/>
        <v>247901218.08510709</v>
      </c>
    </row>
    <row r="183" spans="2:7" x14ac:dyDescent="0.25">
      <c r="B183" s="122">
        <v>172</v>
      </c>
      <c r="D183" s="153">
        <f t="shared" si="10"/>
        <v>3592771.2765957443</v>
      </c>
      <c r="E183" s="151">
        <f t="shared" si="11"/>
        <v>3157173.6371090347</v>
      </c>
      <c r="F183" s="151">
        <f t="shared" si="12"/>
        <v>6749944.913704779</v>
      </c>
      <c r="G183" s="151">
        <f t="shared" si="13"/>
        <v>244308446.80851135</v>
      </c>
    </row>
    <row r="184" spans="2:7" x14ac:dyDescent="0.25">
      <c r="B184" s="122">
        <v>173</v>
      </c>
      <c r="D184" s="153">
        <f t="shared" si="10"/>
        <v>3592771.2765957443</v>
      </c>
      <c r="E184" s="151">
        <f t="shared" si="11"/>
        <v>3111417.497440788</v>
      </c>
      <c r="F184" s="151">
        <f t="shared" si="12"/>
        <v>6704188.7740365323</v>
      </c>
      <c r="G184" s="151">
        <f t="shared" si="13"/>
        <v>240715675.53191561</v>
      </c>
    </row>
    <row r="185" spans="2:7" x14ac:dyDescent="0.25">
      <c r="B185" s="122">
        <v>174</v>
      </c>
      <c r="D185" s="153">
        <f t="shared" si="10"/>
        <v>3592771.2765957443</v>
      </c>
      <c r="E185" s="151">
        <f t="shared" si="11"/>
        <v>3065661.3577725412</v>
      </c>
      <c r="F185" s="151">
        <f t="shared" si="12"/>
        <v>6658432.6343682855</v>
      </c>
      <c r="G185" s="151">
        <f t="shared" si="13"/>
        <v>237122904.25531986</v>
      </c>
    </row>
    <row r="186" spans="2:7" x14ac:dyDescent="0.25">
      <c r="B186" s="122">
        <v>175</v>
      </c>
      <c r="D186" s="153">
        <f t="shared" si="10"/>
        <v>3592771.2765957443</v>
      </c>
      <c r="E186" s="151">
        <f t="shared" si="11"/>
        <v>3019905.2181042945</v>
      </c>
      <c r="F186" s="151">
        <f t="shared" si="12"/>
        <v>6612676.4947000388</v>
      </c>
      <c r="G186" s="151">
        <f t="shared" si="13"/>
        <v>233530132.97872412</v>
      </c>
    </row>
    <row r="187" spans="2:7" x14ac:dyDescent="0.25">
      <c r="B187" s="122">
        <v>176</v>
      </c>
      <c r="D187" s="153">
        <f t="shared" si="10"/>
        <v>3592771.2765957443</v>
      </c>
      <c r="E187" s="151">
        <f t="shared" si="11"/>
        <v>2974149.0784360478</v>
      </c>
      <c r="F187" s="151">
        <f t="shared" si="12"/>
        <v>6566920.3550317921</v>
      </c>
      <c r="G187" s="151">
        <f t="shared" si="13"/>
        <v>229937361.70212838</v>
      </c>
    </row>
    <row r="188" spans="2:7" x14ac:dyDescent="0.25">
      <c r="B188" s="122">
        <v>177</v>
      </c>
      <c r="D188" s="153">
        <f t="shared" si="10"/>
        <v>3592771.2765957443</v>
      </c>
      <c r="E188" s="151">
        <f t="shared" si="11"/>
        <v>2928392.938767801</v>
      </c>
      <c r="F188" s="151">
        <f t="shared" si="12"/>
        <v>6521164.2153635453</v>
      </c>
      <c r="G188" s="151">
        <f t="shared" si="13"/>
        <v>226344590.42553264</v>
      </c>
    </row>
    <row r="189" spans="2:7" x14ac:dyDescent="0.25">
      <c r="B189" s="122">
        <v>178</v>
      </c>
      <c r="D189" s="153">
        <f t="shared" si="10"/>
        <v>3592771.2765957443</v>
      </c>
      <c r="E189" s="151">
        <f t="shared" si="11"/>
        <v>2882636.7990995543</v>
      </c>
      <c r="F189" s="151">
        <f t="shared" si="12"/>
        <v>6475408.0756952986</v>
      </c>
      <c r="G189" s="151">
        <f t="shared" si="13"/>
        <v>222751819.1489369</v>
      </c>
    </row>
    <row r="190" spans="2:7" x14ac:dyDescent="0.25">
      <c r="B190" s="122">
        <v>179</v>
      </c>
      <c r="D190" s="153">
        <f t="shared" si="10"/>
        <v>3592771.2765957443</v>
      </c>
      <c r="E190" s="151">
        <f t="shared" si="11"/>
        <v>2836880.6594313076</v>
      </c>
      <c r="F190" s="151">
        <f t="shared" si="12"/>
        <v>6429651.9360270519</v>
      </c>
      <c r="G190" s="151">
        <f t="shared" si="13"/>
        <v>219159047.87234116</v>
      </c>
    </row>
    <row r="191" spans="2:7" x14ac:dyDescent="0.25">
      <c r="B191" s="122">
        <v>180</v>
      </c>
      <c r="D191" s="153">
        <f t="shared" si="10"/>
        <v>3592771.2765957443</v>
      </c>
      <c r="E191" s="151">
        <f t="shared" si="11"/>
        <v>2791124.5197630608</v>
      </c>
      <c r="F191" s="151">
        <f t="shared" si="12"/>
        <v>6383895.7963588051</v>
      </c>
      <c r="G191" s="151">
        <f t="shared" si="13"/>
        <v>215566276.59574541</v>
      </c>
    </row>
    <row r="192" spans="2:7" x14ac:dyDescent="0.25">
      <c r="B192" s="122">
        <v>181</v>
      </c>
      <c r="D192" s="153">
        <f t="shared" si="10"/>
        <v>3592771.2765957443</v>
      </c>
      <c r="E192" s="151">
        <f t="shared" si="11"/>
        <v>2745368.3800948141</v>
      </c>
      <c r="F192" s="151">
        <f t="shared" si="12"/>
        <v>6338139.6566905584</v>
      </c>
      <c r="G192" s="151">
        <f t="shared" si="13"/>
        <v>211973505.31914967</v>
      </c>
    </row>
    <row r="193" spans="2:7" x14ac:dyDescent="0.25">
      <c r="B193" s="122">
        <v>182</v>
      </c>
      <c r="D193" s="153">
        <f t="shared" si="10"/>
        <v>3592771.2765957443</v>
      </c>
      <c r="E193" s="151">
        <f t="shared" si="11"/>
        <v>2699612.2404265674</v>
      </c>
      <c r="F193" s="151">
        <f t="shared" si="12"/>
        <v>6292383.5170223117</v>
      </c>
      <c r="G193" s="151">
        <f t="shared" si="13"/>
        <v>208380734.04255393</v>
      </c>
    </row>
    <row r="194" spans="2:7" x14ac:dyDescent="0.25">
      <c r="B194" s="122">
        <v>183</v>
      </c>
      <c r="D194" s="153">
        <f t="shared" si="10"/>
        <v>3592771.2765957443</v>
      </c>
      <c r="E194" s="151">
        <f t="shared" si="11"/>
        <v>2653856.1007583207</v>
      </c>
      <c r="F194" s="151">
        <f t="shared" si="12"/>
        <v>6246627.377354065</v>
      </c>
      <c r="G194" s="151">
        <f t="shared" si="13"/>
        <v>204787962.76595819</v>
      </c>
    </row>
    <row r="195" spans="2:7" x14ac:dyDescent="0.25">
      <c r="B195" s="122">
        <v>184</v>
      </c>
      <c r="D195" s="153">
        <f t="shared" si="10"/>
        <v>3592771.2765957443</v>
      </c>
      <c r="E195" s="151">
        <f t="shared" si="11"/>
        <v>2608099.9610900739</v>
      </c>
      <c r="F195" s="151">
        <f t="shared" si="12"/>
        <v>6200871.2376858182</v>
      </c>
      <c r="G195" s="151">
        <f t="shared" si="13"/>
        <v>201195191.48936245</v>
      </c>
    </row>
    <row r="196" spans="2:7" x14ac:dyDescent="0.25">
      <c r="B196" s="122">
        <v>185</v>
      </c>
      <c r="D196" s="153">
        <f t="shared" si="10"/>
        <v>3592771.2765957443</v>
      </c>
      <c r="E196" s="151">
        <f t="shared" si="11"/>
        <v>2562343.8214218272</v>
      </c>
      <c r="F196" s="151">
        <f t="shared" si="12"/>
        <v>6155115.0980175715</v>
      </c>
      <c r="G196" s="151">
        <f t="shared" si="13"/>
        <v>197602420.21276671</v>
      </c>
    </row>
    <row r="197" spans="2:7" x14ac:dyDescent="0.25">
      <c r="B197" s="122">
        <v>186</v>
      </c>
      <c r="D197" s="153">
        <f t="shared" si="10"/>
        <v>3592771.2765957443</v>
      </c>
      <c r="E197" s="151">
        <f t="shared" si="11"/>
        <v>2516587.6817535805</v>
      </c>
      <c r="F197" s="151">
        <f t="shared" si="12"/>
        <v>6109358.9583493248</v>
      </c>
      <c r="G197" s="151">
        <f t="shared" si="13"/>
        <v>194009648.93617097</v>
      </c>
    </row>
    <row r="198" spans="2:7" x14ac:dyDescent="0.25">
      <c r="B198" s="122">
        <v>187</v>
      </c>
      <c r="D198" s="153">
        <f t="shared" si="10"/>
        <v>3592771.2765957443</v>
      </c>
      <c r="E198" s="151">
        <f t="shared" si="11"/>
        <v>2470831.5420853337</v>
      </c>
      <c r="F198" s="151">
        <f t="shared" si="12"/>
        <v>6063602.818681078</v>
      </c>
      <c r="G198" s="151">
        <f t="shared" si="13"/>
        <v>190416877.65957522</v>
      </c>
    </row>
    <row r="199" spans="2:7" x14ac:dyDescent="0.25">
      <c r="B199" s="122">
        <v>188</v>
      </c>
      <c r="D199" s="153">
        <f t="shared" si="10"/>
        <v>3592771.2765957443</v>
      </c>
      <c r="E199" s="151">
        <f t="shared" si="11"/>
        <v>2425075.402417087</v>
      </c>
      <c r="F199" s="151">
        <f t="shared" si="12"/>
        <v>6017846.6790128313</v>
      </c>
      <c r="G199" s="151">
        <f t="shared" si="13"/>
        <v>186824106.38297948</v>
      </c>
    </row>
    <row r="200" spans="2:7" x14ac:dyDescent="0.25">
      <c r="B200" s="122">
        <v>189</v>
      </c>
      <c r="D200" s="153">
        <f t="shared" si="10"/>
        <v>3592771.2765957443</v>
      </c>
      <c r="E200" s="151">
        <f t="shared" si="11"/>
        <v>2379319.2627488403</v>
      </c>
      <c r="F200" s="151">
        <f t="shared" si="12"/>
        <v>5972090.5393445846</v>
      </c>
      <c r="G200" s="151">
        <f t="shared" si="13"/>
        <v>183231335.10638374</v>
      </c>
    </row>
    <row r="201" spans="2:7" x14ac:dyDescent="0.25">
      <c r="B201" s="122">
        <v>190</v>
      </c>
      <c r="D201" s="153">
        <f t="shared" si="10"/>
        <v>3592771.2765957443</v>
      </c>
      <c r="E201" s="151">
        <f t="shared" si="11"/>
        <v>2333563.123080594</v>
      </c>
      <c r="F201" s="151">
        <f t="shared" si="12"/>
        <v>5926334.3996763378</v>
      </c>
      <c r="G201" s="151">
        <f t="shared" si="13"/>
        <v>179638563.829788</v>
      </c>
    </row>
    <row r="202" spans="2:7" x14ac:dyDescent="0.25">
      <c r="B202" s="122">
        <v>191</v>
      </c>
      <c r="D202" s="153">
        <f t="shared" si="10"/>
        <v>3592771.2765957443</v>
      </c>
      <c r="E202" s="151">
        <f t="shared" si="11"/>
        <v>2287806.9834123473</v>
      </c>
      <c r="F202" s="151">
        <f t="shared" si="12"/>
        <v>5880578.2600080911</v>
      </c>
      <c r="G202" s="151">
        <f t="shared" si="13"/>
        <v>176045792.55319226</v>
      </c>
    </row>
    <row r="203" spans="2:7" x14ac:dyDescent="0.25">
      <c r="B203" s="122">
        <v>192</v>
      </c>
      <c r="D203" s="153">
        <f t="shared" si="10"/>
        <v>3592771.2765957443</v>
      </c>
      <c r="E203" s="151">
        <f t="shared" si="11"/>
        <v>2242050.8437441005</v>
      </c>
      <c r="F203" s="151">
        <f t="shared" si="12"/>
        <v>5834822.1203398444</v>
      </c>
      <c r="G203" s="151">
        <f t="shared" si="13"/>
        <v>172453021.27659652</v>
      </c>
    </row>
    <row r="204" spans="2:7" x14ac:dyDescent="0.25">
      <c r="B204" s="122">
        <v>193</v>
      </c>
      <c r="D204" s="153">
        <f t="shared" si="10"/>
        <v>3592771.2765957443</v>
      </c>
      <c r="E204" s="151">
        <f t="shared" si="11"/>
        <v>2196294.7040758538</v>
      </c>
      <c r="F204" s="151">
        <f t="shared" si="12"/>
        <v>5789065.9806715976</v>
      </c>
      <c r="G204" s="151">
        <f t="shared" si="13"/>
        <v>168860250.00000077</v>
      </c>
    </row>
    <row r="205" spans="2:7" x14ac:dyDescent="0.25">
      <c r="B205" s="122">
        <v>194</v>
      </c>
      <c r="D205" s="153">
        <f t="shared" si="10"/>
        <v>3592771.2765957443</v>
      </c>
      <c r="E205" s="151">
        <f t="shared" si="11"/>
        <v>2150538.5644076071</v>
      </c>
      <c r="F205" s="151">
        <f t="shared" si="12"/>
        <v>5743309.8410033509</v>
      </c>
      <c r="G205" s="151">
        <f t="shared" si="13"/>
        <v>165267478.72340503</v>
      </c>
    </row>
    <row r="206" spans="2:7" x14ac:dyDescent="0.25">
      <c r="B206" s="122">
        <v>195</v>
      </c>
      <c r="D206" s="153">
        <f t="shared" si="10"/>
        <v>3592771.2765957443</v>
      </c>
      <c r="E206" s="151">
        <f t="shared" si="11"/>
        <v>2104782.4247393603</v>
      </c>
      <c r="F206" s="151">
        <f t="shared" si="12"/>
        <v>5697553.7013351042</v>
      </c>
      <c r="G206" s="151">
        <f t="shared" si="13"/>
        <v>161674707.44680929</v>
      </c>
    </row>
    <row r="207" spans="2:7" x14ac:dyDescent="0.25">
      <c r="B207" s="122">
        <v>196</v>
      </c>
      <c r="D207" s="153">
        <f t="shared" si="10"/>
        <v>3592771.2765957443</v>
      </c>
      <c r="E207" s="151">
        <f t="shared" si="11"/>
        <v>2059026.2850711136</v>
      </c>
      <c r="F207" s="151">
        <f t="shared" si="12"/>
        <v>5651797.5616668575</v>
      </c>
      <c r="G207" s="151">
        <f t="shared" si="13"/>
        <v>158081936.17021355</v>
      </c>
    </row>
    <row r="208" spans="2:7" x14ac:dyDescent="0.25">
      <c r="B208" s="122">
        <v>197</v>
      </c>
      <c r="D208" s="153">
        <f t="shared" si="10"/>
        <v>3592771.2765957443</v>
      </c>
      <c r="E208" s="151">
        <f t="shared" si="11"/>
        <v>2013270.1454028669</v>
      </c>
      <c r="F208" s="151">
        <f t="shared" si="12"/>
        <v>5606041.4219986107</v>
      </c>
      <c r="G208" s="151">
        <f t="shared" si="13"/>
        <v>154489164.89361781</v>
      </c>
    </row>
    <row r="209" spans="2:7" x14ac:dyDescent="0.25">
      <c r="B209" s="122">
        <v>198</v>
      </c>
      <c r="D209" s="153">
        <f t="shared" si="10"/>
        <v>3592771.2765957443</v>
      </c>
      <c r="E209" s="151">
        <f t="shared" si="11"/>
        <v>1967514.0057346202</v>
      </c>
      <c r="F209" s="151">
        <f t="shared" si="12"/>
        <v>5560285.282330364</v>
      </c>
      <c r="G209" s="151">
        <f t="shared" si="13"/>
        <v>150896393.61702207</v>
      </c>
    </row>
    <row r="210" spans="2:7" x14ac:dyDescent="0.25">
      <c r="B210" s="122">
        <v>199</v>
      </c>
      <c r="D210" s="153">
        <f t="shared" ref="D210:D251" si="14">$C$8</f>
        <v>3592771.2765957443</v>
      </c>
      <c r="E210" s="151">
        <f t="shared" ref="E210:E251" si="15">G209*$C$6</f>
        <v>1921757.8660663734</v>
      </c>
      <c r="F210" s="151">
        <f t="shared" ref="F210:F251" si="16">+D210+E210</f>
        <v>5514529.1426621173</v>
      </c>
      <c r="G210" s="151">
        <f t="shared" ref="G210:G251" si="17">G209-D210</f>
        <v>147303622.34042633</v>
      </c>
    </row>
    <row r="211" spans="2:7" x14ac:dyDescent="0.25">
      <c r="B211" s="122">
        <v>200</v>
      </c>
      <c r="D211" s="153">
        <f t="shared" si="14"/>
        <v>3592771.2765957443</v>
      </c>
      <c r="E211" s="151">
        <f t="shared" si="15"/>
        <v>1876001.7263981267</v>
      </c>
      <c r="F211" s="151">
        <f t="shared" si="16"/>
        <v>5468773.0029938705</v>
      </c>
      <c r="G211" s="151">
        <f t="shared" si="17"/>
        <v>143710851.06383058</v>
      </c>
    </row>
    <row r="212" spans="2:7" x14ac:dyDescent="0.25">
      <c r="B212" s="122">
        <v>201</v>
      </c>
      <c r="D212" s="153">
        <f t="shared" si="14"/>
        <v>3592771.2765957443</v>
      </c>
      <c r="E212" s="151">
        <f t="shared" si="15"/>
        <v>1830245.58672988</v>
      </c>
      <c r="F212" s="151">
        <f t="shared" si="16"/>
        <v>5423016.8633256238</v>
      </c>
      <c r="G212" s="151">
        <f t="shared" si="17"/>
        <v>140118079.78723484</v>
      </c>
    </row>
    <row r="213" spans="2:7" x14ac:dyDescent="0.25">
      <c r="B213" s="122">
        <v>202</v>
      </c>
      <c r="D213" s="153">
        <f t="shared" si="14"/>
        <v>3592771.2765957443</v>
      </c>
      <c r="E213" s="151">
        <f t="shared" si="15"/>
        <v>1784489.4470616332</v>
      </c>
      <c r="F213" s="151">
        <f t="shared" si="16"/>
        <v>5377260.7236573771</v>
      </c>
      <c r="G213" s="151">
        <f t="shared" si="17"/>
        <v>136525308.5106391</v>
      </c>
    </row>
    <row r="214" spans="2:7" x14ac:dyDescent="0.25">
      <c r="B214" s="122">
        <v>203</v>
      </c>
      <c r="D214" s="153">
        <f t="shared" si="14"/>
        <v>3592771.2765957443</v>
      </c>
      <c r="E214" s="151">
        <f t="shared" si="15"/>
        <v>1738733.3073933865</v>
      </c>
      <c r="F214" s="151">
        <f t="shared" si="16"/>
        <v>5331504.5839891303</v>
      </c>
      <c r="G214" s="151">
        <f t="shared" si="17"/>
        <v>132932537.23404336</v>
      </c>
    </row>
    <row r="215" spans="2:7" x14ac:dyDescent="0.25">
      <c r="B215" s="122">
        <v>204</v>
      </c>
      <c r="D215" s="153">
        <f t="shared" si="14"/>
        <v>3592771.2765957443</v>
      </c>
      <c r="E215" s="151">
        <f t="shared" si="15"/>
        <v>1692977.16772514</v>
      </c>
      <c r="F215" s="151">
        <f t="shared" si="16"/>
        <v>5285748.4443208845</v>
      </c>
      <c r="G215" s="151">
        <f t="shared" si="17"/>
        <v>129339765.95744762</v>
      </c>
    </row>
    <row r="216" spans="2:7" x14ac:dyDescent="0.25">
      <c r="B216" s="122">
        <v>205</v>
      </c>
      <c r="D216" s="153">
        <f t="shared" si="14"/>
        <v>3592771.2765957443</v>
      </c>
      <c r="E216" s="151">
        <f t="shared" si="15"/>
        <v>1647221.0280568933</v>
      </c>
      <c r="F216" s="151">
        <f t="shared" si="16"/>
        <v>5239992.3046526378</v>
      </c>
      <c r="G216" s="151">
        <f t="shared" si="17"/>
        <v>125746994.68085188</v>
      </c>
    </row>
    <row r="217" spans="2:7" x14ac:dyDescent="0.25">
      <c r="B217" s="122">
        <v>206</v>
      </c>
      <c r="D217" s="153">
        <f t="shared" si="14"/>
        <v>3592771.2765957443</v>
      </c>
      <c r="E217" s="151">
        <f t="shared" si="15"/>
        <v>1601464.8883886465</v>
      </c>
      <c r="F217" s="151">
        <f t="shared" si="16"/>
        <v>5194236.1649843911</v>
      </c>
      <c r="G217" s="151">
        <f t="shared" si="17"/>
        <v>122154223.40425614</v>
      </c>
    </row>
    <row r="218" spans="2:7" x14ac:dyDescent="0.25">
      <c r="B218" s="122">
        <v>207</v>
      </c>
      <c r="D218" s="153">
        <f t="shared" si="14"/>
        <v>3592771.2765957443</v>
      </c>
      <c r="E218" s="151">
        <f t="shared" si="15"/>
        <v>1555708.7487203998</v>
      </c>
      <c r="F218" s="151">
        <f t="shared" si="16"/>
        <v>5148480.0253161443</v>
      </c>
      <c r="G218" s="151">
        <f t="shared" si="17"/>
        <v>118561452.12766039</v>
      </c>
    </row>
    <row r="219" spans="2:7" x14ac:dyDescent="0.25">
      <c r="B219" s="122">
        <v>208</v>
      </c>
      <c r="D219" s="153">
        <f t="shared" si="14"/>
        <v>3592771.2765957443</v>
      </c>
      <c r="E219" s="151">
        <f t="shared" si="15"/>
        <v>1509952.6090521531</v>
      </c>
      <c r="F219" s="151">
        <f t="shared" si="16"/>
        <v>5102723.8856478976</v>
      </c>
      <c r="G219" s="151">
        <f t="shared" si="17"/>
        <v>114968680.85106465</v>
      </c>
    </row>
    <row r="220" spans="2:7" x14ac:dyDescent="0.25">
      <c r="B220" s="122">
        <v>209</v>
      </c>
      <c r="D220" s="153">
        <f t="shared" si="14"/>
        <v>3592771.2765957443</v>
      </c>
      <c r="E220" s="151">
        <f t="shared" si="15"/>
        <v>1464196.4693839063</v>
      </c>
      <c r="F220" s="151">
        <f t="shared" si="16"/>
        <v>5056967.7459796509</v>
      </c>
      <c r="G220" s="151">
        <f t="shared" si="17"/>
        <v>111375909.57446891</v>
      </c>
    </row>
    <row r="221" spans="2:7" x14ac:dyDescent="0.25">
      <c r="B221" s="122">
        <v>210</v>
      </c>
      <c r="D221" s="153">
        <f t="shared" si="14"/>
        <v>3592771.2765957443</v>
      </c>
      <c r="E221" s="151">
        <f t="shared" si="15"/>
        <v>1418440.3297156596</v>
      </c>
      <c r="F221" s="151">
        <f t="shared" si="16"/>
        <v>5011211.6063114041</v>
      </c>
      <c r="G221" s="151">
        <f t="shared" si="17"/>
        <v>107783138.29787317</v>
      </c>
    </row>
    <row r="222" spans="2:7" x14ac:dyDescent="0.25">
      <c r="B222" s="122">
        <v>211</v>
      </c>
      <c r="D222" s="153">
        <f t="shared" si="14"/>
        <v>3592771.2765957443</v>
      </c>
      <c r="E222" s="151">
        <f t="shared" si="15"/>
        <v>1372684.1900474129</v>
      </c>
      <c r="F222" s="151">
        <f t="shared" si="16"/>
        <v>4965455.4666431574</v>
      </c>
      <c r="G222" s="151">
        <f t="shared" si="17"/>
        <v>104190367.02127743</v>
      </c>
    </row>
    <row r="223" spans="2:7" x14ac:dyDescent="0.25">
      <c r="B223" s="122">
        <v>212</v>
      </c>
      <c r="D223" s="153">
        <f t="shared" si="14"/>
        <v>3592771.2765957443</v>
      </c>
      <c r="E223" s="151">
        <f t="shared" si="15"/>
        <v>1326928.0503791661</v>
      </c>
      <c r="F223" s="151">
        <f t="shared" si="16"/>
        <v>4919699.3269749107</v>
      </c>
      <c r="G223" s="151">
        <f t="shared" si="17"/>
        <v>100597595.74468169</v>
      </c>
    </row>
    <row r="224" spans="2:7" x14ac:dyDescent="0.25">
      <c r="B224" s="122">
        <v>213</v>
      </c>
      <c r="D224" s="153">
        <f t="shared" si="14"/>
        <v>3592771.2765957443</v>
      </c>
      <c r="E224" s="151">
        <f t="shared" si="15"/>
        <v>1281171.9107109194</v>
      </c>
      <c r="F224" s="151">
        <f t="shared" si="16"/>
        <v>4873943.187306664</v>
      </c>
      <c r="G224" s="151">
        <f t="shared" si="17"/>
        <v>97004824.468085945</v>
      </c>
    </row>
    <row r="225" spans="2:7" x14ac:dyDescent="0.25">
      <c r="B225" s="122">
        <v>214</v>
      </c>
      <c r="D225" s="153">
        <f t="shared" si="14"/>
        <v>3592771.2765957443</v>
      </c>
      <c r="E225" s="151">
        <f t="shared" si="15"/>
        <v>1235415.7710426729</v>
      </c>
      <c r="F225" s="151">
        <f t="shared" si="16"/>
        <v>4828187.0476384172</v>
      </c>
      <c r="G225" s="151">
        <f t="shared" si="17"/>
        <v>93412053.191490203</v>
      </c>
    </row>
    <row r="226" spans="2:7" x14ac:dyDescent="0.25">
      <c r="B226" s="122">
        <v>215</v>
      </c>
      <c r="D226" s="153">
        <f t="shared" si="14"/>
        <v>3592771.2765957443</v>
      </c>
      <c r="E226" s="151">
        <f t="shared" si="15"/>
        <v>1189659.6313744262</v>
      </c>
      <c r="F226" s="151">
        <f t="shared" si="16"/>
        <v>4782430.9079701705</v>
      </c>
      <c r="G226" s="151">
        <f t="shared" si="17"/>
        <v>89819281.914894462</v>
      </c>
    </row>
    <row r="227" spans="2:7" x14ac:dyDescent="0.25">
      <c r="B227" s="122">
        <v>216</v>
      </c>
      <c r="D227" s="153">
        <f t="shared" si="14"/>
        <v>3592771.2765957443</v>
      </c>
      <c r="E227" s="151">
        <f t="shared" si="15"/>
        <v>1143903.4917061795</v>
      </c>
      <c r="F227" s="151">
        <f t="shared" si="16"/>
        <v>4736674.7683019238</v>
      </c>
      <c r="G227" s="151">
        <f t="shared" si="17"/>
        <v>86226510.63829872</v>
      </c>
    </row>
    <row r="228" spans="2:7" x14ac:dyDescent="0.25">
      <c r="B228" s="122">
        <v>217</v>
      </c>
      <c r="D228" s="153">
        <f t="shared" si="14"/>
        <v>3592771.2765957443</v>
      </c>
      <c r="E228" s="151">
        <f t="shared" si="15"/>
        <v>1098147.3520379327</v>
      </c>
      <c r="F228" s="151">
        <f t="shared" si="16"/>
        <v>4690918.628633677</v>
      </c>
      <c r="G228" s="151">
        <f t="shared" si="17"/>
        <v>82633739.361702979</v>
      </c>
    </row>
    <row r="229" spans="2:7" x14ac:dyDescent="0.25">
      <c r="B229" s="122">
        <v>218</v>
      </c>
      <c r="D229" s="153">
        <f t="shared" si="14"/>
        <v>3592771.2765957443</v>
      </c>
      <c r="E229" s="151">
        <f t="shared" si="15"/>
        <v>1052391.212369686</v>
      </c>
      <c r="F229" s="151">
        <f t="shared" si="16"/>
        <v>4645162.4889654303</v>
      </c>
      <c r="G229" s="151">
        <f t="shared" si="17"/>
        <v>79040968.085107237</v>
      </c>
    </row>
    <row r="230" spans="2:7" x14ac:dyDescent="0.25">
      <c r="B230" s="122">
        <v>219</v>
      </c>
      <c r="D230" s="153">
        <f t="shared" si="14"/>
        <v>3592771.2765957443</v>
      </c>
      <c r="E230" s="151">
        <f t="shared" si="15"/>
        <v>1006635.0727014393</v>
      </c>
      <c r="F230" s="151">
        <f t="shared" si="16"/>
        <v>4599406.3492971836</v>
      </c>
      <c r="G230" s="151">
        <f t="shared" si="17"/>
        <v>75448196.808511496</v>
      </c>
    </row>
    <row r="231" spans="2:7" x14ac:dyDescent="0.25">
      <c r="B231" s="122">
        <v>220</v>
      </c>
      <c r="D231" s="153">
        <f t="shared" si="14"/>
        <v>3592771.2765957443</v>
      </c>
      <c r="E231" s="151">
        <f t="shared" si="15"/>
        <v>960878.93303319265</v>
      </c>
      <c r="F231" s="151">
        <f t="shared" si="16"/>
        <v>4553650.2096289368</v>
      </c>
      <c r="G231" s="151">
        <f t="shared" si="17"/>
        <v>71855425.531915754</v>
      </c>
    </row>
    <row r="232" spans="2:7" x14ac:dyDescent="0.25">
      <c r="B232" s="122">
        <v>221</v>
      </c>
      <c r="D232" s="153">
        <f t="shared" si="14"/>
        <v>3592771.2765957443</v>
      </c>
      <c r="E232" s="151">
        <f t="shared" si="15"/>
        <v>915122.79336494592</v>
      </c>
      <c r="F232" s="151">
        <f t="shared" si="16"/>
        <v>4507894.0699606901</v>
      </c>
      <c r="G232" s="151">
        <f t="shared" si="17"/>
        <v>68262654.255320013</v>
      </c>
    </row>
    <row r="233" spans="2:7" x14ac:dyDescent="0.25">
      <c r="B233" s="122">
        <v>222</v>
      </c>
      <c r="D233" s="153">
        <f t="shared" si="14"/>
        <v>3592771.2765957443</v>
      </c>
      <c r="E233" s="151">
        <f t="shared" si="15"/>
        <v>869366.65369669918</v>
      </c>
      <c r="F233" s="151">
        <f t="shared" si="16"/>
        <v>4462137.9302924434</v>
      </c>
      <c r="G233" s="151">
        <f t="shared" si="17"/>
        <v>64669882.978724271</v>
      </c>
    </row>
    <row r="234" spans="2:7" x14ac:dyDescent="0.25">
      <c r="B234" s="122">
        <v>223</v>
      </c>
      <c r="D234" s="153">
        <f t="shared" si="14"/>
        <v>3592771.2765957443</v>
      </c>
      <c r="E234" s="151">
        <f t="shared" si="15"/>
        <v>823610.51402845245</v>
      </c>
      <c r="F234" s="151">
        <f t="shared" si="16"/>
        <v>4416381.7906241966</v>
      </c>
      <c r="G234" s="151">
        <f t="shared" si="17"/>
        <v>61077111.70212853</v>
      </c>
    </row>
    <row r="235" spans="2:7" x14ac:dyDescent="0.25">
      <c r="B235" s="122">
        <v>224</v>
      </c>
      <c r="D235" s="153">
        <f t="shared" si="14"/>
        <v>3592771.2765957443</v>
      </c>
      <c r="E235" s="151">
        <f t="shared" si="15"/>
        <v>777854.37436020572</v>
      </c>
      <c r="F235" s="151">
        <f t="shared" si="16"/>
        <v>4370625.6509559499</v>
      </c>
      <c r="G235" s="151">
        <f t="shared" si="17"/>
        <v>57484340.425532788</v>
      </c>
    </row>
    <row r="236" spans="2:7" x14ac:dyDescent="0.25">
      <c r="B236" s="122">
        <v>225</v>
      </c>
      <c r="D236" s="153">
        <f t="shared" si="14"/>
        <v>3592771.2765957443</v>
      </c>
      <c r="E236" s="151">
        <f t="shared" si="15"/>
        <v>732098.23469195911</v>
      </c>
      <c r="F236" s="151">
        <f t="shared" si="16"/>
        <v>4324869.5112877032</v>
      </c>
      <c r="G236" s="151">
        <f t="shared" si="17"/>
        <v>53891569.148937047</v>
      </c>
    </row>
    <row r="237" spans="2:7" x14ac:dyDescent="0.25">
      <c r="B237" s="122">
        <v>226</v>
      </c>
      <c r="D237" s="153">
        <f t="shared" si="14"/>
        <v>3592771.2765957443</v>
      </c>
      <c r="E237" s="151">
        <f t="shared" si="15"/>
        <v>686342.09502371238</v>
      </c>
      <c r="F237" s="151">
        <f t="shared" si="16"/>
        <v>4279113.3716194564</v>
      </c>
      <c r="G237" s="151">
        <f t="shared" si="17"/>
        <v>50298797.872341305</v>
      </c>
    </row>
    <row r="238" spans="2:7" x14ac:dyDescent="0.25">
      <c r="B238" s="122">
        <v>227</v>
      </c>
      <c r="D238" s="153">
        <f t="shared" si="14"/>
        <v>3592771.2765957443</v>
      </c>
      <c r="E238" s="151">
        <f t="shared" si="15"/>
        <v>640585.95535546564</v>
      </c>
      <c r="F238" s="151">
        <f t="shared" si="16"/>
        <v>4233357.2319512097</v>
      </c>
      <c r="G238" s="151">
        <f t="shared" si="17"/>
        <v>46706026.595745564</v>
      </c>
    </row>
    <row r="239" spans="2:7" x14ac:dyDescent="0.25">
      <c r="B239" s="122">
        <v>228</v>
      </c>
      <c r="D239" s="153">
        <f t="shared" si="14"/>
        <v>3592771.2765957443</v>
      </c>
      <c r="E239" s="151">
        <f t="shared" si="15"/>
        <v>594829.81568721891</v>
      </c>
      <c r="F239" s="151">
        <f t="shared" si="16"/>
        <v>4187601.092282963</v>
      </c>
      <c r="G239" s="151">
        <f t="shared" si="17"/>
        <v>43113255.319149822</v>
      </c>
    </row>
    <row r="240" spans="2:7" x14ac:dyDescent="0.25">
      <c r="B240" s="122">
        <v>229</v>
      </c>
      <c r="D240" s="153">
        <f t="shared" si="14"/>
        <v>3592771.2765957443</v>
      </c>
      <c r="E240" s="151">
        <f t="shared" si="15"/>
        <v>549073.67601897218</v>
      </c>
      <c r="F240" s="151">
        <f t="shared" si="16"/>
        <v>4141844.9526147163</v>
      </c>
      <c r="G240" s="151">
        <f t="shared" si="17"/>
        <v>39520484.04255408</v>
      </c>
    </row>
    <row r="241" spans="2:7" x14ac:dyDescent="0.25">
      <c r="B241" s="122">
        <v>230</v>
      </c>
      <c r="D241" s="153">
        <f t="shared" si="14"/>
        <v>3592771.2765957443</v>
      </c>
      <c r="E241" s="151">
        <f t="shared" si="15"/>
        <v>503317.53635072551</v>
      </c>
      <c r="F241" s="151">
        <f t="shared" si="16"/>
        <v>4096088.81294647</v>
      </c>
      <c r="G241" s="151">
        <f t="shared" si="17"/>
        <v>35927712.765958339</v>
      </c>
    </row>
    <row r="242" spans="2:7" x14ac:dyDescent="0.25">
      <c r="B242" s="122">
        <v>231</v>
      </c>
      <c r="D242" s="153">
        <f t="shared" si="14"/>
        <v>3592771.2765957443</v>
      </c>
      <c r="E242" s="151">
        <f t="shared" si="15"/>
        <v>457561.39668247884</v>
      </c>
      <c r="F242" s="151">
        <f t="shared" si="16"/>
        <v>4050332.6732782233</v>
      </c>
      <c r="G242" s="151">
        <f t="shared" si="17"/>
        <v>32334941.489362594</v>
      </c>
    </row>
    <row r="243" spans="2:7" x14ac:dyDescent="0.25">
      <c r="B243" s="122">
        <v>232</v>
      </c>
      <c r="D243" s="153">
        <f t="shared" si="14"/>
        <v>3592771.2765957443</v>
      </c>
      <c r="E243" s="151">
        <f t="shared" si="15"/>
        <v>411805.25701423205</v>
      </c>
      <c r="F243" s="151">
        <f t="shared" si="16"/>
        <v>4004576.5336099765</v>
      </c>
      <c r="G243" s="151">
        <f t="shared" si="17"/>
        <v>28742170.212766849</v>
      </c>
    </row>
    <row r="244" spans="2:7" x14ac:dyDescent="0.25">
      <c r="B244" s="122">
        <v>233</v>
      </c>
      <c r="D244" s="153">
        <f t="shared" si="14"/>
        <v>3592771.2765957443</v>
      </c>
      <c r="E244" s="151">
        <f t="shared" si="15"/>
        <v>366049.11734598532</v>
      </c>
      <c r="F244" s="151">
        <f t="shared" si="16"/>
        <v>3958820.3939417298</v>
      </c>
      <c r="G244" s="151">
        <f t="shared" si="17"/>
        <v>25149398.936171103</v>
      </c>
    </row>
    <row r="245" spans="2:7" x14ac:dyDescent="0.25">
      <c r="B245" s="122">
        <v>234</v>
      </c>
      <c r="D245" s="153">
        <f t="shared" si="14"/>
        <v>3592771.2765957443</v>
      </c>
      <c r="E245" s="151">
        <f t="shared" si="15"/>
        <v>320292.97767773859</v>
      </c>
      <c r="F245" s="151">
        <f t="shared" si="16"/>
        <v>3913064.2542734831</v>
      </c>
      <c r="G245" s="151">
        <f t="shared" si="17"/>
        <v>21556627.659575358</v>
      </c>
    </row>
    <row r="246" spans="2:7" x14ac:dyDescent="0.25">
      <c r="B246" s="122">
        <v>235</v>
      </c>
      <c r="D246" s="153">
        <f t="shared" si="14"/>
        <v>3592771.2765957443</v>
      </c>
      <c r="E246" s="151">
        <f t="shared" si="15"/>
        <v>274536.8380094918</v>
      </c>
      <c r="F246" s="151">
        <f t="shared" si="16"/>
        <v>3867308.1146052359</v>
      </c>
      <c r="G246" s="151">
        <f t="shared" si="17"/>
        <v>17963856.382979613</v>
      </c>
    </row>
    <row r="247" spans="2:7" x14ac:dyDescent="0.25">
      <c r="B247" s="122">
        <v>236</v>
      </c>
      <c r="D247" s="153">
        <f t="shared" si="14"/>
        <v>3592771.2765957443</v>
      </c>
      <c r="E247" s="151">
        <f t="shared" si="15"/>
        <v>228780.69834124506</v>
      </c>
      <c r="F247" s="151">
        <f t="shared" si="16"/>
        <v>3821551.9749369891</v>
      </c>
      <c r="G247" s="151">
        <f t="shared" si="17"/>
        <v>14371085.106383868</v>
      </c>
    </row>
    <row r="248" spans="2:7" x14ac:dyDescent="0.25">
      <c r="B248" s="122">
        <v>237</v>
      </c>
      <c r="D248" s="153">
        <f t="shared" si="14"/>
        <v>3592771.2765957443</v>
      </c>
      <c r="E248" s="151">
        <f t="shared" si="15"/>
        <v>183024.5586729983</v>
      </c>
      <c r="F248" s="151">
        <f t="shared" si="16"/>
        <v>3775795.8352687424</v>
      </c>
      <c r="G248" s="151">
        <f t="shared" si="17"/>
        <v>10778313.829788122</v>
      </c>
    </row>
    <row r="249" spans="2:7" x14ac:dyDescent="0.25">
      <c r="B249" s="122">
        <v>238</v>
      </c>
      <c r="D249" s="153">
        <f t="shared" si="14"/>
        <v>3592771.2765957443</v>
      </c>
      <c r="E249" s="151">
        <f t="shared" si="15"/>
        <v>137268.41900475154</v>
      </c>
      <c r="F249" s="151">
        <f t="shared" si="16"/>
        <v>3730039.6956004957</v>
      </c>
      <c r="G249" s="151">
        <f t="shared" si="17"/>
        <v>7185542.553192378</v>
      </c>
    </row>
    <row r="250" spans="2:7" x14ac:dyDescent="0.25">
      <c r="B250" s="122">
        <v>239</v>
      </c>
      <c r="D250" s="153">
        <f t="shared" si="14"/>
        <v>3592771.2765957443</v>
      </c>
      <c r="E250" s="151">
        <f t="shared" si="15"/>
        <v>91512.279336504813</v>
      </c>
      <c r="F250" s="151">
        <f t="shared" si="16"/>
        <v>3684283.5559322489</v>
      </c>
      <c r="G250" s="151">
        <f t="shared" si="17"/>
        <v>3592771.2765966337</v>
      </c>
    </row>
    <row r="251" spans="2:7" ht="15.75" thickBot="1" x14ac:dyDescent="0.3">
      <c r="B251" s="127">
        <v>240</v>
      </c>
      <c r="C251" s="154"/>
      <c r="D251" s="155">
        <f t="shared" si="14"/>
        <v>3592771.2765957443</v>
      </c>
      <c r="E251" s="156">
        <f t="shared" si="15"/>
        <v>45756.139668258067</v>
      </c>
      <c r="F251" s="156">
        <f t="shared" si="16"/>
        <v>3638527.4162640022</v>
      </c>
      <c r="G251" s="156">
        <f t="shared" si="17"/>
        <v>8.8941305875778198E-7</v>
      </c>
    </row>
  </sheetData>
  <autoFilter ref="B10:G10"/>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P252"/>
  <sheetViews>
    <sheetView showGridLines="0" showRowColHeaders="0" topLeftCell="F1" zoomScale="90" zoomScaleNormal="90" workbookViewId="0">
      <pane ySplit="4" topLeftCell="A229" activePane="bottomLeft" state="frozen"/>
      <selection pane="bottomLeft" activeCell="N251" sqref="N251"/>
    </sheetView>
  </sheetViews>
  <sheetFormatPr baseColWidth="10" defaultColWidth="10.7109375" defaultRowHeight="15" x14ac:dyDescent="0.25"/>
  <cols>
    <col min="2" max="2" width="14.5703125" customWidth="1"/>
    <col min="3" max="3" width="19.85546875" customWidth="1"/>
    <col min="4" max="4" width="20" customWidth="1"/>
    <col min="5" max="5" width="21.5703125" customWidth="1"/>
    <col min="6" max="7" width="19.28515625" customWidth="1"/>
    <col min="8" max="8" width="19.28515625" hidden="1" customWidth="1"/>
    <col min="9" max="9" width="18" customWidth="1"/>
    <col min="10" max="10" width="16.28515625" customWidth="1"/>
    <col min="11" max="11" width="19.7109375" customWidth="1"/>
    <col min="12" max="12" width="13" customWidth="1"/>
    <col min="13" max="15" width="19.7109375" customWidth="1"/>
    <col min="16" max="16" width="21.85546875" customWidth="1"/>
  </cols>
  <sheetData>
    <row r="2" spans="2:16" ht="32.25" x14ac:dyDescent="0.95">
      <c r="B2" s="121" t="s">
        <v>206</v>
      </c>
    </row>
    <row r="3" spans="2:16" ht="6" customHeight="1" x14ac:dyDescent="0.45"/>
    <row r="4" spans="2:16" ht="27" customHeight="1" x14ac:dyDescent="0.25">
      <c r="B4" s="50" t="s">
        <v>110</v>
      </c>
      <c r="C4" s="50" t="s">
        <v>136</v>
      </c>
      <c r="D4" s="50" t="s">
        <v>163</v>
      </c>
      <c r="E4" s="50" t="s">
        <v>207</v>
      </c>
      <c r="F4" s="50" t="s">
        <v>208</v>
      </c>
      <c r="G4" s="50" t="s">
        <v>209</v>
      </c>
      <c r="H4" s="50" t="s">
        <v>210</v>
      </c>
      <c r="I4" s="50" t="s">
        <v>165</v>
      </c>
      <c r="J4" s="50" t="s">
        <v>167</v>
      </c>
      <c r="K4" s="50" t="s">
        <v>145</v>
      </c>
      <c r="L4" s="50" t="s">
        <v>168</v>
      </c>
      <c r="M4" s="51" t="s">
        <v>205</v>
      </c>
      <c r="N4" s="51" t="s">
        <v>211</v>
      </c>
      <c r="O4" s="51" t="s">
        <v>193</v>
      </c>
      <c r="P4" s="50" t="s">
        <v>173</v>
      </c>
    </row>
    <row r="5" spans="2:16" ht="14.25" x14ac:dyDescent="0.45">
      <c r="B5" s="122">
        <v>0</v>
      </c>
      <c r="C5" s="123">
        <f>PyG!W5</f>
        <v>0</v>
      </c>
      <c r="D5" s="124">
        <f>Análisis_Activos!AJ5</f>
        <v>0</v>
      </c>
      <c r="E5" s="123">
        <f>IF(C5&lt;0,C5+D5,C5-D5)</f>
        <v>0</v>
      </c>
      <c r="F5" s="123"/>
      <c r="G5" s="123">
        <f t="shared" ref="G5:G11" si="0">E5-F5</f>
        <v>0</v>
      </c>
      <c r="H5" s="123">
        <f>G5</f>
        <v>0</v>
      </c>
      <c r="I5" s="79"/>
      <c r="J5" s="123">
        <f>E5-I5</f>
        <v>0</v>
      </c>
      <c r="K5" s="125">
        <f>-SUM(Análisis_Activos!C5,Análisis_Activos!E5,Análisis_Activos!H5,Análisis_Activos!J5,Análisis_Activos!L5,Análisis_Activos!AK5)</f>
        <v>-1702000000</v>
      </c>
      <c r="L5" s="79"/>
      <c r="M5" s="79"/>
      <c r="N5" s="123">
        <f>Análisis_Financiación!G11</f>
        <v>844301249.99999988</v>
      </c>
      <c r="O5" s="79"/>
      <c r="P5" s="126">
        <f>SUM(J5:O5)</f>
        <v>-857698750.00000012</v>
      </c>
    </row>
    <row r="6" spans="2:16" ht="14.25" x14ac:dyDescent="0.45">
      <c r="B6" s="122">
        <v>1</v>
      </c>
      <c r="C6" s="123">
        <f>PyG!W6</f>
        <v>-19854000</v>
      </c>
      <c r="D6" s="124">
        <f>Análisis_Activos!AJ6</f>
        <v>5683333.333333334</v>
      </c>
      <c r="E6" s="123">
        <f>C6-D6</f>
        <v>-25537333.333333336</v>
      </c>
      <c r="F6" s="123">
        <f>Análisis_Financiación!E12</f>
        <v>10752692.822037984</v>
      </c>
      <c r="G6" s="123">
        <f t="shared" si="0"/>
        <v>-36290026.155371323</v>
      </c>
      <c r="H6" s="123">
        <f>G6+H5</f>
        <v>-36290026.155371323</v>
      </c>
      <c r="I6" s="123"/>
      <c r="J6" s="123">
        <f>G6-I6</f>
        <v>-36290026.155371323</v>
      </c>
      <c r="K6" s="79"/>
      <c r="L6" s="79"/>
      <c r="M6" s="79"/>
      <c r="N6" s="79"/>
      <c r="O6" s="79"/>
      <c r="P6" s="126">
        <f>SUM(J6:O6)</f>
        <v>-36290026.155371323</v>
      </c>
    </row>
    <row r="7" spans="2:16" ht="14.25" x14ac:dyDescent="0.45">
      <c r="B7" s="122">
        <v>2</v>
      </c>
      <c r="C7" s="123">
        <f>PyG!W7</f>
        <v>-19854000</v>
      </c>
      <c r="D7" s="124">
        <f>Análisis_Activos!AJ7</f>
        <v>5683333.333333334</v>
      </c>
      <c r="E7" s="123">
        <f t="shared" ref="E7:E70" si="1">C7-D7</f>
        <v>-25537333.333333336</v>
      </c>
      <c r="F7" s="123">
        <f>Análisis_Financiación!E13</f>
        <v>10752692.822037984</v>
      </c>
      <c r="G7" s="123">
        <f t="shared" si="0"/>
        <v>-36290026.155371323</v>
      </c>
      <c r="H7" s="123">
        <f t="shared" ref="H7:H25" si="2">G7+H6</f>
        <v>-72580052.310742646</v>
      </c>
      <c r="I7" s="123"/>
      <c r="J7" s="123">
        <f t="shared" ref="J7:J70" si="3">G7-I7</f>
        <v>-36290026.155371323</v>
      </c>
      <c r="K7" s="79"/>
      <c r="L7" s="79"/>
      <c r="M7" s="79"/>
      <c r="N7" s="79"/>
      <c r="O7" s="79"/>
      <c r="P7" s="126">
        <f>SUM(J7:O7)</f>
        <v>-36290026.155371323</v>
      </c>
    </row>
    <row r="8" spans="2:16" ht="14.25" x14ac:dyDescent="0.45">
      <c r="B8" s="122">
        <v>3</v>
      </c>
      <c r="C8" s="123">
        <f>PyG!W8</f>
        <v>-19854000</v>
      </c>
      <c r="D8" s="124">
        <f>Análisis_Activos!AJ8</f>
        <v>5683333.333333334</v>
      </c>
      <c r="E8" s="123">
        <f t="shared" si="1"/>
        <v>-25537333.333333336</v>
      </c>
      <c r="F8" s="123">
        <f>Análisis_Financiación!E14</f>
        <v>10752692.822037984</v>
      </c>
      <c r="G8" s="123">
        <f t="shared" si="0"/>
        <v>-36290026.155371323</v>
      </c>
      <c r="H8" s="123">
        <f t="shared" si="2"/>
        <v>-108870078.46611397</v>
      </c>
      <c r="I8" s="123"/>
      <c r="J8" s="123">
        <f t="shared" si="3"/>
        <v>-36290026.155371323</v>
      </c>
      <c r="K8" s="79"/>
      <c r="L8" s="79"/>
      <c r="M8" s="79"/>
      <c r="N8" s="79"/>
      <c r="O8" s="79"/>
      <c r="P8" s="126">
        <f t="shared" ref="P8:P25" si="4">SUM(J8:O8)</f>
        <v>-36290026.155371323</v>
      </c>
    </row>
    <row r="9" spans="2:16" ht="14.25" x14ac:dyDescent="0.45">
      <c r="B9" s="122">
        <v>4</v>
      </c>
      <c r="C9" s="123">
        <f>PyG!W9</f>
        <v>-19854000</v>
      </c>
      <c r="D9" s="124">
        <f>Análisis_Activos!AJ9</f>
        <v>5683333.333333334</v>
      </c>
      <c r="E9" s="123">
        <f t="shared" si="1"/>
        <v>-25537333.333333336</v>
      </c>
      <c r="F9" s="123">
        <f>Análisis_Financiación!E15</f>
        <v>10752692.822037984</v>
      </c>
      <c r="G9" s="123">
        <f t="shared" si="0"/>
        <v>-36290026.155371323</v>
      </c>
      <c r="H9" s="123">
        <f t="shared" si="2"/>
        <v>-145160104.62148529</v>
      </c>
      <c r="I9" s="123"/>
      <c r="J9" s="123">
        <f t="shared" si="3"/>
        <v>-36290026.155371323</v>
      </c>
      <c r="K9" s="125">
        <f>-Análisis_Activos!F9</f>
        <v>-250000000</v>
      </c>
      <c r="L9" s="79"/>
      <c r="M9" s="79"/>
      <c r="N9" s="79"/>
      <c r="O9" s="79"/>
      <c r="P9" s="126">
        <f t="shared" si="4"/>
        <v>-286290026.15537131</v>
      </c>
    </row>
    <row r="10" spans="2:16" ht="14.25" x14ac:dyDescent="0.45">
      <c r="B10" s="122">
        <v>5</v>
      </c>
      <c r="C10" s="123">
        <f>PyG!W10</f>
        <v>-20054000</v>
      </c>
      <c r="D10" s="124">
        <f>Análisis_Activos!AJ10</f>
        <v>7766666.666666667</v>
      </c>
      <c r="E10" s="123">
        <f t="shared" si="1"/>
        <v>-27820666.666666668</v>
      </c>
      <c r="F10" s="123">
        <f>Análisis_Financiación!E16</f>
        <v>10752692.822037984</v>
      </c>
      <c r="G10" s="123">
        <f t="shared" si="0"/>
        <v>-38573359.488704652</v>
      </c>
      <c r="H10" s="123">
        <f t="shared" si="2"/>
        <v>-183733464.11018994</v>
      </c>
      <c r="I10" s="123"/>
      <c r="J10" s="123">
        <f t="shared" si="3"/>
        <v>-38573359.488704652</v>
      </c>
      <c r="K10" s="125"/>
      <c r="L10" s="123">
        <f>-Análisis_Activos!AI10</f>
        <v>-200000000</v>
      </c>
      <c r="M10" s="123"/>
      <c r="N10" s="123"/>
      <c r="O10" s="123"/>
      <c r="P10" s="126">
        <f t="shared" si="4"/>
        <v>-238573359.48870465</v>
      </c>
    </row>
    <row r="11" spans="2:16" ht="14.25" x14ac:dyDescent="0.45">
      <c r="B11" s="122">
        <v>6</v>
      </c>
      <c r="C11" s="123">
        <f>PyG!W11</f>
        <v>26117361.600000009</v>
      </c>
      <c r="D11" s="124">
        <f>Análisis_Activos!AJ11</f>
        <v>7766666.666666667</v>
      </c>
      <c r="E11" s="123">
        <f t="shared" si="1"/>
        <v>18350694.933333341</v>
      </c>
      <c r="F11" s="123">
        <f>Análisis_Financiación!E17</f>
        <v>10752692.822037984</v>
      </c>
      <c r="G11" s="123">
        <f t="shared" si="0"/>
        <v>7598002.1112953573</v>
      </c>
      <c r="H11" s="123">
        <f t="shared" si="2"/>
        <v>-176135461.99889457</v>
      </c>
      <c r="I11" s="123"/>
      <c r="J11" s="123">
        <f t="shared" si="3"/>
        <v>7598002.1112953573</v>
      </c>
      <c r="K11" s="125"/>
      <c r="L11" s="123">
        <f>-Análisis_Activos!AI11</f>
        <v>-8000000</v>
      </c>
      <c r="M11" s="123"/>
      <c r="N11" s="123"/>
      <c r="O11" s="123">
        <f>-Análisis_Financiación!D17</f>
        <v>-3592771.2765957443</v>
      </c>
      <c r="P11" s="126">
        <f t="shared" si="4"/>
        <v>-3994769.165300387</v>
      </c>
    </row>
    <row r="12" spans="2:16" ht="14.25" x14ac:dyDescent="0.45">
      <c r="B12" s="122">
        <v>7</v>
      </c>
      <c r="C12" s="123">
        <f>PyG!W12</f>
        <v>31234997.760000005</v>
      </c>
      <c r="D12" s="124">
        <f>Análisis_Activos!AJ12</f>
        <v>7766666.666666667</v>
      </c>
      <c r="E12" s="123">
        <f t="shared" si="1"/>
        <v>23468331.093333337</v>
      </c>
      <c r="F12" s="123">
        <f>Análisis_Financiación!E18</f>
        <v>10706936.682369737</v>
      </c>
      <c r="G12" s="123">
        <f t="shared" ref="G12:G75" si="5">E12-F12</f>
        <v>12761394.410963601</v>
      </c>
      <c r="H12" s="123">
        <f t="shared" si="2"/>
        <v>-163374067.58793098</v>
      </c>
      <c r="I12" s="123"/>
      <c r="J12" s="123">
        <f t="shared" si="3"/>
        <v>12761394.410963601</v>
      </c>
      <c r="K12" s="125"/>
      <c r="L12" s="123">
        <f>-Análisis_Activos!AI12</f>
        <v>-20799999.99999997</v>
      </c>
      <c r="M12" s="123"/>
      <c r="N12" s="123"/>
      <c r="O12" s="123">
        <f>-Análisis_Financiación!D18</f>
        <v>-3592771.2765957443</v>
      </c>
      <c r="P12" s="126">
        <f t="shared" si="4"/>
        <v>-11631376.865632113</v>
      </c>
    </row>
    <row r="13" spans="2:16" ht="14.25" x14ac:dyDescent="0.45">
      <c r="B13" s="122">
        <v>8</v>
      </c>
      <c r="C13" s="123">
        <f>PyG!W13</f>
        <v>36352633.920000017</v>
      </c>
      <c r="D13" s="124">
        <f>Análisis_Activos!AJ13</f>
        <v>7766666.666666667</v>
      </c>
      <c r="E13" s="123">
        <f t="shared" si="1"/>
        <v>28585967.253333349</v>
      </c>
      <c r="F13" s="123">
        <f>Análisis_Financiación!E19</f>
        <v>10661180.542701492</v>
      </c>
      <c r="G13" s="123">
        <f t="shared" si="5"/>
        <v>17924786.710631855</v>
      </c>
      <c r="H13" s="123">
        <f t="shared" si="2"/>
        <v>-145449280.87729913</v>
      </c>
      <c r="I13" s="123"/>
      <c r="J13" s="123">
        <f t="shared" si="3"/>
        <v>17924786.710631855</v>
      </c>
      <c r="K13" s="125"/>
      <c r="L13" s="123">
        <f>-Análisis_Activos!AI13</f>
        <v>-20800000.00000003</v>
      </c>
      <c r="M13" s="123"/>
      <c r="N13" s="123"/>
      <c r="O13" s="123">
        <f>-Análisis_Financiación!D19</f>
        <v>-3592771.2765957443</v>
      </c>
      <c r="P13" s="126">
        <f t="shared" si="4"/>
        <v>-6467984.5659639193</v>
      </c>
    </row>
    <row r="14" spans="2:16" ht="14.25" x14ac:dyDescent="0.45">
      <c r="B14" s="122">
        <v>9</v>
      </c>
      <c r="C14" s="123">
        <f>PyG!W14</f>
        <v>41470270.080000013</v>
      </c>
      <c r="D14" s="124">
        <f>Análisis_Activos!AJ14</f>
        <v>7766666.666666667</v>
      </c>
      <c r="E14" s="123">
        <f t="shared" si="1"/>
        <v>33703603.413333349</v>
      </c>
      <c r="F14" s="123">
        <f>Análisis_Financiación!E20</f>
        <v>10615424.403033245</v>
      </c>
      <c r="G14" s="123">
        <f t="shared" si="5"/>
        <v>23088179.010300104</v>
      </c>
      <c r="H14" s="123">
        <f t="shared" si="2"/>
        <v>-122361101.86699903</v>
      </c>
      <c r="I14" s="123"/>
      <c r="J14" s="123">
        <f t="shared" si="3"/>
        <v>23088179.010300104</v>
      </c>
      <c r="K14" s="125"/>
      <c r="L14" s="123">
        <f>-Análisis_Activos!AI14</f>
        <v>-20800000.00000006</v>
      </c>
      <c r="M14" s="123"/>
      <c r="N14" s="123"/>
      <c r="O14" s="123">
        <f>-Análisis_Financiación!D20</f>
        <v>-3592771.2765957443</v>
      </c>
      <c r="P14" s="126">
        <f t="shared" si="4"/>
        <v>-1304592.2662957003</v>
      </c>
    </row>
    <row r="15" spans="2:16" ht="14.25" x14ac:dyDescent="0.45">
      <c r="B15" s="122">
        <v>10</v>
      </c>
      <c r="C15" s="123">
        <f>PyG!W15</f>
        <v>46587906.24000001</v>
      </c>
      <c r="D15" s="124">
        <f>Análisis_Activos!AJ15</f>
        <v>7766666.666666667</v>
      </c>
      <c r="E15" s="123">
        <f t="shared" si="1"/>
        <v>38821239.573333345</v>
      </c>
      <c r="F15" s="123">
        <f>Análisis_Financiación!E21</f>
        <v>10569668.263364999</v>
      </c>
      <c r="G15" s="123">
        <f t="shared" si="5"/>
        <v>28251571.309968345</v>
      </c>
      <c r="H15" s="123">
        <f t="shared" si="2"/>
        <v>-94109530.557030678</v>
      </c>
      <c r="I15" s="123"/>
      <c r="J15" s="123">
        <f t="shared" si="3"/>
        <v>28251571.309968345</v>
      </c>
      <c r="K15" s="125"/>
      <c r="L15" s="123">
        <f>-Análisis_Activos!AI15</f>
        <v>-20800000</v>
      </c>
      <c r="M15" s="123"/>
      <c r="N15" s="123"/>
      <c r="O15" s="123">
        <f>-Análisis_Financiación!D21</f>
        <v>-3592771.2765957443</v>
      </c>
      <c r="P15" s="126">
        <f t="shared" si="4"/>
        <v>3858800.0333726006</v>
      </c>
    </row>
    <row r="16" spans="2:16" ht="14.25" x14ac:dyDescent="0.45">
      <c r="B16" s="122">
        <v>11</v>
      </c>
      <c r="C16" s="123">
        <f>PyG!W16</f>
        <v>51705542.400000006</v>
      </c>
      <c r="D16" s="124">
        <f>Análisis_Activos!AJ16</f>
        <v>7766666.666666667</v>
      </c>
      <c r="E16" s="123">
        <f t="shared" si="1"/>
        <v>43938875.733333342</v>
      </c>
      <c r="F16" s="123">
        <f>Análisis_Financiación!E22</f>
        <v>10523912.123696752</v>
      </c>
      <c r="G16" s="123">
        <f t="shared" si="5"/>
        <v>33414963.60963659</v>
      </c>
      <c r="H16" s="123">
        <f t="shared" si="2"/>
        <v>-60694566.947394088</v>
      </c>
      <c r="I16" s="123"/>
      <c r="J16" s="123">
        <f t="shared" si="3"/>
        <v>33414963.60963659</v>
      </c>
      <c r="K16" s="125"/>
      <c r="L16" s="123">
        <f>-Análisis_Activos!AI16</f>
        <v>-20800000</v>
      </c>
      <c r="M16" s="123"/>
      <c r="N16" s="123"/>
      <c r="O16" s="123">
        <f>-Análisis_Financiación!D22</f>
        <v>-3592771.2765957443</v>
      </c>
      <c r="P16" s="126">
        <f t="shared" si="4"/>
        <v>9022192.3330408446</v>
      </c>
    </row>
    <row r="17" spans="2:16" ht="14.25" x14ac:dyDescent="0.45">
      <c r="B17" s="122">
        <v>12</v>
      </c>
      <c r="C17" s="123">
        <f>PyG!W17</f>
        <v>56823178.560000047</v>
      </c>
      <c r="D17" s="124">
        <f>Análisis_Activos!AJ17</f>
        <v>7766666.666666667</v>
      </c>
      <c r="E17" s="123">
        <f t="shared" si="1"/>
        <v>49056511.893333383</v>
      </c>
      <c r="F17" s="123">
        <f>Análisis_Financiación!E23</f>
        <v>10478155.984028505</v>
      </c>
      <c r="G17" s="123">
        <f t="shared" si="5"/>
        <v>38578355.90930488</v>
      </c>
      <c r="H17" s="123">
        <f t="shared" si="2"/>
        <v>-22116211.038089208</v>
      </c>
      <c r="I17" s="123"/>
      <c r="J17" s="123">
        <f t="shared" si="3"/>
        <v>38578355.90930488</v>
      </c>
      <c r="K17" s="125"/>
      <c r="L17" s="123">
        <f>-Análisis_Activos!AI17</f>
        <v>-20800000.00000006</v>
      </c>
      <c r="M17" s="123"/>
      <c r="N17" s="123"/>
      <c r="O17" s="123">
        <f>-Análisis_Financiación!D23</f>
        <v>-3592771.2765957443</v>
      </c>
      <c r="P17" s="126">
        <f t="shared" si="4"/>
        <v>14185584.632709075</v>
      </c>
    </row>
    <row r="18" spans="2:16" ht="14.25" x14ac:dyDescent="0.45">
      <c r="B18" s="122">
        <v>13</v>
      </c>
      <c r="C18" s="123">
        <f>PyG!W18</f>
        <v>61940814.720000029</v>
      </c>
      <c r="D18" s="124">
        <f>Análisis_Activos!AJ18</f>
        <v>7766666.666666667</v>
      </c>
      <c r="E18" s="123">
        <f t="shared" si="1"/>
        <v>54174148.053333364</v>
      </c>
      <c r="F18" s="123">
        <f>Análisis_Financiación!E24</f>
        <v>10432399.84436026</v>
      </c>
      <c r="G18" s="123">
        <f t="shared" si="5"/>
        <v>43741748.208973102</v>
      </c>
      <c r="H18" s="123">
        <f t="shared" si="2"/>
        <v>21625537.170883894</v>
      </c>
      <c r="I18" s="123">
        <f>H18*Datos_Entrada!$C$8</f>
        <v>7136427.2663916852</v>
      </c>
      <c r="J18" s="123">
        <f t="shared" si="3"/>
        <v>36605320.942581415</v>
      </c>
      <c r="K18" s="125">
        <f>-Análisis_Activos!L18</f>
        <v>-2000000</v>
      </c>
      <c r="L18" s="123">
        <f>-Análisis_Activos!AI18</f>
        <v>-20800000</v>
      </c>
      <c r="M18" s="123"/>
      <c r="N18" s="123"/>
      <c r="O18" s="123">
        <f>-Análisis_Financiación!D24</f>
        <v>-3592771.2765957443</v>
      </c>
      <c r="P18" s="126">
        <f t="shared" si="4"/>
        <v>10212549.66598567</v>
      </c>
    </row>
    <row r="19" spans="2:16" ht="14.25" x14ac:dyDescent="0.45">
      <c r="B19" s="122">
        <v>14</v>
      </c>
      <c r="C19" s="123">
        <f>PyG!W19</f>
        <v>67058450.880000025</v>
      </c>
      <c r="D19" s="124">
        <f>Análisis_Activos!AJ19</f>
        <v>7783333.333333333</v>
      </c>
      <c r="E19" s="123">
        <f t="shared" si="1"/>
        <v>59275117.546666689</v>
      </c>
      <c r="F19" s="123">
        <f>Análisis_Financiación!E25</f>
        <v>10386643.704692014</v>
      </c>
      <c r="G19" s="123">
        <f t="shared" si="5"/>
        <v>48888473.841974676</v>
      </c>
      <c r="H19" s="123">
        <f t="shared" si="2"/>
        <v>70514011.01285857</v>
      </c>
      <c r="I19" s="123">
        <f>G19*Datos_Entrada!$C$8</f>
        <v>16133196.367851643</v>
      </c>
      <c r="J19" s="123">
        <f t="shared" si="3"/>
        <v>32755277.474123031</v>
      </c>
      <c r="K19" s="125"/>
      <c r="L19" s="123">
        <f>-Análisis_Activos!AI19</f>
        <v>-20800000</v>
      </c>
      <c r="M19" s="123"/>
      <c r="N19" s="123"/>
      <c r="O19" s="123">
        <f>-Análisis_Financiación!D25</f>
        <v>-3592771.2765957443</v>
      </c>
      <c r="P19" s="126">
        <f t="shared" si="4"/>
        <v>8362506.1975272866</v>
      </c>
    </row>
    <row r="20" spans="2:16" ht="14.25" x14ac:dyDescent="0.45">
      <c r="B20" s="122">
        <v>15</v>
      </c>
      <c r="C20" s="123">
        <f>PyG!W20</f>
        <v>72176087.040000036</v>
      </c>
      <c r="D20" s="124">
        <f>Análisis_Activos!AJ20</f>
        <v>7783333.333333333</v>
      </c>
      <c r="E20" s="123">
        <f t="shared" si="1"/>
        <v>64392753.706666701</v>
      </c>
      <c r="F20" s="123">
        <f>Análisis_Financiación!E26</f>
        <v>10340887.565023767</v>
      </c>
      <c r="G20" s="123">
        <f t="shared" si="5"/>
        <v>54051866.141642936</v>
      </c>
      <c r="H20" s="123">
        <f t="shared" si="2"/>
        <v>124565877.1545015</v>
      </c>
      <c r="I20" s="123">
        <f>G20*Datos_Entrada!$C$8</f>
        <v>17837115.826742169</v>
      </c>
      <c r="J20" s="123">
        <f t="shared" si="3"/>
        <v>36214750.314900771</v>
      </c>
      <c r="K20" s="125"/>
      <c r="L20" s="123">
        <f>-Análisis_Activos!AI20</f>
        <v>-20800000.000000119</v>
      </c>
      <c r="M20" s="123"/>
      <c r="N20" s="123"/>
      <c r="O20" s="123">
        <f>-Análisis_Financiación!D26</f>
        <v>-3592771.2765957443</v>
      </c>
      <c r="P20" s="126">
        <f t="shared" si="4"/>
        <v>11821979.038304906</v>
      </c>
    </row>
    <row r="21" spans="2:16" ht="14.25" x14ac:dyDescent="0.45">
      <c r="B21" s="122">
        <v>16</v>
      </c>
      <c r="C21" s="123">
        <f>PyG!W21</f>
        <v>77293723.200000077</v>
      </c>
      <c r="D21" s="124">
        <f>Análisis_Activos!AJ21</f>
        <v>7783333.333333333</v>
      </c>
      <c r="E21" s="123">
        <f t="shared" si="1"/>
        <v>69510389.866666749</v>
      </c>
      <c r="F21" s="123">
        <f>Análisis_Financiación!E27</f>
        <v>10295131.42535552</v>
      </c>
      <c r="G21" s="123">
        <f t="shared" si="5"/>
        <v>59215258.441311225</v>
      </c>
      <c r="H21" s="123">
        <f t="shared" si="2"/>
        <v>183781135.59581274</v>
      </c>
      <c r="I21" s="123">
        <f>G21*Datos_Entrada!$C$8</f>
        <v>19541035.285632703</v>
      </c>
      <c r="J21" s="123">
        <f t="shared" si="3"/>
        <v>39674223.155678526</v>
      </c>
      <c r="K21" s="125"/>
      <c r="L21" s="123">
        <f>-Análisis_Activos!AI21</f>
        <v>-20800000.00000006</v>
      </c>
      <c r="M21" s="123"/>
      <c r="N21" s="123"/>
      <c r="O21" s="123">
        <f>-Análisis_Financiación!D27</f>
        <v>-3592771.2765957443</v>
      </c>
      <c r="P21" s="126">
        <f t="shared" si="4"/>
        <v>15281451.879082721</v>
      </c>
    </row>
    <row r="22" spans="2:16" ht="14.25" x14ac:dyDescent="0.45">
      <c r="B22" s="122">
        <v>17</v>
      </c>
      <c r="C22" s="123">
        <f>PyG!W22</f>
        <v>82411359.360000044</v>
      </c>
      <c r="D22" s="124">
        <f>Análisis_Activos!AJ22</f>
        <v>7783333.333333333</v>
      </c>
      <c r="E22" s="123">
        <f t="shared" si="1"/>
        <v>74628026.026666716</v>
      </c>
      <c r="F22" s="123">
        <f>Análisis_Financiación!E28</f>
        <v>10249375.285687273</v>
      </c>
      <c r="G22" s="123">
        <f t="shared" si="5"/>
        <v>64378650.740979441</v>
      </c>
      <c r="H22" s="123">
        <f t="shared" si="2"/>
        <v>248159786.33679217</v>
      </c>
      <c r="I22" s="123">
        <f>G22*Datos_Entrada!$C$8</f>
        <v>21244954.744523216</v>
      </c>
      <c r="J22" s="123">
        <f t="shared" si="3"/>
        <v>43133695.996456221</v>
      </c>
      <c r="K22" s="125"/>
      <c r="L22" s="123">
        <f>-Análisis_Activos!AI22</f>
        <v>-20799999.99999994</v>
      </c>
      <c r="M22" s="123"/>
      <c r="N22" s="123"/>
      <c r="O22" s="123">
        <f>-Análisis_Financiación!D28</f>
        <v>-3592771.2765957443</v>
      </c>
      <c r="P22" s="126">
        <f t="shared" si="4"/>
        <v>18740924.719860535</v>
      </c>
    </row>
    <row r="23" spans="2:16" ht="14.25" x14ac:dyDescent="0.45">
      <c r="B23" s="122">
        <v>18</v>
      </c>
      <c r="C23" s="123">
        <f>PyG!W23</f>
        <v>87528995.520000055</v>
      </c>
      <c r="D23" s="124">
        <f>Análisis_Activos!AJ23</f>
        <v>7783333.333333333</v>
      </c>
      <c r="E23" s="123">
        <f t="shared" si="1"/>
        <v>79745662.186666727</v>
      </c>
      <c r="F23" s="123">
        <f>Análisis_Financiación!E29</f>
        <v>10203619.146019028</v>
      </c>
      <c r="G23" s="123">
        <f t="shared" si="5"/>
        <v>69542043.0406477</v>
      </c>
      <c r="H23" s="123">
        <f t="shared" si="2"/>
        <v>317701829.37743986</v>
      </c>
      <c r="I23" s="123">
        <f>G23*Datos_Entrada!$C$8</f>
        <v>22948874.203413744</v>
      </c>
      <c r="J23" s="123">
        <f t="shared" si="3"/>
        <v>46593168.837233961</v>
      </c>
      <c r="K23" s="125"/>
      <c r="L23" s="123">
        <f>-Análisis_Activos!AI23</f>
        <v>-20800000.00000006</v>
      </c>
      <c r="M23" s="123"/>
      <c r="N23" s="123"/>
      <c r="O23" s="123">
        <f>-Análisis_Financiación!D29</f>
        <v>-3592771.2765957443</v>
      </c>
      <c r="P23" s="126">
        <f t="shared" si="4"/>
        <v>22200397.560638156</v>
      </c>
    </row>
    <row r="24" spans="2:16" ht="14.25" x14ac:dyDescent="0.45">
      <c r="B24" s="122">
        <v>19</v>
      </c>
      <c r="C24" s="123">
        <f>PyG!W24</f>
        <v>92646631.680000067</v>
      </c>
      <c r="D24" s="124">
        <f>Análisis_Activos!AJ24</f>
        <v>7783333.333333333</v>
      </c>
      <c r="E24" s="123">
        <f t="shared" si="1"/>
        <v>84863298.346666738</v>
      </c>
      <c r="F24" s="123">
        <f>Análisis_Financiación!E30</f>
        <v>10157863.006350782</v>
      </c>
      <c r="G24" s="123">
        <f t="shared" si="5"/>
        <v>74705435.340315953</v>
      </c>
      <c r="H24" s="123">
        <f t="shared" si="2"/>
        <v>392407264.71775579</v>
      </c>
      <c r="I24" s="123">
        <f>G24*Datos_Entrada!$C$8</f>
        <v>24652793.662304267</v>
      </c>
      <c r="J24" s="123">
        <f t="shared" si="3"/>
        <v>50052641.678011686</v>
      </c>
      <c r="K24" s="125"/>
      <c r="L24" s="123">
        <f>-Análisis_Activos!AI24</f>
        <v>-20800000</v>
      </c>
      <c r="M24" s="123"/>
      <c r="N24" s="123"/>
      <c r="O24" s="123">
        <f>-Análisis_Financiación!D30</f>
        <v>-3592771.2765957443</v>
      </c>
      <c r="P24" s="126">
        <f t="shared" si="4"/>
        <v>25659870.40141594</v>
      </c>
    </row>
    <row r="25" spans="2:16" ht="14.25" x14ac:dyDescent="0.45">
      <c r="B25" s="122">
        <v>20</v>
      </c>
      <c r="C25" s="123">
        <f>PyG!W25</f>
        <v>97764267.840000078</v>
      </c>
      <c r="D25" s="124">
        <f>Análisis_Activos!AJ25</f>
        <v>7783333.333333333</v>
      </c>
      <c r="E25" s="123">
        <f t="shared" si="1"/>
        <v>89980934.50666675</v>
      </c>
      <c r="F25" s="123">
        <f>Análisis_Financiación!E31</f>
        <v>10112106.866682535</v>
      </c>
      <c r="G25" s="123">
        <f t="shared" si="5"/>
        <v>79868827.63998422</v>
      </c>
      <c r="H25" s="123">
        <f t="shared" si="2"/>
        <v>472276092.35774004</v>
      </c>
      <c r="I25" s="123">
        <f>G25*Datos_Entrada!$C$8</f>
        <v>26356713.121194795</v>
      </c>
      <c r="J25" s="123">
        <f t="shared" si="3"/>
        <v>53512114.518789425</v>
      </c>
      <c r="K25" s="125"/>
      <c r="L25" s="123">
        <f>-Análisis_Activos!AI25</f>
        <v>-20800000.000000119</v>
      </c>
      <c r="M25" s="123"/>
      <c r="N25" s="123"/>
      <c r="O25" s="123">
        <f>-Análisis_Financiación!D31</f>
        <v>-3592771.2765957443</v>
      </c>
      <c r="P25" s="126">
        <f t="shared" si="4"/>
        <v>29119343.242193561</v>
      </c>
    </row>
    <row r="26" spans="2:16" ht="14.25" x14ac:dyDescent="0.45">
      <c r="B26" s="122">
        <v>21</v>
      </c>
      <c r="C26" s="123">
        <f>PyG!W26</f>
        <v>102881904.00000009</v>
      </c>
      <c r="D26" s="124">
        <f>Análisis_Activos!AJ26</f>
        <v>7783333.333333333</v>
      </c>
      <c r="E26" s="123">
        <f t="shared" si="1"/>
        <v>95098570.666666761</v>
      </c>
      <c r="F26" s="123">
        <f>Análisis_Financiación!E32</f>
        <v>10066350.727014288</v>
      </c>
      <c r="G26" s="123">
        <f t="shared" si="5"/>
        <v>85032219.939652473</v>
      </c>
      <c r="H26" s="123"/>
      <c r="I26" s="123">
        <f>G26*Datos_Entrada!$C$8</f>
        <v>28060632.580085319</v>
      </c>
      <c r="J26" s="123">
        <f t="shared" si="3"/>
        <v>56971587.35956715</v>
      </c>
      <c r="K26" s="125"/>
      <c r="L26" s="123">
        <f>-Análisis_Activos!AI26</f>
        <v>-20800000.00000006</v>
      </c>
      <c r="M26" s="123"/>
      <c r="N26" s="123"/>
      <c r="O26" s="123">
        <f>-Análisis_Financiación!D32</f>
        <v>-3592771.2765957443</v>
      </c>
      <c r="P26" s="126">
        <f t="shared" ref="P26:P89" si="6">J26+D26+K26+L26</f>
        <v>43954920.692900427</v>
      </c>
    </row>
    <row r="27" spans="2:16" ht="14.25" x14ac:dyDescent="0.45">
      <c r="B27" s="122">
        <v>22</v>
      </c>
      <c r="C27" s="123">
        <f>PyG!W27</f>
        <v>107999540.16000009</v>
      </c>
      <c r="D27" s="124">
        <f>Análisis_Activos!AJ27</f>
        <v>7783333.333333333</v>
      </c>
      <c r="E27" s="123">
        <f t="shared" si="1"/>
        <v>100216206.82666676</v>
      </c>
      <c r="F27" s="123">
        <f>Análisis_Financiación!E33</f>
        <v>10020594.587346043</v>
      </c>
      <c r="G27" s="123">
        <f t="shared" si="5"/>
        <v>90195612.23932071</v>
      </c>
      <c r="H27" s="123"/>
      <c r="I27" s="123">
        <f>G27*Datos_Entrada!$C$8</f>
        <v>29764552.038975835</v>
      </c>
      <c r="J27" s="123">
        <f t="shared" si="3"/>
        <v>60431060.200344875</v>
      </c>
      <c r="K27" s="125"/>
      <c r="L27" s="123">
        <f>-Análisis_Activos!AI27</f>
        <v>-20800000</v>
      </c>
      <c r="M27" s="123"/>
      <c r="N27" s="123"/>
      <c r="O27" s="123">
        <f>-Análisis_Financiación!D33</f>
        <v>-3592771.2765957443</v>
      </c>
      <c r="P27" s="126">
        <f t="shared" si="6"/>
        <v>47414393.533678204</v>
      </c>
    </row>
    <row r="28" spans="2:16" ht="14.25" x14ac:dyDescent="0.45">
      <c r="B28" s="122">
        <v>23</v>
      </c>
      <c r="C28" s="123">
        <f>PyG!W28</f>
        <v>113117176.32000008</v>
      </c>
      <c r="D28" s="124">
        <f>Análisis_Activos!AJ28</f>
        <v>7783333.333333333</v>
      </c>
      <c r="E28" s="123">
        <f t="shared" si="1"/>
        <v>105333842.98666675</v>
      </c>
      <c r="F28" s="123">
        <f>Análisis_Financiación!E34</f>
        <v>9974838.4476777967</v>
      </c>
      <c r="G28" s="123">
        <f t="shared" si="5"/>
        <v>95359004.538988963</v>
      </c>
      <c r="H28" s="123"/>
      <c r="I28" s="123">
        <f>G28*Datos_Entrada!$C$8</f>
        <v>31468471.497866359</v>
      </c>
      <c r="J28" s="123">
        <f t="shared" si="3"/>
        <v>63890533.0411226</v>
      </c>
      <c r="K28" s="125"/>
      <c r="L28" s="123">
        <f>-Análisis_Activos!AI28</f>
        <v>-20800000</v>
      </c>
      <c r="M28" s="123"/>
      <c r="N28" s="123"/>
      <c r="O28" s="123">
        <f>-Análisis_Financiación!D34</f>
        <v>-3592771.2765957443</v>
      </c>
      <c r="P28" s="126">
        <f t="shared" si="6"/>
        <v>50873866.374455929</v>
      </c>
    </row>
    <row r="29" spans="2:16" ht="14.25" x14ac:dyDescent="0.45">
      <c r="B29" s="122">
        <v>24</v>
      </c>
      <c r="C29" s="123">
        <f>PyG!W29</f>
        <v>118234812.48000008</v>
      </c>
      <c r="D29" s="124">
        <f>Análisis_Activos!AJ29</f>
        <v>7783333.333333333</v>
      </c>
      <c r="E29" s="123">
        <f t="shared" si="1"/>
        <v>110451479.14666675</v>
      </c>
      <c r="F29" s="123">
        <f>Análisis_Financiación!E35</f>
        <v>9929082.30800955</v>
      </c>
      <c r="G29" s="123">
        <f t="shared" si="5"/>
        <v>100522396.8386572</v>
      </c>
      <c r="H29" s="123"/>
      <c r="I29" s="123">
        <f>G29*Datos_Entrada!$C$8</f>
        <v>33172390.956756879</v>
      </c>
      <c r="J29" s="123">
        <f t="shared" si="3"/>
        <v>67350005.881900325</v>
      </c>
      <c r="K29" s="125"/>
      <c r="L29" s="123">
        <f>-Análisis_Activos!AI29</f>
        <v>-20800000.000000119</v>
      </c>
      <c r="M29" s="123"/>
      <c r="N29" s="123"/>
      <c r="O29" s="123">
        <f>-Análisis_Financiación!D35</f>
        <v>-3592771.2765957443</v>
      </c>
      <c r="P29" s="126">
        <f t="shared" si="6"/>
        <v>54333339.215233535</v>
      </c>
    </row>
    <row r="30" spans="2:16" ht="14.25" x14ac:dyDescent="0.45">
      <c r="B30" s="122">
        <v>25</v>
      </c>
      <c r="C30" s="123">
        <f>PyG!W30</f>
        <v>123352448.6400001</v>
      </c>
      <c r="D30" s="124">
        <f>Análisis_Activos!AJ30</f>
        <v>7783333.333333333</v>
      </c>
      <c r="E30" s="123">
        <f t="shared" si="1"/>
        <v>115569115.30666678</v>
      </c>
      <c r="F30" s="123">
        <f>Análisis_Financiación!E36</f>
        <v>9883326.1683413032</v>
      </c>
      <c r="G30" s="123">
        <f t="shared" si="5"/>
        <v>105685789.13832547</v>
      </c>
      <c r="H30" s="123"/>
      <c r="I30" s="123">
        <f>G30*Datos_Entrada!$C$8</f>
        <v>34876310.415647402</v>
      </c>
      <c r="J30" s="123">
        <f t="shared" si="3"/>
        <v>70809478.722678065</v>
      </c>
      <c r="K30" s="125">
        <f>-Análisis_Activos!L30</f>
        <v>-2000000</v>
      </c>
      <c r="L30" s="123">
        <f>-Análisis_Activos!AI30</f>
        <v>-20800000</v>
      </c>
      <c r="M30" s="123"/>
      <c r="N30" s="123"/>
      <c r="O30" s="123">
        <f>-Análisis_Financiación!D36</f>
        <v>-3592771.2765957443</v>
      </c>
      <c r="P30" s="126">
        <f t="shared" si="6"/>
        <v>55792812.056011394</v>
      </c>
    </row>
    <row r="31" spans="2:16" ht="14.25" x14ac:dyDescent="0.45">
      <c r="B31" s="122">
        <v>26</v>
      </c>
      <c r="C31" s="123">
        <f>PyG!W31</f>
        <v>128470084.80000007</v>
      </c>
      <c r="D31" s="124">
        <f>Análisis_Activos!AJ31</f>
        <v>7800000</v>
      </c>
      <c r="E31" s="123">
        <f t="shared" si="1"/>
        <v>120670084.80000007</v>
      </c>
      <c r="F31" s="123">
        <f>Análisis_Financiación!E37</f>
        <v>9837570.0286730565</v>
      </c>
      <c r="G31" s="123">
        <f t="shared" si="5"/>
        <v>110832514.77132702</v>
      </c>
      <c r="H31" s="123"/>
      <c r="I31" s="123">
        <f>G31*Datos_Entrada!$C$8</f>
        <v>36574729.874537915</v>
      </c>
      <c r="J31" s="123">
        <f t="shared" si="3"/>
        <v>74257784.896789104</v>
      </c>
      <c r="K31" s="125"/>
      <c r="L31" s="123">
        <f>-Análisis_Activos!AI31</f>
        <v>-20800000.000000119</v>
      </c>
      <c r="M31" s="123"/>
      <c r="N31" s="123"/>
      <c r="O31" s="123">
        <f>-Análisis_Financiación!D37</f>
        <v>-3592771.2765957443</v>
      </c>
      <c r="P31" s="126">
        <f t="shared" si="6"/>
        <v>61257784.896788985</v>
      </c>
    </row>
    <row r="32" spans="2:16" ht="14.25" x14ac:dyDescent="0.45">
      <c r="B32" s="122">
        <v>27</v>
      </c>
      <c r="C32" s="123">
        <f>PyG!W32</f>
        <v>133587720.9600001</v>
      </c>
      <c r="D32" s="124">
        <f>Análisis_Activos!AJ32</f>
        <v>7800000</v>
      </c>
      <c r="E32" s="123">
        <f t="shared" si="1"/>
        <v>125787720.9600001</v>
      </c>
      <c r="F32" s="123">
        <f>Análisis_Financiación!E38</f>
        <v>9791813.8890048116</v>
      </c>
      <c r="G32" s="123">
        <f t="shared" si="5"/>
        <v>115995907.07099529</v>
      </c>
      <c r="H32" s="123"/>
      <c r="I32" s="123">
        <f>G32*Datos_Entrada!$C$8</f>
        <v>38278649.33342845</v>
      </c>
      <c r="J32" s="123">
        <f t="shared" si="3"/>
        <v>77717257.737566829</v>
      </c>
      <c r="K32" s="125"/>
      <c r="L32" s="123">
        <f>-Análisis_Activos!AI32</f>
        <v>-20800000</v>
      </c>
      <c r="M32" s="123"/>
      <c r="N32" s="123"/>
      <c r="O32" s="123">
        <f>-Análisis_Financiación!D38</f>
        <v>-3592771.2765957443</v>
      </c>
      <c r="P32" s="126">
        <f t="shared" si="6"/>
        <v>64717257.737566829</v>
      </c>
    </row>
    <row r="33" spans="2:16" ht="14.25" x14ac:dyDescent="0.45">
      <c r="B33" s="122">
        <v>28</v>
      </c>
      <c r="C33" s="123">
        <f>PyG!W33</f>
        <v>136999478.39999998</v>
      </c>
      <c r="D33" s="124">
        <f>Análisis_Activos!AJ33</f>
        <v>7800000</v>
      </c>
      <c r="E33" s="123">
        <f t="shared" si="1"/>
        <v>129199478.39999998</v>
      </c>
      <c r="F33" s="123">
        <f>Análisis_Financiación!E39</f>
        <v>9746057.7493365649</v>
      </c>
      <c r="G33" s="123">
        <f t="shared" si="5"/>
        <v>119453420.65066341</v>
      </c>
      <c r="H33" s="123"/>
      <c r="I33" s="123">
        <f>G33*Datos_Entrada!$C$8</f>
        <v>39419628.814718924</v>
      </c>
      <c r="J33" s="123">
        <f t="shared" si="3"/>
        <v>80033791.835944474</v>
      </c>
      <c r="K33" s="125"/>
      <c r="L33" s="123">
        <f>-Análisis_Activos!AI33</f>
        <v>-13866666.666666269</v>
      </c>
      <c r="M33" s="123"/>
      <c r="N33" s="123"/>
      <c r="O33" s="123">
        <f>-Análisis_Financiación!D39</f>
        <v>-3592771.2765957443</v>
      </c>
      <c r="P33" s="126">
        <f t="shared" si="6"/>
        <v>73967125.169278204</v>
      </c>
    </row>
    <row r="34" spans="2:16" ht="14.25" x14ac:dyDescent="0.45">
      <c r="B34" s="122">
        <v>29</v>
      </c>
      <c r="C34" s="123">
        <f>PyG!W34</f>
        <v>136999478.39999998</v>
      </c>
      <c r="D34" s="124">
        <f>Análisis_Activos!AJ34</f>
        <v>7800000</v>
      </c>
      <c r="E34" s="123">
        <f t="shared" si="1"/>
        <v>129199478.39999998</v>
      </c>
      <c r="F34" s="123">
        <f>Análisis_Financiación!E40</f>
        <v>9700301.6096683182</v>
      </c>
      <c r="G34" s="123">
        <f t="shared" si="5"/>
        <v>119499176.79033166</v>
      </c>
      <c r="H34" s="123"/>
      <c r="I34" s="123">
        <f>G34*Datos_Entrada!$C$8</f>
        <v>39434728.34080945</v>
      </c>
      <c r="J34" s="123">
        <f t="shared" si="3"/>
        <v>80064448.449522212</v>
      </c>
      <c r="K34" s="125"/>
      <c r="L34" s="123">
        <f>-Análisis_Activos!AI34</f>
        <v>0</v>
      </c>
      <c r="M34" s="123"/>
      <c r="N34" s="123"/>
      <c r="O34" s="123">
        <f>-Análisis_Financiación!D40</f>
        <v>-3592771.2765957443</v>
      </c>
      <c r="P34" s="126">
        <f t="shared" si="6"/>
        <v>87864448.449522212</v>
      </c>
    </row>
    <row r="35" spans="2:16" ht="14.25" x14ac:dyDescent="0.45">
      <c r="B35" s="122">
        <v>30</v>
      </c>
      <c r="C35" s="123">
        <f>PyG!W35</f>
        <v>136999478.39999998</v>
      </c>
      <c r="D35" s="124">
        <f>Análisis_Activos!AJ35</f>
        <v>7800000</v>
      </c>
      <c r="E35" s="123">
        <f t="shared" si="1"/>
        <v>129199478.39999998</v>
      </c>
      <c r="F35" s="123">
        <f>Análisis_Financiación!E41</f>
        <v>9654545.4700000715</v>
      </c>
      <c r="G35" s="123">
        <f t="shared" si="5"/>
        <v>119544932.9299999</v>
      </c>
      <c r="H35" s="123"/>
      <c r="I35" s="123">
        <f>G35*Datos_Entrada!$C$8</f>
        <v>39449827.866899967</v>
      </c>
      <c r="J35" s="123">
        <f t="shared" si="3"/>
        <v>80095105.063099936</v>
      </c>
      <c r="K35" s="125"/>
      <c r="L35" s="123">
        <f>-Análisis_Activos!AI35</f>
        <v>0</v>
      </c>
      <c r="M35" s="123"/>
      <c r="N35" s="123"/>
      <c r="O35" s="123">
        <f>-Análisis_Financiación!D41</f>
        <v>-3592771.2765957443</v>
      </c>
      <c r="P35" s="126">
        <f t="shared" si="6"/>
        <v>87895105.063099936</v>
      </c>
    </row>
    <row r="36" spans="2:16" ht="14.25" x14ac:dyDescent="0.45">
      <c r="B36" s="122">
        <v>31</v>
      </c>
      <c r="C36" s="123">
        <f>PyG!W36</f>
        <v>136999478.39999998</v>
      </c>
      <c r="D36" s="124">
        <f>Análisis_Activos!AJ36</f>
        <v>7800000</v>
      </c>
      <c r="E36" s="123">
        <f t="shared" si="1"/>
        <v>129199478.39999998</v>
      </c>
      <c r="F36" s="123">
        <f>Análisis_Financiación!E42</f>
        <v>9608789.3303318266</v>
      </c>
      <c r="G36" s="123">
        <f t="shared" si="5"/>
        <v>119590689.06966814</v>
      </c>
      <c r="H36" s="123"/>
      <c r="I36" s="123">
        <f>G36*Datos_Entrada!$C$8</f>
        <v>39464927.392990492</v>
      </c>
      <c r="J36" s="123">
        <f t="shared" si="3"/>
        <v>80125761.676677644</v>
      </c>
      <c r="K36" s="125"/>
      <c r="L36" s="123">
        <f>-Análisis_Activos!AI36</f>
        <v>0</v>
      </c>
      <c r="M36" s="123"/>
      <c r="N36" s="123"/>
      <c r="O36" s="123">
        <f>-Análisis_Financiación!D42</f>
        <v>-3592771.2765957443</v>
      </c>
      <c r="P36" s="126">
        <f t="shared" si="6"/>
        <v>87925761.676677644</v>
      </c>
    </row>
    <row r="37" spans="2:16" ht="14.25" x14ac:dyDescent="0.45">
      <c r="B37" s="122">
        <v>32</v>
      </c>
      <c r="C37" s="123">
        <f>PyG!W37</f>
        <v>136999478.39999998</v>
      </c>
      <c r="D37" s="124">
        <f>Análisis_Activos!AJ37</f>
        <v>7800000</v>
      </c>
      <c r="E37" s="123">
        <f t="shared" si="1"/>
        <v>129199478.39999998</v>
      </c>
      <c r="F37" s="123">
        <f>Análisis_Financiación!E43</f>
        <v>9563033.1906635799</v>
      </c>
      <c r="G37" s="123">
        <f t="shared" si="5"/>
        <v>119636445.2093364</v>
      </c>
      <c r="H37" s="123"/>
      <c r="I37" s="123">
        <f>G37*Datos_Entrada!$C$8</f>
        <v>39480026.919081017</v>
      </c>
      <c r="J37" s="123">
        <f t="shared" si="3"/>
        <v>80156418.290255383</v>
      </c>
      <c r="K37" s="125"/>
      <c r="L37" s="123">
        <f>-Análisis_Activos!AI37</f>
        <v>0</v>
      </c>
      <c r="M37" s="123"/>
      <c r="N37" s="123"/>
      <c r="O37" s="123">
        <f>-Análisis_Financiación!D43</f>
        <v>-3592771.2765957443</v>
      </c>
      <c r="P37" s="126">
        <f t="shared" si="6"/>
        <v>87956418.290255383</v>
      </c>
    </row>
    <row r="38" spans="2:16" ht="14.25" x14ac:dyDescent="0.45">
      <c r="B38" s="122">
        <v>33</v>
      </c>
      <c r="C38" s="123">
        <f>PyG!W38</f>
        <v>136999478.39999998</v>
      </c>
      <c r="D38" s="124">
        <f>Análisis_Activos!AJ38</f>
        <v>7800000</v>
      </c>
      <c r="E38" s="123">
        <f t="shared" si="1"/>
        <v>129199478.39999998</v>
      </c>
      <c r="F38" s="123">
        <f>Análisis_Financiación!E44</f>
        <v>9517277.0509953331</v>
      </c>
      <c r="G38" s="123">
        <f t="shared" si="5"/>
        <v>119682201.34900464</v>
      </c>
      <c r="H38" s="123"/>
      <c r="I38" s="123">
        <f>G38*Datos_Entrada!$C$8</f>
        <v>39495126.445171535</v>
      </c>
      <c r="J38" s="123">
        <f t="shared" si="3"/>
        <v>80187074.903833106</v>
      </c>
      <c r="K38" s="125"/>
      <c r="L38" s="123">
        <f>-Análisis_Activos!AI38</f>
        <v>0</v>
      </c>
      <c r="M38" s="123"/>
      <c r="N38" s="123"/>
      <c r="O38" s="123">
        <f>-Análisis_Financiación!D44</f>
        <v>-3592771.2765957443</v>
      </c>
      <c r="P38" s="126">
        <f t="shared" si="6"/>
        <v>87987074.903833106</v>
      </c>
    </row>
    <row r="39" spans="2:16" ht="14.25" x14ac:dyDescent="0.45">
      <c r="B39" s="122">
        <v>34</v>
      </c>
      <c r="C39" s="123">
        <f>PyG!W39</f>
        <v>136999478.39999998</v>
      </c>
      <c r="D39" s="124">
        <f>Análisis_Activos!AJ39</f>
        <v>7800000</v>
      </c>
      <c r="E39" s="123">
        <f t="shared" si="1"/>
        <v>129199478.39999998</v>
      </c>
      <c r="F39" s="123">
        <f>Análisis_Financiación!E45</f>
        <v>9471520.9113270864</v>
      </c>
      <c r="G39" s="123">
        <f t="shared" si="5"/>
        <v>119727957.48867288</v>
      </c>
      <c r="H39" s="123"/>
      <c r="I39" s="123">
        <f>G39*Datos_Entrada!$C$8</f>
        <v>39510225.971262053</v>
      </c>
      <c r="J39" s="123">
        <f t="shared" si="3"/>
        <v>80217731.51741083</v>
      </c>
      <c r="K39" s="125"/>
      <c r="L39" s="123">
        <f>-Análisis_Activos!AI39</f>
        <v>0</v>
      </c>
      <c r="M39" s="123"/>
      <c r="N39" s="123"/>
      <c r="O39" s="123">
        <f>-Análisis_Financiación!D45</f>
        <v>-3592771.2765957443</v>
      </c>
      <c r="P39" s="126">
        <f t="shared" si="6"/>
        <v>88017731.51741083</v>
      </c>
    </row>
    <row r="40" spans="2:16" x14ac:dyDescent="0.25">
      <c r="B40" s="122">
        <v>35</v>
      </c>
      <c r="C40" s="123">
        <f>PyG!W40</f>
        <v>136999478.39999998</v>
      </c>
      <c r="D40" s="124">
        <f>Análisis_Activos!AJ40</f>
        <v>7800000</v>
      </c>
      <c r="E40" s="123">
        <f t="shared" si="1"/>
        <v>129199478.39999998</v>
      </c>
      <c r="F40" s="123">
        <f>Análisis_Financiación!E46</f>
        <v>9425764.7716588397</v>
      </c>
      <c r="G40" s="123">
        <f t="shared" si="5"/>
        <v>119773713.62834114</v>
      </c>
      <c r="H40" s="123"/>
      <c r="I40" s="123">
        <f>G40*Datos_Entrada!$C$8</f>
        <v>39525325.497352578</v>
      </c>
      <c r="J40" s="123">
        <f t="shared" si="3"/>
        <v>80248388.130988568</v>
      </c>
      <c r="K40" s="125"/>
      <c r="L40" s="123">
        <f>-Análisis_Activos!AI40</f>
        <v>0</v>
      </c>
      <c r="M40" s="123"/>
      <c r="N40" s="123"/>
      <c r="O40" s="123">
        <f>-Análisis_Financiación!D46</f>
        <v>-3592771.2765957443</v>
      </c>
      <c r="P40" s="126">
        <f t="shared" si="6"/>
        <v>88048388.130988568</v>
      </c>
    </row>
    <row r="41" spans="2:16" x14ac:dyDescent="0.25">
      <c r="B41" s="122">
        <v>36</v>
      </c>
      <c r="C41" s="123">
        <f>PyG!W41</f>
        <v>136999478.39999998</v>
      </c>
      <c r="D41" s="124">
        <f>Análisis_Activos!AJ41</f>
        <v>7800000</v>
      </c>
      <c r="E41" s="123">
        <f t="shared" si="1"/>
        <v>129199478.39999998</v>
      </c>
      <c r="F41" s="123">
        <f>Análisis_Financiación!E47</f>
        <v>9380008.6319905948</v>
      </c>
      <c r="G41" s="123">
        <f t="shared" si="5"/>
        <v>119819469.76800938</v>
      </c>
      <c r="H41" s="123"/>
      <c r="I41" s="123">
        <f>G41*Datos_Entrada!$C$8</f>
        <v>39540425.023443095</v>
      </c>
      <c r="J41" s="123">
        <f t="shared" si="3"/>
        <v>80279044.744566292</v>
      </c>
      <c r="K41" s="125"/>
      <c r="L41" s="123">
        <f>-Análisis_Activos!AI41</f>
        <v>0</v>
      </c>
      <c r="M41" s="123"/>
      <c r="N41" s="123"/>
      <c r="O41" s="123">
        <f>-Análisis_Financiación!D47</f>
        <v>-3592771.2765957443</v>
      </c>
      <c r="P41" s="126">
        <f t="shared" si="6"/>
        <v>88079044.744566292</v>
      </c>
    </row>
    <row r="42" spans="2:16" x14ac:dyDescent="0.25">
      <c r="B42" s="122">
        <v>37</v>
      </c>
      <c r="C42" s="123">
        <f>PyG!W42</f>
        <v>136999478.39999998</v>
      </c>
      <c r="D42" s="124">
        <f>Análisis_Activos!AJ42</f>
        <v>7800000</v>
      </c>
      <c r="E42" s="123">
        <f t="shared" si="1"/>
        <v>129199478.39999998</v>
      </c>
      <c r="F42" s="123">
        <f>Análisis_Financiación!E48</f>
        <v>9334252.4923223481</v>
      </c>
      <c r="G42" s="123">
        <f t="shared" si="5"/>
        <v>119865225.90767762</v>
      </c>
      <c r="H42" s="123"/>
      <c r="I42" s="123">
        <f>G42*Datos_Entrada!$C$8</f>
        <v>39555524.549533613</v>
      </c>
      <c r="J42" s="123">
        <f t="shared" si="3"/>
        <v>80309701.358144015</v>
      </c>
      <c r="K42" s="125">
        <f>-Análisis_Activos!L42</f>
        <v>-2000000</v>
      </c>
      <c r="L42" s="123">
        <f>-Análisis_Activos!AI42</f>
        <v>0</v>
      </c>
      <c r="M42" s="123"/>
      <c r="N42" s="123"/>
      <c r="O42" s="123">
        <f>-Análisis_Financiación!D48</f>
        <v>-3592771.2765957443</v>
      </c>
      <c r="P42" s="126">
        <f t="shared" si="6"/>
        <v>86109701.358144015</v>
      </c>
    </row>
    <row r="43" spans="2:16" x14ac:dyDescent="0.25">
      <c r="B43" s="122">
        <v>38</v>
      </c>
      <c r="C43" s="123">
        <f>PyG!W43</f>
        <v>136999478.39999998</v>
      </c>
      <c r="D43" s="124">
        <f>Análisis_Activos!AJ43</f>
        <v>7816666.666666667</v>
      </c>
      <c r="E43" s="123">
        <f t="shared" si="1"/>
        <v>129182811.7333333</v>
      </c>
      <c r="F43" s="123">
        <f>Análisis_Financiación!E49</f>
        <v>9288496.3526541013</v>
      </c>
      <c r="G43" s="123">
        <f t="shared" si="5"/>
        <v>119894315.38067921</v>
      </c>
      <c r="H43" s="123"/>
      <c r="I43" s="123">
        <f>G43*Datos_Entrada!$C$8</f>
        <v>39565124.075624138</v>
      </c>
      <c r="J43" s="123">
        <f t="shared" si="3"/>
        <v>80329191.305055067</v>
      </c>
      <c r="K43" s="125"/>
      <c r="L43" s="123">
        <f>-Análisis_Activos!AI43</f>
        <v>0</v>
      </c>
      <c r="M43" s="123"/>
      <c r="N43" s="123"/>
      <c r="O43" s="123">
        <f>-Análisis_Financiación!D49</f>
        <v>-3592771.2765957443</v>
      </c>
      <c r="P43" s="126">
        <f t="shared" si="6"/>
        <v>88145857.971721739</v>
      </c>
    </row>
    <row r="44" spans="2:16" x14ac:dyDescent="0.25">
      <c r="B44" s="122">
        <v>39</v>
      </c>
      <c r="C44" s="123">
        <f>PyG!W44</f>
        <v>136999478.39999998</v>
      </c>
      <c r="D44" s="124">
        <f>Análisis_Activos!AJ44</f>
        <v>7816666.666666667</v>
      </c>
      <c r="E44" s="123">
        <f t="shared" si="1"/>
        <v>129182811.7333333</v>
      </c>
      <c r="F44" s="123">
        <f>Análisis_Financiación!E50</f>
        <v>9242740.2129858546</v>
      </c>
      <c r="G44" s="123">
        <f t="shared" si="5"/>
        <v>119940071.52034745</v>
      </c>
      <c r="H44" s="123"/>
      <c r="I44" s="123">
        <f>G44*Datos_Entrada!$C$8</f>
        <v>39580223.601714656</v>
      </c>
      <c r="J44" s="123">
        <f t="shared" si="3"/>
        <v>80359847.91863279</v>
      </c>
      <c r="K44" s="125"/>
      <c r="L44" s="123">
        <f>-Análisis_Activos!AI44</f>
        <v>0</v>
      </c>
      <c r="M44" s="123"/>
      <c r="N44" s="123"/>
      <c r="O44" s="123">
        <f>-Análisis_Financiación!D50</f>
        <v>-3592771.2765957443</v>
      </c>
      <c r="P44" s="126">
        <f t="shared" si="6"/>
        <v>88176514.585299462</v>
      </c>
    </row>
    <row r="45" spans="2:16" x14ac:dyDescent="0.25">
      <c r="B45" s="122">
        <v>40</v>
      </c>
      <c r="C45" s="123">
        <f>PyG!W45</f>
        <v>136999478.39999998</v>
      </c>
      <c r="D45" s="124">
        <f>Análisis_Activos!AJ45</f>
        <v>7816666.666666667</v>
      </c>
      <c r="E45" s="123">
        <f t="shared" si="1"/>
        <v>129182811.7333333</v>
      </c>
      <c r="F45" s="123">
        <f>Análisis_Financiación!E51</f>
        <v>9196984.0733176079</v>
      </c>
      <c r="G45" s="123">
        <f t="shared" si="5"/>
        <v>119985827.6600157</v>
      </c>
      <c r="H45" s="123"/>
      <c r="I45" s="123">
        <f>G45*Datos_Entrada!$C$8</f>
        <v>39595323.127805181</v>
      </c>
      <c r="J45" s="123">
        <f t="shared" si="3"/>
        <v>80390504.532210529</v>
      </c>
      <c r="K45" s="125"/>
      <c r="L45" s="123">
        <f>-Análisis_Activos!AI45</f>
        <v>0</v>
      </c>
      <c r="M45" s="123"/>
      <c r="N45" s="123"/>
      <c r="O45" s="123">
        <f>-Análisis_Financiación!D51</f>
        <v>-3592771.2765957443</v>
      </c>
      <c r="P45" s="126">
        <f t="shared" si="6"/>
        <v>88207171.1988772</v>
      </c>
    </row>
    <row r="46" spans="2:16" x14ac:dyDescent="0.25">
      <c r="B46" s="122">
        <v>41</v>
      </c>
      <c r="C46" s="123">
        <f>PyG!W46</f>
        <v>136999478.39999998</v>
      </c>
      <c r="D46" s="124">
        <f>Análisis_Activos!AJ46</f>
        <v>7816666.666666667</v>
      </c>
      <c r="E46" s="123">
        <f t="shared" si="1"/>
        <v>129182811.7333333</v>
      </c>
      <c r="F46" s="123">
        <f>Análisis_Financiación!E52</f>
        <v>9151227.933649363</v>
      </c>
      <c r="G46" s="123">
        <f t="shared" si="5"/>
        <v>120031583.79968394</v>
      </c>
      <c r="H46" s="123"/>
      <c r="I46" s="123">
        <f>G46*Datos_Entrada!$C$8</f>
        <v>39610422.653895706</v>
      </c>
      <c r="J46" s="123">
        <f t="shared" si="3"/>
        <v>80421161.145788237</v>
      </c>
      <c r="K46" s="125"/>
      <c r="L46" s="123">
        <f>-Análisis_Activos!AI46</f>
        <v>0</v>
      </c>
      <c r="M46" s="123"/>
      <c r="N46" s="123"/>
      <c r="O46" s="123">
        <f>-Análisis_Financiación!D52</f>
        <v>-3592771.2765957443</v>
      </c>
      <c r="P46" s="126">
        <f t="shared" si="6"/>
        <v>88237827.812454909</v>
      </c>
    </row>
    <row r="47" spans="2:16" x14ac:dyDescent="0.25">
      <c r="B47" s="122">
        <v>42</v>
      </c>
      <c r="C47" s="123">
        <f>PyG!W47</f>
        <v>136999478.39999998</v>
      </c>
      <c r="D47" s="124">
        <f>Análisis_Activos!AJ47</f>
        <v>7816666.666666667</v>
      </c>
      <c r="E47" s="123">
        <f t="shared" si="1"/>
        <v>129182811.7333333</v>
      </c>
      <c r="F47" s="123">
        <f>Análisis_Financiación!E53</f>
        <v>9105471.7939811163</v>
      </c>
      <c r="G47" s="123">
        <f t="shared" si="5"/>
        <v>120077339.93935218</v>
      </c>
      <c r="H47" s="123"/>
      <c r="I47" s="123">
        <f>G47*Datos_Entrada!$C$8</f>
        <v>39625522.179986224</v>
      </c>
      <c r="J47" s="123">
        <f t="shared" si="3"/>
        <v>80451817.759365961</v>
      </c>
      <c r="K47" s="125"/>
      <c r="L47" s="123">
        <f>-Análisis_Activos!AI47</f>
        <v>0</v>
      </c>
      <c r="M47" s="123"/>
      <c r="N47" s="123"/>
      <c r="O47" s="123">
        <f>-Análisis_Financiación!D53</f>
        <v>-3592771.2765957443</v>
      </c>
      <c r="P47" s="126">
        <f t="shared" si="6"/>
        <v>88268484.426032633</v>
      </c>
    </row>
    <row r="48" spans="2:16" x14ac:dyDescent="0.25">
      <c r="B48" s="122">
        <v>43</v>
      </c>
      <c r="C48" s="123">
        <f>PyG!W48</f>
        <v>136999478.39999998</v>
      </c>
      <c r="D48" s="124">
        <f>Análisis_Activos!AJ48</f>
        <v>7816666.666666667</v>
      </c>
      <c r="E48" s="123">
        <f t="shared" si="1"/>
        <v>129182811.7333333</v>
      </c>
      <c r="F48" s="123">
        <f>Análisis_Financiación!E54</f>
        <v>9059715.6543128695</v>
      </c>
      <c r="G48" s="123">
        <f t="shared" si="5"/>
        <v>120123096.07902044</v>
      </c>
      <c r="H48" s="123"/>
      <c r="I48" s="123">
        <f>G48*Datos_Entrada!$C$8</f>
        <v>39640621.706076749</v>
      </c>
      <c r="J48" s="123">
        <f t="shared" si="3"/>
        <v>80482474.372943699</v>
      </c>
      <c r="K48" s="125"/>
      <c r="L48" s="123">
        <f>-Análisis_Activos!AI48</f>
        <v>0</v>
      </c>
      <c r="M48" s="123"/>
      <c r="N48" s="123"/>
      <c r="O48" s="123">
        <f>-Análisis_Financiación!D54</f>
        <v>-3592771.2765957443</v>
      </c>
      <c r="P48" s="126">
        <f t="shared" si="6"/>
        <v>88299141.039610371</v>
      </c>
    </row>
    <row r="49" spans="2:16" x14ac:dyDescent="0.25">
      <c r="B49" s="122">
        <v>44</v>
      </c>
      <c r="C49" s="123">
        <f>PyG!W49</f>
        <v>136999478.39999998</v>
      </c>
      <c r="D49" s="124">
        <f>Análisis_Activos!AJ49</f>
        <v>7816666.666666667</v>
      </c>
      <c r="E49" s="123">
        <f t="shared" si="1"/>
        <v>129182811.7333333</v>
      </c>
      <c r="F49" s="123">
        <f>Análisis_Financiación!E55</f>
        <v>9013959.5146446228</v>
      </c>
      <c r="G49" s="123">
        <f t="shared" si="5"/>
        <v>120168852.21868868</v>
      </c>
      <c r="H49" s="123"/>
      <c r="I49" s="123">
        <f>G49*Datos_Entrada!$C$8</f>
        <v>39655721.232167266</v>
      </c>
      <c r="J49" s="123">
        <f t="shared" si="3"/>
        <v>80513130.986521423</v>
      </c>
      <c r="K49" s="125"/>
      <c r="L49" s="123">
        <f>-Análisis_Activos!AI49</f>
        <v>0</v>
      </c>
      <c r="M49" s="123"/>
      <c r="N49" s="123"/>
      <c r="O49" s="123">
        <f>-Análisis_Financiación!D55</f>
        <v>-3592771.2765957443</v>
      </c>
      <c r="P49" s="126">
        <f t="shared" si="6"/>
        <v>88329797.653188094</v>
      </c>
    </row>
    <row r="50" spans="2:16" x14ac:dyDescent="0.25">
      <c r="B50" s="122">
        <v>45</v>
      </c>
      <c r="C50" s="123">
        <f>PyG!W50</f>
        <v>136999478.39999998</v>
      </c>
      <c r="D50" s="124">
        <f>Análisis_Activos!AJ50</f>
        <v>7816666.666666667</v>
      </c>
      <c r="E50" s="123">
        <f t="shared" si="1"/>
        <v>129182811.7333333</v>
      </c>
      <c r="F50" s="123">
        <f>Análisis_Financiación!E56</f>
        <v>8968203.3749763779</v>
      </c>
      <c r="G50" s="123">
        <f t="shared" si="5"/>
        <v>120214608.35835692</v>
      </c>
      <c r="H50" s="123"/>
      <c r="I50" s="123">
        <f>G50*Datos_Entrada!$C$8</f>
        <v>39670820.758257784</v>
      </c>
      <c r="J50" s="123">
        <f t="shared" si="3"/>
        <v>80543787.600099146</v>
      </c>
      <c r="K50" s="125"/>
      <c r="L50" s="123">
        <f>-Análisis_Activos!AI50</f>
        <v>0</v>
      </c>
      <c r="M50" s="123"/>
      <c r="N50" s="123"/>
      <c r="O50" s="123">
        <f>-Análisis_Financiación!D56</f>
        <v>-3592771.2765957443</v>
      </c>
      <c r="P50" s="126">
        <f t="shared" si="6"/>
        <v>88360454.266765818</v>
      </c>
    </row>
    <row r="51" spans="2:16" x14ac:dyDescent="0.25">
      <c r="B51" s="122">
        <v>46</v>
      </c>
      <c r="C51" s="123">
        <f>PyG!W51</f>
        <v>136999478.39999998</v>
      </c>
      <c r="D51" s="124">
        <f>Análisis_Activos!AJ51</f>
        <v>7816666.666666667</v>
      </c>
      <c r="E51" s="123">
        <f t="shared" si="1"/>
        <v>129182811.7333333</v>
      </c>
      <c r="F51" s="123">
        <f>Análisis_Financiación!E57</f>
        <v>8922447.2353081312</v>
      </c>
      <c r="G51" s="123">
        <f t="shared" si="5"/>
        <v>120260364.49802518</v>
      </c>
      <c r="H51" s="123"/>
      <c r="I51" s="123">
        <f>G51*Datos_Entrada!$C$8</f>
        <v>39685920.284348309</v>
      </c>
      <c r="J51" s="123">
        <f t="shared" si="3"/>
        <v>80574444.21367687</v>
      </c>
      <c r="K51" s="125"/>
      <c r="L51" s="123">
        <f>-Análisis_Activos!AI51</f>
        <v>0</v>
      </c>
      <c r="M51" s="123"/>
      <c r="N51" s="123"/>
      <c r="O51" s="123">
        <f>-Análisis_Financiación!D57</f>
        <v>-3592771.2765957443</v>
      </c>
      <c r="P51" s="126">
        <f t="shared" si="6"/>
        <v>88391110.880343542</v>
      </c>
    </row>
    <row r="52" spans="2:16" x14ac:dyDescent="0.25">
      <c r="B52" s="122">
        <v>47</v>
      </c>
      <c r="C52" s="123">
        <f>PyG!W52</f>
        <v>136999478.39999998</v>
      </c>
      <c r="D52" s="124">
        <f>Análisis_Activos!AJ52</f>
        <v>7816666.666666667</v>
      </c>
      <c r="E52" s="123">
        <f t="shared" si="1"/>
        <v>129182811.7333333</v>
      </c>
      <c r="F52" s="123">
        <f>Análisis_Financiación!E58</f>
        <v>8876691.0956398845</v>
      </c>
      <c r="G52" s="123">
        <f t="shared" si="5"/>
        <v>120306120.63769342</v>
      </c>
      <c r="H52" s="123"/>
      <c r="I52" s="123">
        <f>G52*Datos_Entrada!$C$8</f>
        <v>39701019.810438834</v>
      </c>
      <c r="J52" s="123">
        <f t="shared" si="3"/>
        <v>80605100.827254593</v>
      </c>
      <c r="K52" s="125"/>
      <c r="L52" s="123">
        <f>-Análisis_Activos!AI52</f>
        <v>0</v>
      </c>
      <c r="M52" s="123"/>
      <c r="N52" s="123"/>
      <c r="O52" s="123">
        <f>-Análisis_Financiación!D58</f>
        <v>-3592771.2765957443</v>
      </c>
      <c r="P52" s="126">
        <f t="shared" si="6"/>
        <v>88421767.493921265</v>
      </c>
    </row>
    <row r="53" spans="2:16" x14ac:dyDescent="0.25">
      <c r="B53" s="122">
        <v>48</v>
      </c>
      <c r="C53" s="123">
        <f>PyG!W53</f>
        <v>136999478.39999998</v>
      </c>
      <c r="D53" s="124">
        <f>Análisis_Activos!AJ53</f>
        <v>7816666.666666667</v>
      </c>
      <c r="E53" s="123">
        <f t="shared" si="1"/>
        <v>129182811.7333333</v>
      </c>
      <c r="F53" s="123">
        <f>Análisis_Financiación!E59</f>
        <v>8830934.9559716377</v>
      </c>
      <c r="G53" s="123">
        <f t="shared" si="5"/>
        <v>120351876.77736166</v>
      </c>
      <c r="H53" s="123"/>
      <c r="I53" s="123">
        <f>G53*Datos_Entrada!$C$8</f>
        <v>39716119.336529352</v>
      </c>
      <c r="J53" s="123">
        <f t="shared" si="3"/>
        <v>80635757.440832317</v>
      </c>
      <c r="K53" s="125"/>
      <c r="L53" s="123">
        <f>-Análisis_Activos!AI53</f>
        <v>0</v>
      </c>
      <c r="M53" s="123"/>
      <c r="N53" s="123"/>
      <c r="O53" s="123">
        <f>-Análisis_Financiación!D59</f>
        <v>-3592771.2765957443</v>
      </c>
      <c r="P53" s="126">
        <f t="shared" si="6"/>
        <v>88452424.107498989</v>
      </c>
    </row>
    <row r="54" spans="2:16" x14ac:dyDescent="0.25">
      <c r="B54" s="122">
        <v>49</v>
      </c>
      <c r="C54" s="123">
        <f>PyG!W54</f>
        <v>111411297.60000002</v>
      </c>
      <c r="D54" s="124">
        <f>Análisis_Activos!AJ54</f>
        <v>7816666.666666667</v>
      </c>
      <c r="E54" s="123">
        <f t="shared" si="1"/>
        <v>103594630.93333335</v>
      </c>
      <c r="F54" s="123">
        <f>Análisis_Financiación!E60</f>
        <v>8785178.816303391</v>
      </c>
      <c r="G54" s="123">
        <f t="shared" si="5"/>
        <v>94809452.117029965</v>
      </c>
      <c r="H54" s="123"/>
      <c r="I54" s="123">
        <f>G54*Datos_Entrada!$C$8</f>
        <v>31287119.198619891</v>
      </c>
      <c r="J54" s="123">
        <f t="shared" si="3"/>
        <v>63522332.918410078</v>
      </c>
      <c r="K54" s="125">
        <f>-Análisis_Activos!L54</f>
        <v>-2000000</v>
      </c>
      <c r="L54" s="123">
        <f>-Análisis_Activos!AI54</f>
        <v>104000000</v>
      </c>
      <c r="M54" s="123"/>
      <c r="N54" s="123"/>
      <c r="O54" s="123">
        <f>-Análisis_Financiación!D60</f>
        <v>-3592771.2765957443</v>
      </c>
      <c r="P54" s="126">
        <f t="shared" si="6"/>
        <v>173338999.58507675</v>
      </c>
    </row>
    <row r="55" spans="2:16" x14ac:dyDescent="0.25">
      <c r="B55" s="122">
        <v>50</v>
      </c>
      <c r="C55" s="123">
        <f>PyG!W55</f>
        <v>111411297.60000002</v>
      </c>
      <c r="D55" s="124">
        <f>Análisis_Activos!AJ55</f>
        <v>7833333.333333333</v>
      </c>
      <c r="E55" s="123">
        <f t="shared" si="1"/>
        <v>103577964.2666667</v>
      </c>
      <c r="F55" s="123">
        <f>Análisis_Financiación!E61</f>
        <v>8739422.6766351461</v>
      </c>
      <c r="G55" s="123">
        <f t="shared" si="5"/>
        <v>94838541.590031549</v>
      </c>
      <c r="H55" s="123"/>
      <c r="I55" s="123">
        <f>G55*Datos_Entrada!$C$8</f>
        <v>31296718.724710412</v>
      </c>
      <c r="J55" s="123">
        <f t="shared" si="3"/>
        <v>63541822.865321137</v>
      </c>
      <c r="K55" s="125"/>
      <c r="L55" s="123">
        <f>-Análisis_Activos!AI55</f>
        <v>0</v>
      </c>
      <c r="M55" s="123"/>
      <c r="N55" s="123"/>
      <c r="O55" s="123">
        <f>-Análisis_Financiación!D61</f>
        <v>-3592771.2765957443</v>
      </c>
      <c r="P55" s="126">
        <f t="shared" si="6"/>
        <v>71375156.198654473</v>
      </c>
    </row>
    <row r="56" spans="2:16" x14ac:dyDescent="0.25">
      <c r="B56" s="122">
        <v>51</v>
      </c>
      <c r="C56" s="123">
        <f>PyG!W56</f>
        <v>111411297.60000002</v>
      </c>
      <c r="D56" s="124">
        <f>Análisis_Activos!AJ56</f>
        <v>7833333.333333333</v>
      </c>
      <c r="E56" s="123">
        <f t="shared" si="1"/>
        <v>103577964.2666667</v>
      </c>
      <c r="F56" s="123">
        <f>Análisis_Financiación!E62</f>
        <v>8693666.5369668994</v>
      </c>
      <c r="G56" s="123">
        <f t="shared" si="5"/>
        <v>94884297.72969979</v>
      </c>
      <c r="H56" s="123"/>
      <c r="I56" s="123">
        <f>G56*Datos_Entrada!$C$8</f>
        <v>31311818.250800934</v>
      </c>
      <c r="J56" s="123">
        <f t="shared" si="3"/>
        <v>63572479.478898853</v>
      </c>
      <c r="K56" s="125"/>
      <c r="L56" s="123">
        <f>-Análisis_Activos!AI56</f>
        <v>0</v>
      </c>
      <c r="M56" s="123"/>
      <c r="N56" s="123"/>
      <c r="O56" s="123">
        <f>-Análisis_Financiación!D62</f>
        <v>-3592771.2765957443</v>
      </c>
      <c r="P56" s="126">
        <f t="shared" si="6"/>
        <v>71405812.812232181</v>
      </c>
    </row>
    <row r="57" spans="2:16" x14ac:dyDescent="0.25">
      <c r="B57" s="122">
        <v>52</v>
      </c>
      <c r="C57" s="123">
        <f>PyG!W57</f>
        <v>111411297.60000002</v>
      </c>
      <c r="D57" s="124">
        <f>Análisis_Activos!AJ57</f>
        <v>7833333.333333333</v>
      </c>
      <c r="E57" s="123">
        <f t="shared" si="1"/>
        <v>103577964.2666667</v>
      </c>
      <c r="F57" s="123">
        <f>Análisis_Financiación!E63</f>
        <v>8647910.3972986527</v>
      </c>
      <c r="G57" s="123">
        <f t="shared" si="5"/>
        <v>94930053.869368047</v>
      </c>
      <c r="H57" s="123"/>
      <c r="I57" s="123">
        <f>G57*Datos_Entrada!$C$8</f>
        <v>31326917.776891455</v>
      </c>
      <c r="J57" s="123">
        <f t="shared" si="3"/>
        <v>63603136.092476591</v>
      </c>
      <c r="K57" s="125"/>
      <c r="L57" s="123">
        <f>-Análisis_Activos!AI57</f>
        <v>0</v>
      </c>
      <c r="M57" s="123"/>
      <c r="N57" s="123"/>
      <c r="O57" s="123">
        <f>-Análisis_Financiación!D63</f>
        <v>-3592771.2765957443</v>
      </c>
      <c r="P57" s="126">
        <f t="shared" si="6"/>
        <v>71436469.42580992</v>
      </c>
    </row>
    <row r="58" spans="2:16" x14ac:dyDescent="0.25">
      <c r="B58" s="122">
        <v>53</v>
      </c>
      <c r="C58" s="123">
        <f>PyG!W58</f>
        <v>111411297.60000002</v>
      </c>
      <c r="D58" s="124">
        <f>Análisis_Activos!AJ58</f>
        <v>7833333.333333333</v>
      </c>
      <c r="E58" s="123">
        <f t="shared" si="1"/>
        <v>103577964.2666667</v>
      </c>
      <c r="F58" s="123">
        <f>Análisis_Financiación!E64</f>
        <v>8602154.2576304059</v>
      </c>
      <c r="G58" s="123">
        <f t="shared" si="5"/>
        <v>94975810.009036288</v>
      </c>
      <c r="H58" s="123"/>
      <c r="I58" s="123">
        <f>G58*Datos_Entrada!$C$8</f>
        <v>31342017.302981976</v>
      </c>
      <c r="J58" s="123">
        <f t="shared" si="3"/>
        <v>63633792.706054315</v>
      </c>
      <c r="K58" s="125"/>
      <c r="L58" s="123">
        <f>-Análisis_Activos!AI58</f>
        <v>0</v>
      </c>
      <c r="M58" s="123"/>
      <c r="N58" s="123"/>
      <c r="O58" s="123">
        <f>-Análisis_Financiación!D64</f>
        <v>-3592771.2765957443</v>
      </c>
      <c r="P58" s="126">
        <f t="shared" si="6"/>
        <v>71467126.039387643</v>
      </c>
    </row>
    <row r="59" spans="2:16" x14ac:dyDescent="0.25">
      <c r="B59" s="122">
        <v>54</v>
      </c>
      <c r="C59" s="123">
        <f>PyG!W59</f>
        <v>111411297.60000002</v>
      </c>
      <c r="D59" s="124">
        <f>Análisis_Activos!AJ59</f>
        <v>7833333.333333333</v>
      </c>
      <c r="E59" s="123">
        <f t="shared" si="1"/>
        <v>103577964.2666667</v>
      </c>
      <c r="F59" s="123">
        <f>Análisis_Financiación!E65</f>
        <v>8556398.1179621611</v>
      </c>
      <c r="G59" s="123">
        <f t="shared" si="5"/>
        <v>95021566.148704529</v>
      </c>
      <c r="H59" s="123"/>
      <c r="I59" s="123">
        <f>G59*Datos_Entrada!$C$8</f>
        <v>31357116.829072498</v>
      </c>
      <c r="J59" s="123">
        <f t="shared" si="3"/>
        <v>63664449.319632031</v>
      </c>
      <c r="K59" s="125"/>
      <c r="L59" s="123">
        <f>-Análisis_Activos!AI59</f>
        <v>0</v>
      </c>
      <c r="M59" s="123"/>
      <c r="N59" s="123"/>
      <c r="O59" s="123">
        <f>-Análisis_Financiación!D65</f>
        <v>-3592771.2765957443</v>
      </c>
      <c r="P59" s="126">
        <f t="shared" si="6"/>
        <v>71497782.652965367</v>
      </c>
    </row>
    <row r="60" spans="2:16" x14ac:dyDescent="0.25">
      <c r="B60" s="122">
        <v>55</v>
      </c>
      <c r="C60" s="123">
        <f>PyG!W60</f>
        <v>111411297.60000002</v>
      </c>
      <c r="D60" s="124">
        <f>Análisis_Activos!AJ60</f>
        <v>7833333.333333333</v>
      </c>
      <c r="E60" s="123">
        <f t="shared" si="1"/>
        <v>103577964.2666667</v>
      </c>
      <c r="F60" s="123">
        <f>Análisis_Financiación!E66</f>
        <v>8510641.9782939143</v>
      </c>
      <c r="G60" s="123">
        <f t="shared" si="5"/>
        <v>95067322.288372785</v>
      </c>
      <c r="H60" s="123"/>
      <c r="I60" s="123">
        <f>G60*Datos_Entrada!$C$8</f>
        <v>31372216.355163019</v>
      </c>
      <c r="J60" s="123">
        <f t="shared" si="3"/>
        <v>63695105.933209762</v>
      </c>
      <c r="K60" s="125"/>
      <c r="L60" s="123">
        <f>-Análisis_Activos!AI60</f>
        <v>0</v>
      </c>
      <c r="M60" s="123"/>
      <c r="N60" s="123"/>
      <c r="O60" s="123">
        <f>-Análisis_Financiación!D66</f>
        <v>-3592771.2765957443</v>
      </c>
      <c r="P60" s="126">
        <f t="shared" si="6"/>
        <v>71528439.26654309</v>
      </c>
    </row>
    <row r="61" spans="2:16" x14ac:dyDescent="0.25">
      <c r="B61" s="122">
        <v>56</v>
      </c>
      <c r="C61" s="123">
        <f>PyG!W61</f>
        <v>111411297.60000002</v>
      </c>
      <c r="D61" s="124">
        <f>Análisis_Activos!AJ61</f>
        <v>7833333.333333333</v>
      </c>
      <c r="E61" s="123">
        <f t="shared" si="1"/>
        <v>103577964.2666667</v>
      </c>
      <c r="F61" s="123">
        <f>Análisis_Financiación!E67</f>
        <v>8464885.8386256676</v>
      </c>
      <c r="G61" s="123">
        <f t="shared" si="5"/>
        <v>95113078.428041026</v>
      </c>
      <c r="H61" s="123"/>
      <c r="I61" s="123">
        <f>G61*Datos_Entrada!$C$8</f>
        <v>31387315.881253541</v>
      </c>
      <c r="J61" s="123">
        <f t="shared" si="3"/>
        <v>63725762.546787485</v>
      </c>
      <c r="K61" s="125"/>
      <c r="L61" s="123">
        <f>-Análisis_Activos!AI61</f>
        <v>0</v>
      </c>
      <c r="M61" s="123"/>
      <c r="N61" s="123"/>
      <c r="O61" s="123">
        <f>-Análisis_Financiación!D67</f>
        <v>-3592771.2765957443</v>
      </c>
      <c r="P61" s="126">
        <f t="shared" si="6"/>
        <v>71559095.880120814</v>
      </c>
    </row>
    <row r="62" spans="2:16" x14ac:dyDescent="0.25">
      <c r="B62" s="122">
        <v>57</v>
      </c>
      <c r="C62" s="123">
        <f>PyG!W62</f>
        <v>111411297.60000002</v>
      </c>
      <c r="D62" s="124">
        <f>Análisis_Activos!AJ62</f>
        <v>7833333.333333333</v>
      </c>
      <c r="E62" s="123">
        <f t="shared" si="1"/>
        <v>103577964.2666667</v>
      </c>
      <c r="F62" s="123">
        <f>Análisis_Financiación!E68</f>
        <v>8419129.6989574209</v>
      </c>
      <c r="G62" s="123">
        <f t="shared" si="5"/>
        <v>95158834.567709267</v>
      </c>
      <c r="H62" s="123"/>
      <c r="I62" s="123">
        <f>G62*Datos_Entrada!$C$8</f>
        <v>31402415.407344058</v>
      </c>
      <c r="J62" s="123">
        <f t="shared" si="3"/>
        <v>63756419.160365209</v>
      </c>
      <c r="K62" s="125"/>
      <c r="L62" s="123">
        <f>-Análisis_Activos!AI62</f>
        <v>0</v>
      </c>
      <c r="M62" s="123"/>
      <c r="N62" s="123"/>
      <c r="O62" s="123">
        <f>-Análisis_Financiación!D68</f>
        <v>-3592771.2765957443</v>
      </c>
      <c r="P62" s="126">
        <f t="shared" si="6"/>
        <v>71589752.493698537</v>
      </c>
    </row>
    <row r="63" spans="2:16" x14ac:dyDescent="0.25">
      <c r="B63" s="122">
        <v>58</v>
      </c>
      <c r="C63" s="123">
        <f>PyG!W63</f>
        <v>111411297.60000002</v>
      </c>
      <c r="D63" s="124">
        <f>Análisis_Activos!AJ63</f>
        <v>7833333.333333333</v>
      </c>
      <c r="E63" s="123">
        <f t="shared" si="1"/>
        <v>103577964.2666667</v>
      </c>
      <c r="F63" s="123">
        <f>Análisis_Financiación!E69</f>
        <v>8373373.5592891751</v>
      </c>
      <c r="G63" s="123">
        <f t="shared" si="5"/>
        <v>95204590.707377523</v>
      </c>
      <c r="H63" s="123"/>
      <c r="I63" s="123">
        <f>G63*Datos_Entrada!$C$8</f>
        <v>31417514.933434583</v>
      </c>
      <c r="J63" s="123">
        <f t="shared" si="3"/>
        <v>63787075.77394294</v>
      </c>
      <c r="K63" s="125"/>
      <c r="L63" s="123">
        <f>-Análisis_Activos!AI63</f>
        <v>0</v>
      </c>
      <c r="M63" s="123"/>
      <c r="N63" s="123"/>
      <c r="O63" s="123">
        <f>-Análisis_Financiación!D69</f>
        <v>-3592771.2765957443</v>
      </c>
      <c r="P63" s="126">
        <f t="shared" si="6"/>
        <v>71620409.107276276</v>
      </c>
    </row>
    <row r="64" spans="2:16" x14ac:dyDescent="0.25">
      <c r="B64" s="122">
        <v>59</v>
      </c>
      <c r="C64" s="123">
        <f>PyG!W64</f>
        <v>111411297.60000002</v>
      </c>
      <c r="D64" s="124">
        <f>Análisis_Activos!AJ64</f>
        <v>7833333.333333333</v>
      </c>
      <c r="E64" s="123">
        <f t="shared" si="1"/>
        <v>103577964.2666667</v>
      </c>
      <c r="F64" s="123">
        <f>Análisis_Financiación!E70</f>
        <v>8327617.4196209284</v>
      </c>
      <c r="G64" s="123">
        <f t="shared" si="5"/>
        <v>95250346.847045764</v>
      </c>
      <c r="H64" s="123"/>
      <c r="I64" s="123">
        <f>G64*Datos_Entrada!$C$8</f>
        <v>31432614.459525105</v>
      </c>
      <c r="J64" s="123">
        <f t="shared" si="3"/>
        <v>63817732.387520656</v>
      </c>
      <c r="K64" s="125"/>
      <c r="L64" s="123">
        <f>-Análisis_Activos!AI64</f>
        <v>0</v>
      </c>
      <c r="M64" s="123"/>
      <c r="N64" s="123"/>
      <c r="O64" s="123">
        <f>-Análisis_Financiación!D70</f>
        <v>-3592771.2765957443</v>
      </c>
      <c r="P64" s="126">
        <f t="shared" si="6"/>
        <v>71651065.720853984</v>
      </c>
    </row>
    <row r="65" spans="2:16" x14ac:dyDescent="0.25">
      <c r="B65" s="122">
        <v>60</v>
      </c>
      <c r="C65" s="123">
        <f>PyG!W65</f>
        <v>111411297.60000002</v>
      </c>
      <c r="D65" s="124">
        <f>Análisis_Activos!AJ65</f>
        <v>7833333.333333333</v>
      </c>
      <c r="E65" s="123">
        <f t="shared" si="1"/>
        <v>103577964.2666667</v>
      </c>
      <c r="F65" s="123">
        <f>Análisis_Financiación!E71</f>
        <v>8281861.2799526826</v>
      </c>
      <c r="G65" s="123">
        <f t="shared" si="5"/>
        <v>95296102.986714005</v>
      </c>
      <c r="H65" s="123"/>
      <c r="I65" s="123">
        <f>G65*Datos_Entrada!$C$8</f>
        <v>31447713.985615622</v>
      </c>
      <c r="J65" s="123">
        <f t="shared" si="3"/>
        <v>63848389.001098379</v>
      </c>
      <c r="K65" s="125"/>
      <c r="L65" s="123">
        <f>-Análisis_Activos!AI65</f>
        <v>0</v>
      </c>
      <c r="M65" s="123"/>
      <c r="N65" s="123"/>
      <c r="O65" s="123">
        <f>-Análisis_Financiación!D71</f>
        <v>-3592771.2765957443</v>
      </c>
      <c r="P65" s="126">
        <f t="shared" si="6"/>
        <v>71681722.334431708</v>
      </c>
    </row>
    <row r="66" spans="2:16" x14ac:dyDescent="0.25">
      <c r="B66" s="122">
        <v>61</v>
      </c>
      <c r="C66" s="123">
        <f>PyG!W66</f>
        <v>136999478.39999998</v>
      </c>
      <c r="D66" s="124">
        <f>Análisis_Activos!AJ66</f>
        <v>7833333.333333333</v>
      </c>
      <c r="E66" s="123">
        <f t="shared" si="1"/>
        <v>129166145.06666665</v>
      </c>
      <c r="F66" s="123">
        <f>Análisis_Financiación!E72</f>
        <v>8236105.1402844358</v>
      </c>
      <c r="G66" s="123">
        <f t="shared" si="5"/>
        <v>120930039.92638221</v>
      </c>
      <c r="H66" s="123"/>
      <c r="I66" s="123">
        <f>G66*Datos_Entrada!$C$8</f>
        <v>39906913.175706133</v>
      </c>
      <c r="J66" s="123">
        <f t="shared" si="3"/>
        <v>81023126.750676081</v>
      </c>
      <c r="K66" s="125">
        <f>-Análisis_Activos!L66</f>
        <v>-2000000</v>
      </c>
      <c r="L66" s="123">
        <f>-Análisis_Activos!AI66</f>
        <v>-103999999.99999988</v>
      </c>
      <c r="M66" s="123"/>
      <c r="N66" s="123"/>
      <c r="O66" s="123">
        <f>-Análisis_Financiación!D72</f>
        <v>-3592771.2765957443</v>
      </c>
      <c r="P66" s="126">
        <f t="shared" si="6"/>
        <v>-17143539.915990472</v>
      </c>
    </row>
    <row r="67" spans="2:16" x14ac:dyDescent="0.25">
      <c r="B67" s="122">
        <v>62</v>
      </c>
      <c r="C67" s="123">
        <f>PyG!W67</f>
        <v>136999478.39999998</v>
      </c>
      <c r="D67" s="124">
        <f>Análisis_Activos!AJ67</f>
        <v>7850000</v>
      </c>
      <c r="E67" s="123">
        <f t="shared" si="1"/>
        <v>129149478.39999998</v>
      </c>
      <c r="F67" s="123">
        <f>Análisis_Financiación!E73</f>
        <v>8190349.00061619</v>
      </c>
      <c r="G67" s="123">
        <f t="shared" si="5"/>
        <v>120959129.39938378</v>
      </c>
      <c r="H67" s="123"/>
      <c r="I67" s="123">
        <f>G67*Datos_Entrada!$C$8</f>
        <v>39916512.701796651</v>
      </c>
      <c r="J67" s="123">
        <f t="shared" si="3"/>
        <v>81042616.697587132</v>
      </c>
      <c r="K67" s="125"/>
      <c r="L67" s="123">
        <f>-Análisis_Activos!AI67</f>
        <v>0</v>
      </c>
      <c r="M67" s="123"/>
      <c r="N67" s="123"/>
      <c r="O67" s="123">
        <f>-Análisis_Financiación!D73</f>
        <v>-3592771.2765957443</v>
      </c>
      <c r="P67" s="126">
        <f t="shared" si="6"/>
        <v>88892616.697587132</v>
      </c>
    </row>
    <row r="68" spans="2:16" x14ac:dyDescent="0.25">
      <c r="B68" s="122">
        <v>63</v>
      </c>
      <c r="C68" s="123">
        <f>PyG!W68</f>
        <v>136999478.39999998</v>
      </c>
      <c r="D68" s="124">
        <f>Análisis_Activos!AJ68</f>
        <v>7850000</v>
      </c>
      <c r="E68" s="123">
        <f t="shared" si="1"/>
        <v>129149478.39999998</v>
      </c>
      <c r="F68" s="123">
        <f>Análisis_Financiación!E74</f>
        <v>8144592.8609479433</v>
      </c>
      <c r="G68" s="123">
        <f t="shared" si="5"/>
        <v>121004885.53905204</v>
      </c>
      <c r="H68" s="123"/>
      <c r="I68" s="123">
        <f>G68*Datos_Entrada!$C$8</f>
        <v>39931612.227887176</v>
      </c>
      <c r="J68" s="123">
        <f t="shared" si="3"/>
        <v>81073273.311164856</v>
      </c>
      <c r="K68" s="125"/>
      <c r="L68" s="123">
        <f>-Análisis_Activos!AI68</f>
        <v>0</v>
      </c>
      <c r="M68" s="123"/>
      <c r="N68" s="123"/>
      <c r="O68" s="123">
        <f>-Análisis_Financiación!D74</f>
        <v>-3592771.2765957443</v>
      </c>
      <c r="P68" s="126">
        <f t="shared" si="6"/>
        <v>88923273.311164856</v>
      </c>
    </row>
    <row r="69" spans="2:16" x14ac:dyDescent="0.25">
      <c r="B69" s="122">
        <v>64</v>
      </c>
      <c r="C69" s="123">
        <f>PyG!W69</f>
        <v>136999478.39999998</v>
      </c>
      <c r="D69" s="124">
        <f>Análisis_Activos!AJ69</f>
        <v>7850000</v>
      </c>
      <c r="E69" s="123">
        <f t="shared" si="1"/>
        <v>129149478.39999998</v>
      </c>
      <c r="F69" s="123">
        <f>Análisis_Financiación!E75</f>
        <v>8098836.7212796966</v>
      </c>
      <c r="G69" s="123">
        <f t="shared" si="5"/>
        <v>121050641.67872028</v>
      </c>
      <c r="H69" s="123"/>
      <c r="I69" s="123">
        <f>G69*Datos_Entrada!$C$8</f>
        <v>39946711.753977694</v>
      </c>
      <c r="J69" s="123">
        <f t="shared" si="3"/>
        <v>81103929.924742579</v>
      </c>
      <c r="K69" s="125"/>
      <c r="L69" s="123">
        <f>-Análisis_Activos!AI69</f>
        <v>0</v>
      </c>
      <c r="M69" s="123"/>
      <c r="N69" s="123"/>
      <c r="O69" s="123">
        <f>-Análisis_Financiación!D75</f>
        <v>-3592771.2765957443</v>
      </c>
      <c r="P69" s="126">
        <f t="shared" si="6"/>
        <v>88953929.924742579</v>
      </c>
    </row>
    <row r="70" spans="2:16" x14ac:dyDescent="0.25">
      <c r="B70" s="122">
        <v>65</v>
      </c>
      <c r="C70" s="123">
        <f>PyG!W70</f>
        <v>136999478.39999998</v>
      </c>
      <c r="D70" s="124">
        <f>Análisis_Activos!AJ70</f>
        <v>7850000</v>
      </c>
      <c r="E70" s="123">
        <f t="shared" si="1"/>
        <v>129149478.39999998</v>
      </c>
      <c r="F70" s="123">
        <f>Análisis_Financiación!E76</f>
        <v>8053080.5816114508</v>
      </c>
      <c r="G70" s="123">
        <f t="shared" si="5"/>
        <v>121096397.81838852</v>
      </c>
      <c r="H70" s="123"/>
      <c r="I70" s="123">
        <f>G70*Datos_Entrada!$C$8</f>
        <v>39961811.280068211</v>
      </c>
      <c r="J70" s="123">
        <f t="shared" si="3"/>
        <v>81134586.538320303</v>
      </c>
      <c r="K70" s="125"/>
      <c r="L70" s="123">
        <f>-Análisis_Activos!AI70</f>
        <v>0</v>
      </c>
      <c r="M70" s="123"/>
      <c r="N70" s="123"/>
      <c r="O70" s="123">
        <f>-Análisis_Financiación!D76</f>
        <v>-3592771.2765957443</v>
      </c>
      <c r="P70" s="126">
        <f t="shared" si="6"/>
        <v>88984586.538320303</v>
      </c>
    </row>
    <row r="71" spans="2:16" x14ac:dyDescent="0.25">
      <c r="B71" s="122">
        <v>66</v>
      </c>
      <c r="C71" s="123">
        <f>PyG!W71</f>
        <v>136999478.39999998</v>
      </c>
      <c r="D71" s="124">
        <f>Análisis_Activos!AJ71</f>
        <v>7850000</v>
      </c>
      <c r="E71" s="123">
        <f t="shared" ref="E71:E134" si="7">C71-D71</f>
        <v>129149478.39999998</v>
      </c>
      <c r="F71" s="123">
        <f>Análisis_Financiación!E77</f>
        <v>8007324.441943204</v>
      </c>
      <c r="G71" s="123">
        <f t="shared" si="5"/>
        <v>121142153.95805678</v>
      </c>
      <c r="H71" s="123"/>
      <c r="I71" s="123">
        <f>G71*Datos_Entrada!$C$8</f>
        <v>39976910.806158736</v>
      </c>
      <c r="J71" s="123">
        <f t="shared" ref="J71:J134" si="8">G71-I71</f>
        <v>81165243.151898041</v>
      </c>
      <c r="K71" s="125"/>
      <c r="L71" s="123">
        <f>-Análisis_Activos!AI71</f>
        <v>0</v>
      </c>
      <c r="M71" s="123"/>
      <c r="N71" s="123"/>
      <c r="O71" s="123">
        <f>-Análisis_Financiación!D77</f>
        <v>-3592771.2765957443</v>
      </c>
      <c r="P71" s="126">
        <f t="shared" si="6"/>
        <v>89015243.151898041</v>
      </c>
    </row>
    <row r="72" spans="2:16" x14ac:dyDescent="0.25">
      <c r="B72" s="122">
        <v>67</v>
      </c>
      <c r="C72" s="123">
        <f>PyG!W72</f>
        <v>136999478.39999998</v>
      </c>
      <c r="D72" s="124">
        <f>Análisis_Activos!AJ72</f>
        <v>7850000</v>
      </c>
      <c r="E72" s="123">
        <f t="shared" si="7"/>
        <v>129149478.39999998</v>
      </c>
      <c r="F72" s="123">
        <f>Análisis_Financiación!E78</f>
        <v>7961568.3022749582</v>
      </c>
      <c r="G72" s="123">
        <f t="shared" si="5"/>
        <v>121187910.09772502</v>
      </c>
      <c r="H72" s="123"/>
      <c r="I72" s="123">
        <f>G72*Datos_Entrada!$C$8</f>
        <v>39992010.332249261</v>
      </c>
      <c r="J72" s="123">
        <f t="shared" si="8"/>
        <v>81195899.76547575</v>
      </c>
      <c r="K72" s="125"/>
      <c r="L72" s="123">
        <f>-Análisis_Activos!AI72</f>
        <v>0</v>
      </c>
      <c r="M72" s="123"/>
      <c r="N72" s="123"/>
      <c r="O72" s="123">
        <f>-Análisis_Financiación!D78</f>
        <v>-3592771.2765957443</v>
      </c>
      <c r="P72" s="126">
        <f t="shared" si="6"/>
        <v>89045899.76547575</v>
      </c>
    </row>
    <row r="73" spans="2:16" x14ac:dyDescent="0.25">
      <c r="B73" s="122">
        <v>68</v>
      </c>
      <c r="C73" s="123">
        <f>PyG!W73</f>
        <v>136999478.39999998</v>
      </c>
      <c r="D73" s="124">
        <f>Análisis_Activos!AJ73</f>
        <v>7850000</v>
      </c>
      <c r="E73" s="123">
        <f t="shared" si="7"/>
        <v>129149478.39999998</v>
      </c>
      <c r="F73" s="123">
        <f>Análisis_Financiación!E79</f>
        <v>7915812.1626067115</v>
      </c>
      <c r="G73" s="123">
        <f t="shared" si="5"/>
        <v>121233666.23739326</v>
      </c>
      <c r="H73" s="123"/>
      <c r="I73" s="123">
        <f>G73*Datos_Entrada!$C$8</f>
        <v>40007109.858339779</v>
      </c>
      <c r="J73" s="123">
        <f t="shared" si="8"/>
        <v>81226556.379053473</v>
      </c>
      <c r="K73" s="125"/>
      <c r="L73" s="123">
        <f>-Análisis_Activos!AI73</f>
        <v>0</v>
      </c>
      <c r="M73" s="123"/>
      <c r="N73" s="123"/>
      <c r="O73" s="123">
        <f>-Análisis_Financiación!D79</f>
        <v>-3592771.2765957443</v>
      </c>
      <c r="P73" s="126">
        <f t="shared" si="6"/>
        <v>89076556.379053473</v>
      </c>
    </row>
    <row r="74" spans="2:16" x14ac:dyDescent="0.25">
      <c r="B74" s="122">
        <v>69</v>
      </c>
      <c r="C74" s="123">
        <f>PyG!W74</f>
        <v>136999478.39999998</v>
      </c>
      <c r="D74" s="124">
        <f>Análisis_Activos!AJ74</f>
        <v>7850000</v>
      </c>
      <c r="E74" s="123">
        <f t="shared" si="7"/>
        <v>129149478.39999998</v>
      </c>
      <c r="F74" s="123">
        <f>Análisis_Financiación!E80</f>
        <v>7870056.0229384657</v>
      </c>
      <c r="G74" s="123">
        <f t="shared" si="5"/>
        <v>121279422.37706152</v>
      </c>
      <c r="H74" s="123"/>
      <c r="I74" s="123">
        <f>G74*Datos_Entrada!$C$8</f>
        <v>40022209.384430304</v>
      </c>
      <c r="J74" s="123">
        <f t="shared" si="8"/>
        <v>81257212.992631212</v>
      </c>
      <c r="K74" s="125"/>
      <c r="L74" s="123">
        <f>-Análisis_Activos!AI74</f>
        <v>0</v>
      </c>
      <c r="M74" s="123"/>
      <c r="N74" s="123"/>
      <c r="O74" s="123">
        <f>-Análisis_Financiación!D80</f>
        <v>-3592771.2765957443</v>
      </c>
      <c r="P74" s="126">
        <f t="shared" si="6"/>
        <v>89107212.992631212</v>
      </c>
    </row>
    <row r="75" spans="2:16" x14ac:dyDescent="0.25">
      <c r="B75" s="122">
        <v>70</v>
      </c>
      <c r="C75" s="123">
        <f>PyG!W75</f>
        <v>136999478.39999998</v>
      </c>
      <c r="D75" s="124">
        <f>Análisis_Activos!AJ75</f>
        <v>7850000</v>
      </c>
      <c r="E75" s="123">
        <f t="shared" si="7"/>
        <v>129149478.39999998</v>
      </c>
      <c r="F75" s="123">
        <f>Análisis_Financiación!E81</f>
        <v>7824299.883270219</v>
      </c>
      <c r="G75" s="123">
        <f t="shared" si="5"/>
        <v>121325178.51672976</v>
      </c>
      <c r="H75" s="123"/>
      <c r="I75" s="123">
        <f>G75*Datos_Entrada!$C$8</f>
        <v>40037308.910520822</v>
      </c>
      <c r="J75" s="123">
        <f t="shared" si="8"/>
        <v>81287869.606208935</v>
      </c>
      <c r="K75" s="125"/>
      <c r="L75" s="123">
        <f>-Análisis_Activos!AI75</f>
        <v>0</v>
      </c>
      <c r="M75" s="123"/>
      <c r="N75" s="123"/>
      <c r="O75" s="123">
        <f>-Análisis_Financiación!D81</f>
        <v>-3592771.2765957443</v>
      </c>
      <c r="P75" s="126">
        <f t="shared" si="6"/>
        <v>89137869.606208935</v>
      </c>
    </row>
    <row r="76" spans="2:16" x14ac:dyDescent="0.25">
      <c r="B76" s="122">
        <v>71</v>
      </c>
      <c r="C76" s="123">
        <f>PyG!W76</f>
        <v>136999478.39999998</v>
      </c>
      <c r="D76" s="124">
        <f>Análisis_Activos!AJ76</f>
        <v>7850000</v>
      </c>
      <c r="E76" s="123">
        <f t="shared" si="7"/>
        <v>129149478.39999998</v>
      </c>
      <c r="F76" s="123">
        <f>Análisis_Financiación!E82</f>
        <v>7778543.7436019722</v>
      </c>
      <c r="G76" s="123">
        <f t="shared" ref="G76:G139" si="9">E76-F76</f>
        <v>121370934.656398</v>
      </c>
      <c r="H76" s="123"/>
      <c r="I76" s="123">
        <f>G76*Datos_Entrada!$C$8</f>
        <v>40052408.436611339</v>
      </c>
      <c r="J76" s="123">
        <f t="shared" si="8"/>
        <v>81318526.219786659</v>
      </c>
      <c r="K76" s="125"/>
      <c r="L76" s="123">
        <f>-Análisis_Activos!AI76</f>
        <v>0</v>
      </c>
      <c r="M76" s="123"/>
      <c r="N76" s="123"/>
      <c r="O76" s="123">
        <f>-Análisis_Financiación!D82</f>
        <v>-3592771.2765957443</v>
      </c>
      <c r="P76" s="126">
        <f t="shared" si="6"/>
        <v>89168526.219786659</v>
      </c>
    </row>
    <row r="77" spans="2:16" x14ac:dyDescent="0.25">
      <c r="B77" s="122">
        <v>72</v>
      </c>
      <c r="C77" s="123">
        <f>PyG!W77</f>
        <v>136999478.39999998</v>
      </c>
      <c r="D77" s="124">
        <f>Análisis_Activos!AJ77</f>
        <v>7850000</v>
      </c>
      <c r="E77" s="123">
        <f t="shared" si="7"/>
        <v>129149478.39999998</v>
      </c>
      <c r="F77" s="123">
        <f>Análisis_Financiación!E83</f>
        <v>7732787.6039337264</v>
      </c>
      <c r="G77" s="123">
        <f t="shared" si="9"/>
        <v>121416690.79606625</v>
      </c>
      <c r="H77" s="123"/>
      <c r="I77" s="123">
        <f>G77*Datos_Entrada!$C$8</f>
        <v>40067507.962701865</v>
      </c>
      <c r="J77" s="123">
        <f t="shared" si="8"/>
        <v>81349182.833364397</v>
      </c>
      <c r="K77" s="125"/>
      <c r="L77" s="123">
        <f>-Análisis_Activos!AI77</f>
        <v>0</v>
      </c>
      <c r="M77" s="123"/>
      <c r="N77" s="123"/>
      <c r="O77" s="123">
        <f>-Análisis_Financiación!D83</f>
        <v>-3592771.2765957443</v>
      </c>
      <c r="P77" s="126">
        <f t="shared" si="6"/>
        <v>89199182.833364397</v>
      </c>
    </row>
    <row r="78" spans="2:16" x14ac:dyDescent="0.25">
      <c r="B78" s="122">
        <v>73</v>
      </c>
      <c r="C78" s="123">
        <f>PyG!W78</f>
        <v>136999478.39999998</v>
      </c>
      <c r="D78" s="124">
        <f>Análisis_Activos!AJ78</f>
        <v>7850000</v>
      </c>
      <c r="E78" s="123">
        <f t="shared" si="7"/>
        <v>129149478.39999998</v>
      </c>
      <c r="F78" s="123">
        <f>Análisis_Financiación!E84</f>
        <v>7687031.4642654797</v>
      </c>
      <c r="G78" s="123">
        <f t="shared" si="9"/>
        <v>121462446.9357345</v>
      </c>
      <c r="H78" s="123"/>
      <c r="I78" s="123">
        <f>G78*Datos_Entrada!$C$8</f>
        <v>40082607.488792382</v>
      </c>
      <c r="J78" s="123">
        <f t="shared" si="8"/>
        <v>81379839.446942121</v>
      </c>
      <c r="K78" s="125">
        <f>-Análisis_Activos!L78</f>
        <v>-2000000</v>
      </c>
      <c r="L78" s="123">
        <f>-Análisis_Activos!AI78</f>
        <v>0</v>
      </c>
      <c r="M78" s="123"/>
      <c r="N78" s="123"/>
      <c r="O78" s="123">
        <f>-Análisis_Financiación!D84</f>
        <v>-3592771.2765957443</v>
      </c>
      <c r="P78" s="126">
        <f t="shared" si="6"/>
        <v>87229839.446942121</v>
      </c>
    </row>
    <row r="79" spans="2:16" x14ac:dyDescent="0.25">
      <c r="B79" s="122">
        <v>74</v>
      </c>
      <c r="C79" s="123">
        <f>PyG!W79</f>
        <v>136999478.39999998</v>
      </c>
      <c r="D79" s="124">
        <f>Análisis_Activos!AJ79</f>
        <v>7866666.666666667</v>
      </c>
      <c r="E79" s="123">
        <f t="shared" si="7"/>
        <v>129132811.7333333</v>
      </c>
      <c r="F79" s="123">
        <f>Análisis_Financiación!E85</f>
        <v>7641275.3245972339</v>
      </c>
      <c r="G79" s="123">
        <f t="shared" si="9"/>
        <v>121491536.40873607</v>
      </c>
      <c r="H79" s="123"/>
      <c r="I79" s="123">
        <f>G79*Datos_Entrada!$C$8</f>
        <v>40092207.0148829</v>
      </c>
      <c r="J79" s="123">
        <f t="shared" si="8"/>
        <v>81399329.393853158</v>
      </c>
      <c r="K79" s="125"/>
      <c r="L79" s="123">
        <f>-Análisis_Activos!AI79</f>
        <v>0</v>
      </c>
      <c r="M79" s="123"/>
      <c r="N79" s="123"/>
      <c r="O79" s="123">
        <f>-Análisis_Financiación!D85</f>
        <v>-3592771.2765957443</v>
      </c>
      <c r="P79" s="126">
        <f t="shared" si="6"/>
        <v>89265996.060519829</v>
      </c>
    </row>
    <row r="80" spans="2:16" x14ac:dyDescent="0.25">
      <c r="B80" s="122">
        <v>75</v>
      </c>
      <c r="C80" s="123">
        <f>PyG!W80</f>
        <v>136999478.39999998</v>
      </c>
      <c r="D80" s="124">
        <f>Análisis_Activos!AJ80</f>
        <v>7866666.666666667</v>
      </c>
      <c r="E80" s="123">
        <f t="shared" si="7"/>
        <v>129132811.7333333</v>
      </c>
      <c r="F80" s="123">
        <f>Análisis_Financiación!E86</f>
        <v>7595519.1849289872</v>
      </c>
      <c r="G80" s="123">
        <f t="shared" si="9"/>
        <v>121537292.54840432</v>
      </c>
      <c r="H80" s="123"/>
      <c r="I80" s="123">
        <f>G80*Datos_Entrada!$C$8</f>
        <v>40107306.540973425</v>
      </c>
      <c r="J80" s="123">
        <f t="shared" si="8"/>
        <v>81429986.007430896</v>
      </c>
      <c r="K80" s="125"/>
      <c r="L80" s="123">
        <f>-Análisis_Activos!AI80</f>
        <v>0</v>
      </c>
      <c r="M80" s="123"/>
      <c r="N80" s="123"/>
      <c r="O80" s="123">
        <f>-Análisis_Financiación!D86</f>
        <v>-3592771.2765957443</v>
      </c>
      <c r="P80" s="126">
        <f t="shared" si="6"/>
        <v>89296652.674097568</v>
      </c>
    </row>
    <row r="81" spans="2:16" x14ac:dyDescent="0.25">
      <c r="B81" s="122">
        <v>76</v>
      </c>
      <c r="C81" s="123">
        <f>PyG!W81</f>
        <v>136999478.39999998</v>
      </c>
      <c r="D81" s="124">
        <f>Análisis_Activos!AJ81</f>
        <v>7866666.666666667</v>
      </c>
      <c r="E81" s="123">
        <f t="shared" si="7"/>
        <v>129132811.7333333</v>
      </c>
      <c r="F81" s="123">
        <f>Análisis_Financiación!E87</f>
        <v>7549763.0452607414</v>
      </c>
      <c r="G81" s="123">
        <f t="shared" si="9"/>
        <v>121583048.68807256</v>
      </c>
      <c r="H81" s="123"/>
      <c r="I81" s="123">
        <f>G81*Datos_Entrada!$C$8</f>
        <v>40122406.06706395</v>
      </c>
      <c r="J81" s="123">
        <f t="shared" si="8"/>
        <v>81460642.621008605</v>
      </c>
      <c r="K81" s="125"/>
      <c r="L81" s="123">
        <f>-Análisis_Activos!AI81</f>
        <v>0</v>
      </c>
      <c r="M81" s="123"/>
      <c r="N81" s="123"/>
      <c r="O81" s="123">
        <f>-Análisis_Financiación!D87</f>
        <v>-3592771.2765957443</v>
      </c>
      <c r="P81" s="126">
        <f t="shared" si="6"/>
        <v>89327309.287675276</v>
      </c>
    </row>
    <row r="82" spans="2:16" x14ac:dyDescent="0.25">
      <c r="B82" s="122">
        <v>77</v>
      </c>
      <c r="C82" s="123">
        <f>PyG!W82</f>
        <v>136999478.39999998</v>
      </c>
      <c r="D82" s="124">
        <f>Análisis_Activos!AJ82</f>
        <v>7866666.666666667</v>
      </c>
      <c r="E82" s="123">
        <f t="shared" si="7"/>
        <v>129132811.7333333</v>
      </c>
      <c r="F82" s="123">
        <f>Análisis_Financiación!E88</f>
        <v>7504006.9055924946</v>
      </c>
      <c r="G82" s="123">
        <f t="shared" si="9"/>
        <v>121628804.8277408</v>
      </c>
      <c r="H82" s="123"/>
      <c r="I82" s="123">
        <f>G82*Datos_Entrada!$C$8</f>
        <v>40137505.593154468</v>
      </c>
      <c r="J82" s="123">
        <f t="shared" si="8"/>
        <v>81491299.234586328</v>
      </c>
      <c r="K82" s="125"/>
      <c r="L82" s="123">
        <f>-Análisis_Activos!AI82</f>
        <v>0</v>
      </c>
      <c r="M82" s="123"/>
      <c r="N82" s="123"/>
      <c r="O82" s="123">
        <f>-Análisis_Financiación!D88</f>
        <v>-3592771.2765957443</v>
      </c>
      <c r="P82" s="126">
        <f t="shared" si="6"/>
        <v>89357965.901253</v>
      </c>
    </row>
    <row r="83" spans="2:16" x14ac:dyDescent="0.25">
      <c r="B83" s="122">
        <v>78</v>
      </c>
      <c r="C83" s="123">
        <f>PyG!W83</f>
        <v>136999478.39999998</v>
      </c>
      <c r="D83" s="124">
        <f>Análisis_Activos!AJ83</f>
        <v>7866666.666666667</v>
      </c>
      <c r="E83" s="123">
        <f t="shared" si="7"/>
        <v>129132811.7333333</v>
      </c>
      <c r="F83" s="123">
        <f>Análisis_Financiación!E89</f>
        <v>7458250.7659242479</v>
      </c>
      <c r="G83" s="123">
        <f t="shared" si="9"/>
        <v>121674560.96740906</v>
      </c>
      <c r="H83" s="123"/>
      <c r="I83" s="123">
        <f>G83*Datos_Entrada!$C$8</f>
        <v>40152605.119244993</v>
      </c>
      <c r="J83" s="123">
        <f t="shared" si="8"/>
        <v>81521955.848164067</v>
      </c>
      <c r="K83" s="125"/>
      <c r="L83" s="123">
        <f>-Análisis_Activos!AI83</f>
        <v>0</v>
      </c>
      <c r="M83" s="123"/>
      <c r="N83" s="123"/>
      <c r="O83" s="123">
        <f>-Análisis_Financiación!D89</f>
        <v>-3592771.2765957443</v>
      </c>
      <c r="P83" s="126">
        <f t="shared" si="6"/>
        <v>89388622.514830738</v>
      </c>
    </row>
    <row r="84" spans="2:16" x14ac:dyDescent="0.25">
      <c r="B84" s="122">
        <v>79</v>
      </c>
      <c r="C84" s="123">
        <f>PyG!W84</f>
        <v>136999478.39999998</v>
      </c>
      <c r="D84" s="124">
        <f>Análisis_Activos!AJ84</f>
        <v>7866666.666666667</v>
      </c>
      <c r="E84" s="123">
        <f t="shared" si="7"/>
        <v>129132811.7333333</v>
      </c>
      <c r="F84" s="123">
        <f>Análisis_Financiación!E90</f>
        <v>7412494.6262560021</v>
      </c>
      <c r="G84" s="123">
        <f t="shared" si="9"/>
        <v>121720317.1070773</v>
      </c>
      <c r="H84" s="123"/>
      <c r="I84" s="123">
        <f>G84*Datos_Entrada!$C$8</f>
        <v>40167704.64533551</v>
      </c>
      <c r="J84" s="123">
        <f t="shared" si="8"/>
        <v>81552612.46174179</v>
      </c>
      <c r="K84" s="125"/>
      <c r="L84" s="123">
        <f>-Análisis_Activos!AI84</f>
        <v>0</v>
      </c>
      <c r="M84" s="123"/>
      <c r="N84" s="123"/>
      <c r="O84" s="123">
        <f>-Análisis_Financiación!D90</f>
        <v>-3592771.2765957443</v>
      </c>
      <c r="P84" s="126">
        <f t="shared" si="6"/>
        <v>89419279.128408462</v>
      </c>
    </row>
    <row r="85" spans="2:16" x14ac:dyDescent="0.25">
      <c r="B85" s="122">
        <v>80</v>
      </c>
      <c r="C85" s="123">
        <f>PyG!W85</f>
        <v>136999478.39999998</v>
      </c>
      <c r="D85" s="124">
        <f>Análisis_Activos!AJ85</f>
        <v>7866666.666666667</v>
      </c>
      <c r="E85" s="123">
        <f t="shared" si="7"/>
        <v>129132811.7333333</v>
      </c>
      <c r="F85" s="123">
        <f>Análisis_Financiación!E91</f>
        <v>7366738.4865877554</v>
      </c>
      <c r="G85" s="123">
        <f t="shared" si="9"/>
        <v>121766073.24674556</v>
      </c>
      <c r="H85" s="123"/>
      <c r="I85" s="123">
        <f>G85*Datos_Entrada!$C$8</f>
        <v>40182804.171426035</v>
      </c>
      <c r="J85" s="123">
        <f t="shared" si="8"/>
        <v>81583269.075319529</v>
      </c>
      <c r="K85" s="125"/>
      <c r="L85" s="123">
        <f>-Análisis_Activos!AI85</f>
        <v>0</v>
      </c>
      <c r="M85" s="123"/>
      <c r="N85" s="123"/>
      <c r="O85" s="123">
        <f>-Análisis_Financiación!D91</f>
        <v>-3592771.2765957443</v>
      </c>
      <c r="P85" s="126">
        <f t="shared" si="6"/>
        <v>89449935.7419862</v>
      </c>
    </row>
    <row r="86" spans="2:16" x14ac:dyDescent="0.25">
      <c r="B86" s="122">
        <v>81</v>
      </c>
      <c r="C86" s="123">
        <f>PyG!W86</f>
        <v>136999478.39999998</v>
      </c>
      <c r="D86" s="124">
        <f>Análisis_Activos!AJ86</f>
        <v>7866666.666666667</v>
      </c>
      <c r="E86" s="123">
        <f t="shared" si="7"/>
        <v>129132811.7333333</v>
      </c>
      <c r="F86" s="123">
        <f>Análisis_Financiación!E92</f>
        <v>7320982.3469195096</v>
      </c>
      <c r="G86" s="123">
        <f t="shared" si="9"/>
        <v>121811829.3864138</v>
      </c>
      <c r="H86" s="123"/>
      <c r="I86" s="123">
        <f>G86*Datos_Entrada!$C$8</f>
        <v>40197903.697516553</v>
      </c>
      <c r="J86" s="123">
        <f t="shared" si="8"/>
        <v>81613925.688897252</v>
      </c>
      <c r="K86" s="125"/>
      <c r="L86" s="123">
        <f>-Análisis_Activos!AI86</f>
        <v>0</v>
      </c>
      <c r="M86" s="123"/>
      <c r="N86" s="123"/>
      <c r="O86" s="123">
        <f>-Análisis_Financiación!D92</f>
        <v>-3592771.2765957443</v>
      </c>
      <c r="P86" s="126">
        <f t="shared" si="6"/>
        <v>89480592.355563924</v>
      </c>
    </row>
    <row r="87" spans="2:16" x14ac:dyDescent="0.25">
      <c r="B87" s="122">
        <v>82</v>
      </c>
      <c r="C87" s="123">
        <f>PyG!W87</f>
        <v>136999478.39999998</v>
      </c>
      <c r="D87" s="124">
        <f>Análisis_Activos!AJ87</f>
        <v>7866666.666666667</v>
      </c>
      <c r="E87" s="123">
        <f t="shared" si="7"/>
        <v>129132811.7333333</v>
      </c>
      <c r="F87" s="123">
        <f>Análisis_Financiación!E93</f>
        <v>7275226.2072512629</v>
      </c>
      <c r="G87" s="123">
        <f t="shared" si="9"/>
        <v>121857585.52608204</v>
      </c>
      <c r="H87" s="123"/>
      <c r="I87" s="123">
        <f>G87*Datos_Entrada!$C$8</f>
        <v>40213003.223607078</v>
      </c>
      <c r="J87" s="123">
        <f t="shared" si="8"/>
        <v>81644582.302474961</v>
      </c>
      <c r="K87" s="125"/>
      <c r="L87" s="123">
        <f>-Análisis_Activos!AI87</f>
        <v>0</v>
      </c>
      <c r="M87" s="123"/>
      <c r="N87" s="123"/>
      <c r="O87" s="123">
        <f>-Análisis_Financiación!D93</f>
        <v>-3592771.2765957443</v>
      </c>
      <c r="P87" s="126">
        <f t="shared" si="6"/>
        <v>89511248.969141632</v>
      </c>
    </row>
    <row r="88" spans="2:16" x14ac:dyDescent="0.25">
      <c r="B88" s="122">
        <v>83</v>
      </c>
      <c r="C88" s="123">
        <f>PyG!W88</f>
        <v>136999478.39999998</v>
      </c>
      <c r="D88" s="124">
        <f>Análisis_Activos!AJ88</f>
        <v>7866666.666666667</v>
      </c>
      <c r="E88" s="123">
        <f t="shared" si="7"/>
        <v>129132811.7333333</v>
      </c>
      <c r="F88" s="123">
        <f>Análisis_Financiación!E94</f>
        <v>7229470.0675830171</v>
      </c>
      <c r="G88" s="123">
        <f t="shared" si="9"/>
        <v>121903341.66575029</v>
      </c>
      <c r="H88" s="123"/>
      <c r="I88" s="123">
        <f>G88*Datos_Entrada!$C$8</f>
        <v>40228102.749697596</v>
      </c>
      <c r="J88" s="123">
        <f t="shared" si="8"/>
        <v>81675238.916052699</v>
      </c>
      <c r="K88" s="125"/>
      <c r="L88" s="123">
        <f>-Análisis_Activos!AI88</f>
        <v>0</v>
      </c>
      <c r="M88" s="123"/>
      <c r="N88" s="123"/>
      <c r="O88" s="123">
        <f>-Análisis_Financiación!D94</f>
        <v>-3592771.2765957443</v>
      </c>
      <c r="P88" s="126">
        <f t="shared" si="6"/>
        <v>89541905.582719371</v>
      </c>
    </row>
    <row r="89" spans="2:16" x14ac:dyDescent="0.25">
      <c r="B89" s="122">
        <v>84</v>
      </c>
      <c r="C89" s="123">
        <f>PyG!W89</f>
        <v>136999478.39999998</v>
      </c>
      <c r="D89" s="124">
        <f>Análisis_Activos!AJ89</f>
        <v>7866666.666666667</v>
      </c>
      <c r="E89" s="123">
        <f t="shared" si="7"/>
        <v>129132811.7333333</v>
      </c>
      <c r="F89" s="123">
        <f>Análisis_Financiación!E95</f>
        <v>7183713.9279147703</v>
      </c>
      <c r="G89" s="123">
        <f t="shared" si="9"/>
        <v>121949097.80541854</v>
      </c>
      <c r="H89" s="123"/>
      <c r="I89" s="123">
        <f>G89*Datos_Entrada!$C$8</f>
        <v>40243202.275788121</v>
      </c>
      <c r="J89" s="123">
        <f t="shared" si="8"/>
        <v>81705895.529630423</v>
      </c>
      <c r="K89" s="125"/>
      <c r="L89" s="123">
        <f>-Análisis_Activos!AI89</f>
        <v>0</v>
      </c>
      <c r="M89" s="123"/>
      <c r="N89" s="123"/>
      <c r="O89" s="123">
        <f>-Análisis_Financiación!D95</f>
        <v>-3592771.2765957443</v>
      </c>
      <c r="P89" s="126">
        <f t="shared" si="6"/>
        <v>89572562.196297094</v>
      </c>
    </row>
    <row r="90" spans="2:16" x14ac:dyDescent="0.25">
      <c r="B90" s="122">
        <v>85</v>
      </c>
      <c r="C90" s="123">
        <f>PyG!W90</f>
        <v>136999478.39999998</v>
      </c>
      <c r="D90" s="124">
        <f>Análisis_Activos!AJ90</f>
        <v>7866666.666666667</v>
      </c>
      <c r="E90" s="123">
        <f t="shared" si="7"/>
        <v>129132811.7333333</v>
      </c>
      <c r="F90" s="123">
        <f>Análisis_Financiación!E96</f>
        <v>7137957.7882465245</v>
      </c>
      <c r="G90" s="123">
        <f t="shared" si="9"/>
        <v>121994853.94508678</v>
      </c>
      <c r="H90" s="123"/>
      <c r="I90" s="123">
        <f>G90*Datos_Entrada!$C$8</f>
        <v>40258301.801878639</v>
      </c>
      <c r="J90" s="123">
        <f t="shared" si="8"/>
        <v>81736552.143208146</v>
      </c>
      <c r="K90" s="125">
        <f>-Análisis_Activos!L90</f>
        <v>-2000000</v>
      </c>
      <c r="L90" s="123">
        <f>-Análisis_Activos!AI90</f>
        <v>0</v>
      </c>
      <c r="M90" s="123"/>
      <c r="N90" s="123"/>
      <c r="O90" s="123">
        <f>-Análisis_Financiación!D96</f>
        <v>-3592771.2765957443</v>
      </c>
      <c r="P90" s="126">
        <f t="shared" ref="P90:P153" si="10">J90+D90+K90+L90</f>
        <v>87603218.809874818</v>
      </c>
    </row>
    <row r="91" spans="2:16" x14ac:dyDescent="0.25">
      <c r="B91" s="122">
        <v>86</v>
      </c>
      <c r="C91" s="123">
        <f>PyG!W91</f>
        <v>136999478.39999998</v>
      </c>
      <c r="D91" s="124">
        <f>Análisis_Activos!AJ91</f>
        <v>7883333.333333333</v>
      </c>
      <c r="E91" s="123">
        <f t="shared" si="7"/>
        <v>129116145.06666665</v>
      </c>
      <c r="F91" s="123">
        <f>Análisis_Financiación!E97</f>
        <v>7092201.6485782778</v>
      </c>
      <c r="G91" s="123">
        <f t="shared" si="9"/>
        <v>122023943.41808838</v>
      </c>
      <c r="H91" s="123"/>
      <c r="I91" s="123">
        <f>G91*Datos_Entrada!$C$8</f>
        <v>40267901.327969164</v>
      </c>
      <c r="J91" s="123">
        <f t="shared" si="8"/>
        <v>81756042.090119213</v>
      </c>
      <c r="K91" s="125"/>
      <c r="L91" s="123">
        <f>-Análisis_Activos!AI91</f>
        <v>0</v>
      </c>
      <c r="M91" s="123"/>
      <c r="N91" s="123"/>
      <c r="O91" s="123">
        <f>-Análisis_Financiación!D97</f>
        <v>-3592771.2765957443</v>
      </c>
      <c r="P91" s="126">
        <f t="shared" si="10"/>
        <v>89639375.423452541</v>
      </c>
    </row>
    <row r="92" spans="2:16" x14ac:dyDescent="0.25">
      <c r="B92" s="122">
        <v>87</v>
      </c>
      <c r="C92" s="123">
        <f>PyG!W92</f>
        <v>136999478.39999998</v>
      </c>
      <c r="D92" s="124">
        <f>Análisis_Activos!AJ92</f>
        <v>7883333.333333333</v>
      </c>
      <c r="E92" s="123">
        <f t="shared" si="7"/>
        <v>129116145.06666665</v>
      </c>
      <c r="F92" s="123">
        <f>Análisis_Financiación!E98</f>
        <v>7046445.5089100311</v>
      </c>
      <c r="G92" s="123">
        <f t="shared" si="9"/>
        <v>122069699.55775662</v>
      </c>
      <c r="H92" s="123"/>
      <c r="I92" s="123">
        <f>G92*Datos_Entrada!$C$8</f>
        <v>40283000.854059689</v>
      </c>
      <c r="J92" s="123">
        <f t="shared" si="8"/>
        <v>81786698.703696936</v>
      </c>
      <c r="K92" s="125"/>
      <c r="L92" s="123">
        <f>-Análisis_Activos!AI92</f>
        <v>0</v>
      </c>
      <c r="M92" s="123"/>
      <c r="N92" s="123"/>
      <c r="O92" s="123">
        <f>-Análisis_Financiación!D98</f>
        <v>-3592771.2765957443</v>
      </c>
      <c r="P92" s="126">
        <f t="shared" si="10"/>
        <v>89670032.037030265</v>
      </c>
    </row>
    <row r="93" spans="2:16" x14ac:dyDescent="0.25">
      <c r="B93" s="122">
        <v>88</v>
      </c>
      <c r="C93" s="123">
        <f>PyG!W93</f>
        <v>136999478.39999998</v>
      </c>
      <c r="D93" s="124">
        <f>Análisis_Activos!AJ93</f>
        <v>7883333.333333333</v>
      </c>
      <c r="E93" s="123">
        <f t="shared" si="7"/>
        <v>129116145.06666665</v>
      </c>
      <c r="F93" s="123">
        <f>Análisis_Financiación!E99</f>
        <v>7000689.3692417853</v>
      </c>
      <c r="G93" s="123">
        <f t="shared" si="9"/>
        <v>122115455.69742486</v>
      </c>
      <c r="H93" s="123"/>
      <c r="I93" s="123">
        <f>G93*Datos_Entrada!$C$8</f>
        <v>40298100.380150206</v>
      </c>
      <c r="J93" s="123">
        <f t="shared" si="8"/>
        <v>81817355.31727466</v>
      </c>
      <c r="K93" s="125"/>
      <c r="L93" s="123">
        <f>-Análisis_Activos!AI93</f>
        <v>0</v>
      </c>
      <c r="M93" s="123"/>
      <c r="N93" s="123"/>
      <c r="O93" s="123">
        <f>-Análisis_Financiación!D99</f>
        <v>-3592771.2765957443</v>
      </c>
      <c r="P93" s="126">
        <f t="shared" si="10"/>
        <v>89700688.650607988</v>
      </c>
    </row>
    <row r="94" spans="2:16" x14ac:dyDescent="0.25">
      <c r="B94" s="122">
        <v>89</v>
      </c>
      <c r="C94" s="123">
        <f>PyG!W94</f>
        <v>136999478.39999998</v>
      </c>
      <c r="D94" s="124">
        <f>Análisis_Activos!AJ94</f>
        <v>7883333.333333333</v>
      </c>
      <c r="E94" s="123">
        <f t="shared" si="7"/>
        <v>129116145.06666665</v>
      </c>
      <c r="F94" s="123">
        <f>Análisis_Financiación!E100</f>
        <v>6954933.2295735385</v>
      </c>
      <c r="G94" s="123">
        <f t="shared" si="9"/>
        <v>122161211.83709311</v>
      </c>
      <c r="H94" s="123"/>
      <c r="I94" s="123">
        <f>G94*Datos_Entrada!$C$8</f>
        <v>40313199.906240731</v>
      </c>
      <c r="J94" s="123">
        <f t="shared" si="8"/>
        <v>81848011.930852383</v>
      </c>
      <c r="K94" s="125"/>
      <c r="L94" s="123">
        <f>-Análisis_Activos!AI94</f>
        <v>0</v>
      </c>
      <c r="M94" s="123"/>
      <c r="N94" s="123"/>
      <c r="O94" s="123">
        <f>-Análisis_Financiación!D100</f>
        <v>-3592771.2765957443</v>
      </c>
      <c r="P94" s="126">
        <f t="shared" si="10"/>
        <v>89731345.264185712</v>
      </c>
    </row>
    <row r="95" spans="2:16" x14ac:dyDescent="0.25">
      <c r="B95" s="122">
        <v>90</v>
      </c>
      <c r="C95" s="123">
        <f>PyG!W95</f>
        <v>136999478.39999998</v>
      </c>
      <c r="D95" s="124">
        <f>Análisis_Activos!AJ95</f>
        <v>7883333.333333333</v>
      </c>
      <c r="E95" s="123">
        <f t="shared" si="7"/>
        <v>129116145.06666665</v>
      </c>
      <c r="F95" s="123">
        <f>Análisis_Financiación!E101</f>
        <v>6909177.0899052927</v>
      </c>
      <c r="G95" s="123">
        <f t="shared" si="9"/>
        <v>122206967.97676136</v>
      </c>
      <c r="H95" s="123"/>
      <c r="I95" s="123">
        <f>G95*Datos_Entrada!$C$8</f>
        <v>40328299.432331249</v>
      </c>
      <c r="J95" s="123">
        <f t="shared" si="8"/>
        <v>81878668.544430107</v>
      </c>
      <c r="K95" s="125"/>
      <c r="L95" s="123">
        <f>-Análisis_Activos!AI95</f>
        <v>0</v>
      </c>
      <c r="M95" s="123"/>
      <c r="N95" s="123"/>
      <c r="O95" s="123">
        <f>-Análisis_Financiación!D101</f>
        <v>-3592771.2765957443</v>
      </c>
      <c r="P95" s="126">
        <f t="shared" si="10"/>
        <v>89762001.877763435</v>
      </c>
    </row>
    <row r="96" spans="2:16" x14ac:dyDescent="0.25">
      <c r="B96" s="122">
        <v>91</v>
      </c>
      <c r="C96" s="123">
        <f>PyG!W96</f>
        <v>136999478.39999998</v>
      </c>
      <c r="D96" s="124">
        <f>Análisis_Activos!AJ96</f>
        <v>7883333.333333333</v>
      </c>
      <c r="E96" s="123">
        <f t="shared" si="7"/>
        <v>129116145.06666665</v>
      </c>
      <c r="F96" s="123">
        <f>Análisis_Financiación!E102</f>
        <v>6863420.950237046</v>
      </c>
      <c r="G96" s="123">
        <f t="shared" si="9"/>
        <v>122252724.1164296</v>
      </c>
      <c r="H96" s="123"/>
      <c r="I96" s="123">
        <f>G96*Datos_Entrada!$C$8</f>
        <v>40343398.958421767</v>
      </c>
      <c r="J96" s="123">
        <f t="shared" si="8"/>
        <v>81909325.15800783</v>
      </c>
      <c r="K96" s="125"/>
      <c r="L96" s="123">
        <f>-Análisis_Activos!AI96</f>
        <v>0</v>
      </c>
      <c r="M96" s="123"/>
      <c r="N96" s="123"/>
      <c r="O96" s="123">
        <f>-Análisis_Financiación!D102</f>
        <v>-3592771.2765957443</v>
      </c>
      <c r="P96" s="126">
        <f t="shared" si="10"/>
        <v>89792658.491341159</v>
      </c>
    </row>
    <row r="97" spans="2:16" x14ac:dyDescent="0.25">
      <c r="B97" s="122">
        <v>92</v>
      </c>
      <c r="C97" s="123">
        <f>PyG!W97</f>
        <v>136999478.39999998</v>
      </c>
      <c r="D97" s="124">
        <f>Análisis_Activos!AJ97</f>
        <v>7883333.333333333</v>
      </c>
      <c r="E97" s="123">
        <f t="shared" si="7"/>
        <v>129116145.06666665</v>
      </c>
      <c r="F97" s="123">
        <f>Análisis_Financiación!E103</f>
        <v>6817664.8105687993</v>
      </c>
      <c r="G97" s="123">
        <f t="shared" si="9"/>
        <v>122298480.25609785</v>
      </c>
      <c r="H97" s="123"/>
      <c r="I97" s="123">
        <f>G97*Datos_Entrada!$C$8</f>
        <v>40358498.484512292</v>
      </c>
      <c r="J97" s="123">
        <f t="shared" si="8"/>
        <v>81939981.771585554</v>
      </c>
      <c r="K97" s="125"/>
      <c r="L97" s="123">
        <f>-Análisis_Activos!AI97</f>
        <v>0</v>
      </c>
      <c r="M97" s="123"/>
      <c r="N97" s="123"/>
      <c r="O97" s="123">
        <f>-Análisis_Financiación!D103</f>
        <v>-3592771.2765957443</v>
      </c>
      <c r="P97" s="126">
        <f t="shared" si="10"/>
        <v>89823315.104918882</v>
      </c>
    </row>
    <row r="98" spans="2:16" x14ac:dyDescent="0.25">
      <c r="B98" s="122">
        <v>93</v>
      </c>
      <c r="C98" s="123">
        <f>PyG!W98</f>
        <v>136999478.39999998</v>
      </c>
      <c r="D98" s="124">
        <f>Análisis_Activos!AJ98</f>
        <v>7883333.333333333</v>
      </c>
      <c r="E98" s="123">
        <f t="shared" si="7"/>
        <v>129116145.06666665</v>
      </c>
      <c r="F98" s="123">
        <f>Análisis_Financiación!E104</f>
        <v>6771908.6709005516</v>
      </c>
      <c r="G98" s="123">
        <f t="shared" si="9"/>
        <v>122344236.39576609</v>
      </c>
      <c r="H98" s="123"/>
      <c r="I98" s="123">
        <f>G98*Datos_Entrada!$C$8</f>
        <v>40373598.010602809</v>
      </c>
      <c r="J98" s="123">
        <f t="shared" si="8"/>
        <v>81970638.385163277</v>
      </c>
      <c r="K98" s="125"/>
      <c r="L98" s="123">
        <f>-Análisis_Activos!AI98</f>
        <v>0</v>
      </c>
      <c r="M98" s="123"/>
      <c r="N98" s="123"/>
      <c r="O98" s="123">
        <f>-Análisis_Financiación!D104</f>
        <v>-3592771.2765957443</v>
      </c>
      <c r="P98" s="126">
        <f t="shared" si="10"/>
        <v>89853971.718496606</v>
      </c>
    </row>
    <row r="99" spans="2:16" x14ac:dyDescent="0.25">
      <c r="B99" s="122">
        <v>94</v>
      </c>
      <c r="C99" s="123">
        <f>PyG!W99</f>
        <v>136999478.39999998</v>
      </c>
      <c r="D99" s="124">
        <f>Análisis_Activos!AJ99</f>
        <v>7883333.333333333</v>
      </c>
      <c r="E99" s="123">
        <f t="shared" si="7"/>
        <v>129116145.06666665</v>
      </c>
      <c r="F99" s="123">
        <f>Análisis_Financiación!E105</f>
        <v>6726152.5312323049</v>
      </c>
      <c r="G99" s="123">
        <f t="shared" si="9"/>
        <v>122389992.53543434</v>
      </c>
      <c r="H99" s="123"/>
      <c r="I99" s="123">
        <f>G99*Datos_Entrada!$C$8</f>
        <v>40388697.536693335</v>
      </c>
      <c r="J99" s="123">
        <f t="shared" si="8"/>
        <v>82001294.998741001</v>
      </c>
      <c r="K99" s="125"/>
      <c r="L99" s="123">
        <f>-Análisis_Activos!AI99</f>
        <v>0</v>
      </c>
      <c r="M99" s="123"/>
      <c r="N99" s="123"/>
      <c r="O99" s="123">
        <f>-Análisis_Financiación!D105</f>
        <v>-3592771.2765957443</v>
      </c>
      <c r="P99" s="126">
        <f t="shared" si="10"/>
        <v>89884628.332074329</v>
      </c>
    </row>
    <row r="100" spans="2:16" x14ac:dyDescent="0.25">
      <c r="B100" s="122">
        <v>95</v>
      </c>
      <c r="C100" s="123">
        <f>PyG!W100</f>
        <v>136999478.39999998</v>
      </c>
      <c r="D100" s="124">
        <f>Análisis_Activos!AJ100</f>
        <v>7883333.333333333</v>
      </c>
      <c r="E100" s="123">
        <f t="shared" si="7"/>
        <v>129116145.06666665</v>
      </c>
      <c r="F100" s="123">
        <f>Análisis_Financiación!E106</f>
        <v>6680396.3915640581</v>
      </c>
      <c r="G100" s="123">
        <f t="shared" si="9"/>
        <v>122435748.67510259</v>
      </c>
      <c r="H100" s="123"/>
      <c r="I100" s="123">
        <f>G100*Datos_Entrada!$C$8</f>
        <v>40403797.06278386</v>
      </c>
      <c r="J100" s="123">
        <f t="shared" si="8"/>
        <v>82031951.612318724</v>
      </c>
      <c r="K100" s="125"/>
      <c r="L100" s="123">
        <f>-Análisis_Activos!AI100</f>
        <v>0</v>
      </c>
      <c r="M100" s="123"/>
      <c r="N100" s="123"/>
      <c r="O100" s="123">
        <f>-Análisis_Financiación!D106</f>
        <v>-3592771.2765957443</v>
      </c>
      <c r="P100" s="126">
        <f t="shared" si="10"/>
        <v>89915284.945652053</v>
      </c>
    </row>
    <row r="101" spans="2:16" x14ac:dyDescent="0.25">
      <c r="B101" s="122">
        <v>96</v>
      </c>
      <c r="C101" s="123">
        <f>PyG!W101</f>
        <v>136999478.39999998</v>
      </c>
      <c r="D101" s="124">
        <f>Análisis_Activos!AJ101</f>
        <v>7883333.333333333</v>
      </c>
      <c r="E101" s="123">
        <f t="shared" si="7"/>
        <v>129116145.06666665</v>
      </c>
      <c r="F101" s="123">
        <f>Análisis_Financiación!E107</f>
        <v>6634640.2518958105</v>
      </c>
      <c r="G101" s="123">
        <f t="shared" si="9"/>
        <v>122481504.81477083</v>
      </c>
      <c r="H101" s="123"/>
      <c r="I101" s="123">
        <f>G101*Datos_Entrada!$C$8</f>
        <v>40418896.588874377</v>
      </c>
      <c r="J101" s="123">
        <f t="shared" si="8"/>
        <v>82062608.225896448</v>
      </c>
      <c r="K101" s="125"/>
      <c r="L101" s="123">
        <f>-Análisis_Activos!AI101</f>
        <v>0</v>
      </c>
      <c r="M101" s="123"/>
      <c r="N101" s="123"/>
      <c r="O101" s="123">
        <f>-Análisis_Financiación!D107</f>
        <v>-3592771.2765957443</v>
      </c>
      <c r="P101" s="126">
        <f t="shared" si="10"/>
        <v>89945941.559229776</v>
      </c>
    </row>
    <row r="102" spans="2:16" x14ac:dyDescent="0.25">
      <c r="B102" s="122">
        <v>97</v>
      </c>
      <c r="C102" s="123">
        <f>PyG!W102</f>
        <v>136999478.39999998</v>
      </c>
      <c r="D102" s="124">
        <f>Análisis_Activos!AJ102</f>
        <v>7883333.333333333</v>
      </c>
      <c r="E102" s="123">
        <f t="shared" si="7"/>
        <v>129116145.06666665</v>
      </c>
      <c r="F102" s="123">
        <f>Análisis_Financiación!E108</f>
        <v>6588884.1122275637</v>
      </c>
      <c r="G102" s="123">
        <f t="shared" si="9"/>
        <v>122527260.95443909</v>
      </c>
      <c r="H102" s="123"/>
      <c r="I102" s="123">
        <f>G102*Datos_Entrada!$C$8</f>
        <v>40433996.114964902</v>
      </c>
      <c r="J102" s="123">
        <f t="shared" si="8"/>
        <v>82093264.839474186</v>
      </c>
      <c r="K102" s="125">
        <f>-Análisis_Activos!L102</f>
        <v>-2000000</v>
      </c>
      <c r="L102" s="123">
        <f>-Análisis_Activos!AI102</f>
        <v>0</v>
      </c>
      <c r="M102" s="123"/>
      <c r="N102" s="123"/>
      <c r="O102" s="123">
        <f>-Análisis_Financiación!D108</f>
        <v>-3592771.2765957443</v>
      </c>
      <c r="P102" s="126">
        <f t="shared" si="10"/>
        <v>87976598.172807515</v>
      </c>
    </row>
    <row r="103" spans="2:16" x14ac:dyDescent="0.25">
      <c r="B103" s="122">
        <v>98</v>
      </c>
      <c r="C103" s="123">
        <f>PyG!W103</f>
        <v>136999478.39999998</v>
      </c>
      <c r="D103" s="124">
        <f>Análisis_Activos!AJ103</f>
        <v>7900000</v>
      </c>
      <c r="E103" s="123">
        <f t="shared" si="7"/>
        <v>129099478.39999998</v>
      </c>
      <c r="F103" s="123">
        <f>Análisis_Financiación!E109</f>
        <v>6543127.9725593161</v>
      </c>
      <c r="G103" s="123">
        <f t="shared" si="9"/>
        <v>122556350.42744066</v>
      </c>
      <c r="H103" s="123"/>
      <c r="I103" s="123">
        <f>G103*Datos_Entrada!$C$8</f>
        <v>40443595.64105542</v>
      </c>
      <c r="J103" s="123">
        <f t="shared" si="8"/>
        <v>82112754.786385238</v>
      </c>
      <c r="K103" s="125"/>
      <c r="L103" s="123">
        <f>-Análisis_Activos!AI103</f>
        <v>0</v>
      </c>
      <c r="M103" s="123"/>
      <c r="N103" s="123"/>
      <c r="O103" s="123">
        <f>-Análisis_Financiación!D109</f>
        <v>-3592771.2765957443</v>
      </c>
      <c r="P103" s="126">
        <f t="shared" si="10"/>
        <v>90012754.786385238</v>
      </c>
    </row>
    <row r="104" spans="2:16" x14ac:dyDescent="0.25">
      <c r="B104" s="122">
        <v>99</v>
      </c>
      <c r="C104" s="123">
        <f>PyG!W104</f>
        <v>136999478.39999998</v>
      </c>
      <c r="D104" s="124">
        <f>Análisis_Activos!AJ104</f>
        <v>7900000</v>
      </c>
      <c r="E104" s="123">
        <f t="shared" si="7"/>
        <v>129099478.39999998</v>
      </c>
      <c r="F104" s="123">
        <f>Análisis_Financiación!E110</f>
        <v>6497371.8328910694</v>
      </c>
      <c r="G104" s="123">
        <f t="shared" si="9"/>
        <v>122602106.5671089</v>
      </c>
      <c r="H104" s="123"/>
      <c r="I104" s="123">
        <f>G104*Datos_Entrada!$C$8</f>
        <v>40458695.167145938</v>
      </c>
      <c r="J104" s="123">
        <f t="shared" si="8"/>
        <v>82143411.399962962</v>
      </c>
      <c r="K104" s="125"/>
      <c r="L104" s="123">
        <f>-Análisis_Activos!AI104</f>
        <v>0</v>
      </c>
      <c r="M104" s="123"/>
      <c r="N104" s="123"/>
      <c r="O104" s="123">
        <f>-Análisis_Financiación!D110</f>
        <v>-3592771.2765957443</v>
      </c>
      <c r="P104" s="126">
        <f t="shared" si="10"/>
        <v>90043411.399962962</v>
      </c>
    </row>
    <row r="105" spans="2:16" x14ac:dyDescent="0.25">
      <c r="B105" s="122">
        <v>100</v>
      </c>
      <c r="C105" s="123">
        <f>PyG!W105</f>
        <v>136999478.39999998</v>
      </c>
      <c r="D105" s="124">
        <f>Análisis_Activos!AJ105</f>
        <v>7900000</v>
      </c>
      <c r="E105" s="123">
        <f t="shared" si="7"/>
        <v>129099478.39999998</v>
      </c>
      <c r="F105" s="123">
        <f>Análisis_Financiación!E111</f>
        <v>6451615.6932228226</v>
      </c>
      <c r="G105" s="123">
        <f t="shared" si="9"/>
        <v>122647862.70677716</v>
      </c>
      <c r="H105" s="123"/>
      <c r="I105" s="123">
        <f>G105*Datos_Entrada!$C$8</f>
        <v>40473794.693236463</v>
      </c>
      <c r="J105" s="123">
        <f t="shared" si="8"/>
        <v>82174068.013540685</v>
      </c>
      <c r="K105" s="125"/>
      <c r="L105" s="123">
        <f>-Análisis_Activos!AI105</f>
        <v>0</v>
      </c>
      <c r="M105" s="123"/>
      <c r="N105" s="123"/>
      <c r="O105" s="123">
        <f>-Análisis_Financiación!D111</f>
        <v>-3592771.2765957443</v>
      </c>
      <c r="P105" s="126">
        <f t="shared" si="10"/>
        <v>90074068.013540685</v>
      </c>
    </row>
    <row r="106" spans="2:16" x14ac:dyDescent="0.25">
      <c r="B106" s="122">
        <v>101</v>
      </c>
      <c r="C106" s="123">
        <f>PyG!W106</f>
        <v>136999478.39999998</v>
      </c>
      <c r="D106" s="124">
        <f>Análisis_Activos!AJ106</f>
        <v>7900000</v>
      </c>
      <c r="E106" s="123">
        <f t="shared" si="7"/>
        <v>129099478.39999998</v>
      </c>
      <c r="F106" s="123">
        <f>Análisis_Financiación!E112</f>
        <v>6405859.553554575</v>
      </c>
      <c r="G106" s="123">
        <f t="shared" si="9"/>
        <v>122693618.8464454</v>
      </c>
      <c r="H106" s="123"/>
      <c r="I106" s="123">
        <f>G106*Datos_Entrada!$C$8</f>
        <v>40488894.21932698</v>
      </c>
      <c r="J106" s="123">
        <f t="shared" si="8"/>
        <v>82204724.627118409</v>
      </c>
      <c r="K106" s="125"/>
      <c r="L106" s="123">
        <f>-Análisis_Activos!AI106</f>
        <v>0</v>
      </c>
      <c r="M106" s="123"/>
      <c r="N106" s="123"/>
      <c r="O106" s="123">
        <f>-Análisis_Financiación!D112</f>
        <v>-3592771.2765957443</v>
      </c>
      <c r="P106" s="126">
        <f t="shared" si="10"/>
        <v>90104724.627118409</v>
      </c>
    </row>
    <row r="107" spans="2:16" x14ac:dyDescent="0.25">
      <c r="B107" s="122">
        <v>102</v>
      </c>
      <c r="C107" s="123">
        <f>PyG!W107</f>
        <v>136999478.39999998</v>
      </c>
      <c r="D107" s="124">
        <f>Análisis_Activos!AJ107</f>
        <v>7900000</v>
      </c>
      <c r="E107" s="123">
        <f t="shared" si="7"/>
        <v>129099478.39999998</v>
      </c>
      <c r="F107" s="123">
        <f>Análisis_Financiación!E113</f>
        <v>6360103.4138863282</v>
      </c>
      <c r="G107" s="123">
        <f t="shared" si="9"/>
        <v>122739374.98611365</v>
      </c>
      <c r="H107" s="123"/>
      <c r="I107" s="123">
        <f>G107*Datos_Entrada!$C$8</f>
        <v>40503993.745417506</v>
      </c>
      <c r="J107" s="123">
        <f t="shared" si="8"/>
        <v>82235381.240696147</v>
      </c>
      <c r="K107" s="125"/>
      <c r="L107" s="123">
        <f>-Análisis_Activos!AI107</f>
        <v>0</v>
      </c>
      <c r="M107" s="123"/>
      <c r="N107" s="123"/>
      <c r="O107" s="123">
        <f>-Análisis_Financiación!D113</f>
        <v>-3592771.2765957443</v>
      </c>
      <c r="P107" s="126">
        <f t="shared" si="10"/>
        <v>90135381.240696147</v>
      </c>
    </row>
    <row r="108" spans="2:16" x14ac:dyDescent="0.25">
      <c r="B108" s="122">
        <v>103</v>
      </c>
      <c r="C108" s="123">
        <f>PyG!W108</f>
        <v>136999478.39999998</v>
      </c>
      <c r="D108" s="124">
        <f>Análisis_Activos!AJ108</f>
        <v>7900000</v>
      </c>
      <c r="E108" s="123">
        <f t="shared" si="7"/>
        <v>129099478.39999998</v>
      </c>
      <c r="F108" s="123">
        <f>Análisis_Financiación!E114</f>
        <v>6314347.2742180815</v>
      </c>
      <c r="G108" s="123">
        <f t="shared" si="9"/>
        <v>122785131.12578189</v>
      </c>
      <c r="H108" s="123"/>
      <c r="I108" s="123">
        <f>G108*Datos_Entrada!$C$8</f>
        <v>40519093.271508023</v>
      </c>
      <c r="J108" s="123">
        <f t="shared" si="8"/>
        <v>82266037.854273871</v>
      </c>
      <c r="K108" s="125"/>
      <c r="L108" s="123">
        <f>-Análisis_Activos!AI108</f>
        <v>0</v>
      </c>
      <c r="M108" s="123"/>
      <c r="N108" s="123"/>
      <c r="O108" s="123">
        <f>-Análisis_Financiación!D114</f>
        <v>-3592771.2765957443</v>
      </c>
      <c r="P108" s="126">
        <f t="shared" si="10"/>
        <v>90166037.854273871</v>
      </c>
    </row>
    <row r="109" spans="2:16" x14ac:dyDescent="0.25">
      <c r="B109" s="122">
        <v>104</v>
      </c>
      <c r="C109" s="123">
        <f>PyG!W109</f>
        <v>136999478.39999998</v>
      </c>
      <c r="D109" s="124">
        <f>Análisis_Activos!AJ109</f>
        <v>7900000</v>
      </c>
      <c r="E109" s="123">
        <f t="shared" si="7"/>
        <v>129099478.39999998</v>
      </c>
      <c r="F109" s="123">
        <f>Análisis_Financiación!E115</f>
        <v>6268591.1345498338</v>
      </c>
      <c r="G109" s="123">
        <f t="shared" si="9"/>
        <v>122830887.26545015</v>
      </c>
      <c r="H109" s="123"/>
      <c r="I109" s="123">
        <f>G109*Datos_Entrada!$C$8</f>
        <v>40534192.797598548</v>
      </c>
      <c r="J109" s="123">
        <f t="shared" si="8"/>
        <v>82296694.467851609</v>
      </c>
      <c r="K109" s="125"/>
      <c r="L109" s="123">
        <f>-Análisis_Activos!AI109</f>
        <v>0</v>
      </c>
      <c r="M109" s="123"/>
      <c r="N109" s="123"/>
      <c r="O109" s="123">
        <f>-Análisis_Financiación!D115</f>
        <v>-3592771.2765957443</v>
      </c>
      <c r="P109" s="126">
        <f t="shared" si="10"/>
        <v>90196694.467851609</v>
      </c>
    </row>
    <row r="110" spans="2:16" x14ac:dyDescent="0.25">
      <c r="B110" s="122">
        <v>105</v>
      </c>
      <c r="C110" s="123">
        <f>PyG!W110</f>
        <v>136999478.39999998</v>
      </c>
      <c r="D110" s="124">
        <f>Análisis_Activos!AJ110</f>
        <v>7900000</v>
      </c>
      <c r="E110" s="123">
        <f t="shared" si="7"/>
        <v>129099478.39999998</v>
      </c>
      <c r="F110" s="123">
        <f>Análisis_Financiación!E116</f>
        <v>6222834.9948815871</v>
      </c>
      <c r="G110" s="123">
        <f t="shared" si="9"/>
        <v>122876643.40511839</v>
      </c>
      <c r="H110" s="123"/>
      <c r="I110" s="123">
        <f>G110*Datos_Entrada!$C$8</f>
        <v>40549292.323689073</v>
      </c>
      <c r="J110" s="123">
        <f t="shared" si="8"/>
        <v>82327351.081429318</v>
      </c>
      <c r="K110" s="125"/>
      <c r="L110" s="123">
        <f>-Análisis_Activos!AI110</f>
        <v>0</v>
      </c>
      <c r="M110" s="123"/>
      <c r="N110" s="123"/>
      <c r="O110" s="123">
        <f>-Análisis_Financiación!D116</f>
        <v>-3592771.2765957443</v>
      </c>
      <c r="P110" s="126">
        <f t="shared" si="10"/>
        <v>90227351.081429318</v>
      </c>
    </row>
    <row r="111" spans="2:16" x14ac:dyDescent="0.25">
      <c r="B111" s="122">
        <v>106</v>
      </c>
      <c r="C111" s="123">
        <f>PyG!W111</f>
        <v>136999478.39999998</v>
      </c>
      <c r="D111" s="124">
        <f>Análisis_Activos!AJ111</f>
        <v>7900000</v>
      </c>
      <c r="E111" s="123">
        <f t="shared" si="7"/>
        <v>129099478.39999998</v>
      </c>
      <c r="F111" s="123">
        <f>Análisis_Financiación!E117</f>
        <v>6177078.8552133394</v>
      </c>
      <c r="G111" s="123">
        <f t="shared" si="9"/>
        <v>122922399.54478663</v>
      </c>
      <c r="H111" s="123"/>
      <c r="I111" s="123">
        <f>G111*Datos_Entrada!$C$8</f>
        <v>40564391.849779591</v>
      </c>
      <c r="J111" s="123">
        <f t="shared" si="8"/>
        <v>82358007.695007041</v>
      </c>
      <c r="K111" s="125"/>
      <c r="L111" s="123">
        <f>-Análisis_Activos!AI111</f>
        <v>0</v>
      </c>
      <c r="M111" s="123"/>
      <c r="N111" s="123"/>
      <c r="O111" s="123">
        <f>-Análisis_Financiación!D117</f>
        <v>-3592771.2765957443</v>
      </c>
      <c r="P111" s="126">
        <f t="shared" si="10"/>
        <v>90258007.695007041</v>
      </c>
    </row>
    <row r="112" spans="2:16" x14ac:dyDescent="0.25">
      <c r="B112" s="122">
        <v>107</v>
      </c>
      <c r="C112" s="123">
        <f>PyG!W112</f>
        <v>136999478.39999998</v>
      </c>
      <c r="D112" s="124">
        <f>Análisis_Activos!AJ112</f>
        <v>7900000</v>
      </c>
      <c r="E112" s="123">
        <f t="shared" si="7"/>
        <v>129099478.39999998</v>
      </c>
      <c r="F112" s="123">
        <f>Análisis_Financiación!E118</f>
        <v>6131322.7155450927</v>
      </c>
      <c r="G112" s="123">
        <f t="shared" si="9"/>
        <v>122968155.68445489</v>
      </c>
      <c r="H112" s="123"/>
      <c r="I112" s="123">
        <f>G112*Datos_Entrada!$C$8</f>
        <v>40579491.375870116</v>
      </c>
      <c r="J112" s="123">
        <f t="shared" si="8"/>
        <v>82388664.30858478</v>
      </c>
      <c r="K112" s="125"/>
      <c r="L112" s="123">
        <f>-Análisis_Activos!AI112</f>
        <v>0</v>
      </c>
      <c r="M112" s="123"/>
      <c r="N112" s="123"/>
      <c r="O112" s="123">
        <f>-Análisis_Financiación!D118</f>
        <v>-3592771.2765957443</v>
      </c>
      <c r="P112" s="126">
        <f t="shared" si="10"/>
        <v>90288664.30858478</v>
      </c>
    </row>
    <row r="113" spans="2:16" x14ac:dyDescent="0.25">
      <c r="B113" s="122">
        <v>108</v>
      </c>
      <c r="C113" s="123">
        <f>PyG!W113</f>
        <v>136999478.39999998</v>
      </c>
      <c r="D113" s="124">
        <f>Análisis_Activos!AJ113</f>
        <v>7900000</v>
      </c>
      <c r="E113" s="123">
        <f t="shared" si="7"/>
        <v>129099478.39999998</v>
      </c>
      <c r="F113" s="123">
        <f>Análisis_Financiación!E119</f>
        <v>6085566.575876846</v>
      </c>
      <c r="G113" s="123">
        <f t="shared" si="9"/>
        <v>123013911.82412313</v>
      </c>
      <c r="H113" s="123"/>
      <c r="I113" s="123">
        <f>G113*Datos_Entrada!$C$8</f>
        <v>40594590.901960634</v>
      </c>
      <c r="J113" s="123">
        <f t="shared" si="8"/>
        <v>82419320.922162503</v>
      </c>
      <c r="K113" s="125"/>
      <c r="L113" s="123">
        <f>-Análisis_Activos!AI113</f>
        <v>0</v>
      </c>
      <c r="M113" s="123"/>
      <c r="N113" s="123"/>
      <c r="O113" s="123">
        <f>-Análisis_Financiación!D119</f>
        <v>-3592771.2765957443</v>
      </c>
      <c r="P113" s="126">
        <f t="shared" si="10"/>
        <v>90319320.922162503</v>
      </c>
    </row>
    <row r="114" spans="2:16" x14ac:dyDescent="0.25">
      <c r="B114" s="122">
        <v>109</v>
      </c>
      <c r="C114" s="123">
        <f>PyG!W114</f>
        <v>85823116.800000042</v>
      </c>
      <c r="D114" s="124">
        <f>Análisis_Activos!AJ114</f>
        <v>7900000</v>
      </c>
      <c r="E114" s="123">
        <f t="shared" si="7"/>
        <v>77923116.800000042</v>
      </c>
      <c r="F114" s="123">
        <f>Análisis_Financiación!E120</f>
        <v>6039810.4362085983</v>
      </c>
      <c r="G114" s="123">
        <f t="shared" si="9"/>
        <v>71883306.363791436</v>
      </c>
      <c r="H114" s="123"/>
      <c r="I114" s="123">
        <f>G114*Datos_Entrada!$C$8</f>
        <v>23721491.100051176</v>
      </c>
      <c r="J114" s="123">
        <f t="shared" si="8"/>
        <v>48161815.263740256</v>
      </c>
      <c r="K114" s="125">
        <f>-Análisis_Activos!L114</f>
        <v>-2000000</v>
      </c>
      <c r="L114" s="123">
        <f>-Análisis_Activos!AI114</f>
        <v>208000000</v>
      </c>
      <c r="M114" s="123"/>
      <c r="N114" s="123"/>
      <c r="O114" s="123">
        <f>-Análisis_Financiación!D120</f>
        <v>-3592771.2765957443</v>
      </c>
      <c r="P114" s="126">
        <f t="shared" si="10"/>
        <v>262061815.26374024</v>
      </c>
    </row>
    <row r="115" spans="2:16" x14ac:dyDescent="0.25">
      <c r="B115" s="122">
        <v>110</v>
      </c>
      <c r="C115" s="123">
        <f>PyG!W115</f>
        <v>85823116.800000042</v>
      </c>
      <c r="D115" s="124">
        <f>Análisis_Activos!AJ115</f>
        <v>7916666.666666667</v>
      </c>
      <c r="E115" s="123">
        <f t="shared" si="7"/>
        <v>77906450.13333337</v>
      </c>
      <c r="F115" s="123">
        <f>Análisis_Financiación!E121</f>
        <v>5994054.2965403516</v>
      </c>
      <c r="G115" s="123">
        <f t="shared" si="9"/>
        <v>71912395.83679302</v>
      </c>
      <c r="H115" s="123"/>
      <c r="I115" s="123">
        <f>G115*Datos_Entrada!$C$8</f>
        <v>23731090.626141697</v>
      </c>
      <c r="J115" s="123">
        <f t="shared" si="8"/>
        <v>48181305.210651323</v>
      </c>
      <c r="K115" s="125"/>
      <c r="L115" s="123">
        <f>-Análisis_Activos!AI115</f>
        <v>0</v>
      </c>
      <c r="M115" s="123"/>
      <c r="N115" s="123"/>
      <c r="O115" s="123">
        <f>-Análisis_Financiación!D121</f>
        <v>-3592771.2765957443</v>
      </c>
      <c r="P115" s="126">
        <f t="shared" si="10"/>
        <v>56097971.877317987</v>
      </c>
    </row>
    <row r="116" spans="2:16" x14ac:dyDescent="0.25">
      <c r="B116" s="122">
        <v>111</v>
      </c>
      <c r="C116" s="123">
        <f>PyG!W116</f>
        <v>85823116.800000042</v>
      </c>
      <c r="D116" s="124">
        <f>Análisis_Activos!AJ116</f>
        <v>7916666.666666667</v>
      </c>
      <c r="E116" s="123">
        <f t="shared" si="7"/>
        <v>77906450.13333337</v>
      </c>
      <c r="F116" s="123">
        <f>Análisis_Financiación!E122</f>
        <v>5948298.1568721049</v>
      </c>
      <c r="G116" s="123">
        <f t="shared" si="9"/>
        <v>71958151.976461262</v>
      </c>
      <c r="H116" s="123"/>
      <c r="I116" s="123">
        <f>G116*Datos_Entrada!$C$8</f>
        <v>23746190.152232219</v>
      </c>
      <c r="J116" s="123">
        <f t="shared" si="8"/>
        <v>48211961.824229047</v>
      </c>
      <c r="K116" s="125"/>
      <c r="L116" s="123">
        <f>-Análisis_Activos!AI116</f>
        <v>0</v>
      </c>
      <c r="M116" s="123"/>
      <c r="N116" s="123"/>
      <c r="O116" s="123">
        <f>-Análisis_Financiación!D122</f>
        <v>-3592771.2765957443</v>
      </c>
      <c r="P116" s="126">
        <f t="shared" si="10"/>
        <v>56128628.490895711</v>
      </c>
    </row>
    <row r="117" spans="2:16" x14ac:dyDescent="0.25">
      <c r="B117" s="122">
        <v>112</v>
      </c>
      <c r="C117" s="123">
        <f>PyG!W117</f>
        <v>85823116.800000042</v>
      </c>
      <c r="D117" s="124">
        <f>Análisis_Activos!AJ117</f>
        <v>7916666.666666667</v>
      </c>
      <c r="E117" s="123">
        <f t="shared" si="7"/>
        <v>77906450.13333337</v>
      </c>
      <c r="F117" s="123">
        <f>Análisis_Financiación!E123</f>
        <v>5902542.0172038572</v>
      </c>
      <c r="G117" s="123">
        <f t="shared" si="9"/>
        <v>72003908.116129518</v>
      </c>
      <c r="H117" s="123"/>
      <c r="I117" s="123">
        <f>G117*Datos_Entrada!$C$8</f>
        <v>23761289.678322744</v>
      </c>
      <c r="J117" s="123">
        <f t="shared" si="8"/>
        <v>48242618.43780677</v>
      </c>
      <c r="K117" s="125"/>
      <c r="L117" s="123">
        <f>-Análisis_Activos!AI117</f>
        <v>0</v>
      </c>
      <c r="M117" s="123"/>
      <c r="N117" s="123"/>
      <c r="O117" s="123">
        <f>-Análisis_Financiación!D123</f>
        <v>-3592771.2765957443</v>
      </c>
      <c r="P117" s="126">
        <f t="shared" si="10"/>
        <v>56159285.104473434</v>
      </c>
    </row>
    <row r="118" spans="2:16" x14ac:dyDescent="0.25">
      <c r="B118" s="122">
        <v>113</v>
      </c>
      <c r="C118" s="123">
        <f>PyG!W118</f>
        <v>85823116.800000042</v>
      </c>
      <c r="D118" s="124">
        <f>Análisis_Activos!AJ118</f>
        <v>7916666.666666667</v>
      </c>
      <c r="E118" s="123">
        <f t="shared" si="7"/>
        <v>77906450.13333337</v>
      </c>
      <c r="F118" s="123">
        <f>Análisis_Financiación!E124</f>
        <v>5856785.8775356105</v>
      </c>
      <c r="G118" s="123">
        <f t="shared" si="9"/>
        <v>72049664.255797759</v>
      </c>
      <c r="H118" s="123"/>
      <c r="I118" s="123">
        <f>G118*Datos_Entrada!$C$8</f>
        <v>23776389.204413261</v>
      </c>
      <c r="J118" s="123">
        <f t="shared" si="8"/>
        <v>48273275.051384494</v>
      </c>
      <c r="K118" s="125"/>
      <c r="L118" s="123">
        <f>-Análisis_Activos!AI118</f>
        <v>0</v>
      </c>
      <c r="M118" s="123"/>
      <c r="N118" s="123"/>
      <c r="O118" s="123">
        <f>-Análisis_Financiación!D124</f>
        <v>-3592771.2765957443</v>
      </c>
      <c r="P118" s="126">
        <f t="shared" si="10"/>
        <v>56189941.718051158</v>
      </c>
    </row>
    <row r="119" spans="2:16" x14ac:dyDescent="0.25">
      <c r="B119" s="122">
        <v>114</v>
      </c>
      <c r="C119" s="123">
        <f>PyG!W119</f>
        <v>85823116.800000042</v>
      </c>
      <c r="D119" s="124">
        <f>Análisis_Activos!AJ119</f>
        <v>7916666.666666667</v>
      </c>
      <c r="E119" s="123">
        <f t="shared" si="7"/>
        <v>77906450.13333337</v>
      </c>
      <c r="F119" s="123">
        <f>Análisis_Financiación!E125</f>
        <v>5811029.7378673628</v>
      </c>
      <c r="G119" s="123">
        <f t="shared" si="9"/>
        <v>72095420.395466</v>
      </c>
      <c r="H119" s="123"/>
      <c r="I119" s="123">
        <f>G119*Datos_Entrada!$C$8</f>
        <v>23791488.730503783</v>
      </c>
      <c r="J119" s="123">
        <f t="shared" si="8"/>
        <v>48303931.664962217</v>
      </c>
      <c r="K119" s="125"/>
      <c r="L119" s="123">
        <f>-Análisis_Activos!AI119</f>
        <v>0</v>
      </c>
      <c r="M119" s="123"/>
      <c r="N119" s="123"/>
      <c r="O119" s="123">
        <f>-Análisis_Financiación!D125</f>
        <v>-3592771.2765957443</v>
      </c>
      <c r="P119" s="126">
        <f t="shared" si="10"/>
        <v>56220598.331628881</v>
      </c>
    </row>
    <row r="120" spans="2:16" x14ac:dyDescent="0.25">
      <c r="B120" s="122">
        <v>115</v>
      </c>
      <c r="C120" s="123">
        <f>PyG!W120</f>
        <v>85823116.800000042</v>
      </c>
      <c r="D120" s="124">
        <f>Análisis_Activos!AJ120</f>
        <v>7916666.666666667</v>
      </c>
      <c r="E120" s="123">
        <f t="shared" si="7"/>
        <v>77906450.13333337</v>
      </c>
      <c r="F120" s="123">
        <f>Análisis_Financiación!E126</f>
        <v>5765273.5981991161</v>
      </c>
      <c r="G120" s="123">
        <f t="shared" si="9"/>
        <v>72141176.535134256</v>
      </c>
      <c r="H120" s="123"/>
      <c r="I120" s="123">
        <f>G120*Datos_Entrada!$C$8</f>
        <v>23806588.256594304</v>
      </c>
      <c r="J120" s="123">
        <f t="shared" si="8"/>
        <v>48334588.278539956</v>
      </c>
      <c r="K120" s="125"/>
      <c r="L120" s="123">
        <f>-Análisis_Activos!AI120</f>
        <v>0</v>
      </c>
      <c r="M120" s="123"/>
      <c r="N120" s="123"/>
      <c r="O120" s="123">
        <f>-Análisis_Financiación!D126</f>
        <v>-3592771.2765957443</v>
      </c>
      <c r="P120" s="126">
        <f t="shared" si="10"/>
        <v>56251254.94520662</v>
      </c>
    </row>
    <row r="121" spans="2:16" x14ac:dyDescent="0.25">
      <c r="B121" s="122">
        <v>116</v>
      </c>
      <c r="C121" s="123">
        <f>PyG!W121</f>
        <v>85823116.800000042</v>
      </c>
      <c r="D121" s="124">
        <f>Análisis_Activos!AJ121</f>
        <v>7916666.666666667</v>
      </c>
      <c r="E121" s="123">
        <f t="shared" si="7"/>
        <v>77906450.13333337</v>
      </c>
      <c r="F121" s="123">
        <f>Análisis_Financiación!E127</f>
        <v>5719517.4585308693</v>
      </c>
      <c r="G121" s="123">
        <f t="shared" si="9"/>
        <v>72186932.674802497</v>
      </c>
      <c r="H121" s="123"/>
      <c r="I121" s="123">
        <f>G121*Datos_Entrada!$C$8</f>
        <v>23821687.782684825</v>
      </c>
      <c r="J121" s="123">
        <f t="shared" si="8"/>
        <v>48365244.892117672</v>
      </c>
      <c r="K121" s="125"/>
      <c r="L121" s="123">
        <f>-Análisis_Activos!AI121</f>
        <v>0</v>
      </c>
      <c r="M121" s="123"/>
      <c r="N121" s="123"/>
      <c r="O121" s="123">
        <f>-Análisis_Financiación!D127</f>
        <v>-3592771.2765957443</v>
      </c>
      <c r="P121" s="126">
        <f t="shared" si="10"/>
        <v>56281911.558784336</v>
      </c>
    </row>
    <row r="122" spans="2:16" x14ac:dyDescent="0.25">
      <c r="B122" s="122">
        <v>117</v>
      </c>
      <c r="C122" s="123">
        <f>PyG!W122</f>
        <v>85823116.800000042</v>
      </c>
      <c r="D122" s="124">
        <f>Análisis_Activos!AJ122</f>
        <v>7916666.666666667</v>
      </c>
      <c r="E122" s="123">
        <f t="shared" si="7"/>
        <v>77906450.13333337</v>
      </c>
      <c r="F122" s="123">
        <f>Análisis_Financiación!E128</f>
        <v>5673761.3188626217</v>
      </c>
      <c r="G122" s="123">
        <f t="shared" si="9"/>
        <v>72232688.814470753</v>
      </c>
      <c r="H122" s="123"/>
      <c r="I122" s="123">
        <f>G122*Datos_Entrada!$C$8</f>
        <v>23836787.30877535</v>
      </c>
      <c r="J122" s="123">
        <f t="shared" si="8"/>
        <v>48395901.505695403</v>
      </c>
      <c r="K122" s="125"/>
      <c r="L122" s="123">
        <f>-Análisis_Activos!AI122</f>
        <v>0</v>
      </c>
      <c r="M122" s="123"/>
      <c r="N122" s="123"/>
      <c r="O122" s="123">
        <f>-Análisis_Financiación!D128</f>
        <v>-3592771.2765957443</v>
      </c>
      <c r="P122" s="126">
        <f t="shared" si="10"/>
        <v>56312568.172362067</v>
      </c>
    </row>
    <row r="123" spans="2:16" x14ac:dyDescent="0.25">
      <c r="B123" s="122">
        <v>118</v>
      </c>
      <c r="C123" s="123">
        <f>PyG!W123</f>
        <v>85823116.800000042</v>
      </c>
      <c r="D123" s="124">
        <f>Análisis_Activos!AJ123</f>
        <v>7916666.666666667</v>
      </c>
      <c r="E123" s="123">
        <f t="shared" si="7"/>
        <v>77906450.13333337</v>
      </c>
      <c r="F123" s="123">
        <f>Análisis_Financiación!E129</f>
        <v>5628005.1791943749</v>
      </c>
      <c r="G123" s="123">
        <f t="shared" si="9"/>
        <v>72278444.954138994</v>
      </c>
      <c r="H123" s="123"/>
      <c r="I123" s="123">
        <f>G123*Datos_Entrada!$C$8</f>
        <v>23851886.834865868</v>
      </c>
      <c r="J123" s="123">
        <f t="shared" si="8"/>
        <v>48426558.119273126</v>
      </c>
      <c r="K123" s="125"/>
      <c r="L123" s="123">
        <f>-Análisis_Activos!AI123</f>
        <v>0</v>
      </c>
      <c r="M123" s="123"/>
      <c r="N123" s="123"/>
      <c r="O123" s="123">
        <f>-Análisis_Financiación!D129</f>
        <v>-3592771.2765957443</v>
      </c>
      <c r="P123" s="126">
        <f t="shared" si="10"/>
        <v>56343224.78593979</v>
      </c>
    </row>
    <row r="124" spans="2:16" x14ac:dyDescent="0.25">
      <c r="B124" s="122">
        <v>119</v>
      </c>
      <c r="C124" s="123">
        <f>PyG!W124</f>
        <v>85823116.800000042</v>
      </c>
      <c r="D124" s="124">
        <f>Análisis_Activos!AJ124</f>
        <v>7916666.666666667</v>
      </c>
      <c r="E124" s="123">
        <f t="shared" si="7"/>
        <v>77906450.13333337</v>
      </c>
      <c r="F124" s="123">
        <f>Análisis_Financiación!E130</f>
        <v>5582249.0395261273</v>
      </c>
      <c r="G124" s="123">
        <f t="shared" si="9"/>
        <v>72324201.09380725</v>
      </c>
      <c r="H124" s="123"/>
      <c r="I124" s="123">
        <f>G124*Datos_Entrada!$C$8</f>
        <v>23866986.360956393</v>
      </c>
      <c r="J124" s="123">
        <f t="shared" si="8"/>
        <v>48457214.732850857</v>
      </c>
      <c r="K124" s="125"/>
      <c r="L124" s="123">
        <f>-Análisis_Activos!AI124</f>
        <v>0</v>
      </c>
      <c r="M124" s="123"/>
      <c r="N124" s="123"/>
      <c r="O124" s="123">
        <f>-Análisis_Financiación!D130</f>
        <v>-3592771.2765957443</v>
      </c>
      <c r="P124" s="126">
        <f t="shared" si="10"/>
        <v>56373881.399517521</v>
      </c>
    </row>
    <row r="125" spans="2:16" x14ac:dyDescent="0.25">
      <c r="B125" s="122">
        <v>120</v>
      </c>
      <c r="C125" s="123">
        <f>PyG!W125</f>
        <v>85823116.800000042</v>
      </c>
      <c r="D125" s="124">
        <f>Análisis_Activos!AJ125</f>
        <v>7916666.666666667</v>
      </c>
      <c r="E125" s="123">
        <f t="shared" si="7"/>
        <v>77906450.13333337</v>
      </c>
      <c r="F125" s="123">
        <f>Análisis_Financiación!E131</f>
        <v>5536492.8998578805</v>
      </c>
      <c r="G125" s="123">
        <f t="shared" si="9"/>
        <v>72369957.233475491</v>
      </c>
      <c r="H125" s="123"/>
      <c r="I125" s="123">
        <f>G125*Datos_Entrada!$C$8</f>
        <v>23882085.887046915</v>
      </c>
      <c r="J125" s="123">
        <f t="shared" si="8"/>
        <v>48487871.346428573</v>
      </c>
      <c r="K125" s="125"/>
      <c r="L125" s="123">
        <f>-Análisis_Activos!AI125</f>
        <v>0</v>
      </c>
      <c r="M125" s="123"/>
      <c r="N125" s="123"/>
      <c r="O125" s="123">
        <f>-Análisis_Financiación!D131</f>
        <v>-3592771.2765957443</v>
      </c>
      <c r="P125" s="126">
        <f t="shared" si="10"/>
        <v>56404538.013095237</v>
      </c>
    </row>
    <row r="126" spans="2:16" x14ac:dyDescent="0.25">
      <c r="B126" s="122">
        <v>121</v>
      </c>
      <c r="C126" s="123">
        <f>PyG!W126</f>
        <v>136799478.39999998</v>
      </c>
      <c r="D126" s="124">
        <f>Análisis_Activos!AJ126</f>
        <v>7233333.333333333</v>
      </c>
      <c r="E126" s="123">
        <f t="shared" si="7"/>
        <v>129566145.06666665</v>
      </c>
      <c r="F126" s="123">
        <f>Análisis_Financiación!E132</f>
        <v>5490736.7601896338</v>
      </c>
      <c r="G126" s="123">
        <f t="shared" si="9"/>
        <v>124075408.30647701</v>
      </c>
      <c r="H126" s="123"/>
      <c r="I126" s="123">
        <f>G126*Datos_Entrada!$C$8</f>
        <v>40944884.741137415</v>
      </c>
      <c r="J126" s="123">
        <f t="shared" si="8"/>
        <v>83130523.565339595</v>
      </c>
      <c r="K126" s="125">
        <f>-Análisis_Activos!L126</f>
        <v>-2000000</v>
      </c>
      <c r="L126" s="123">
        <f>-Análisis_Activos!AI126</f>
        <v>-208000000</v>
      </c>
      <c r="M126" s="123"/>
      <c r="N126" s="123"/>
      <c r="O126" s="123">
        <f>-Análisis_Financiación!D132</f>
        <v>-3592771.2765957443</v>
      </c>
      <c r="P126" s="126">
        <f t="shared" si="10"/>
        <v>-119636143.10132708</v>
      </c>
    </row>
    <row r="127" spans="2:16" x14ac:dyDescent="0.25">
      <c r="B127" s="122">
        <v>122</v>
      </c>
      <c r="C127" s="123">
        <f>PyG!W127</f>
        <v>136799478.39999998</v>
      </c>
      <c r="D127" s="124">
        <f>Análisis_Activos!AJ127</f>
        <v>7250000</v>
      </c>
      <c r="E127" s="123">
        <f t="shared" si="7"/>
        <v>129549478.39999998</v>
      </c>
      <c r="F127" s="123">
        <f>Análisis_Financiación!E133</f>
        <v>5444980.6205213862</v>
      </c>
      <c r="G127" s="123">
        <f t="shared" si="9"/>
        <v>124104497.77947859</v>
      </c>
      <c r="H127" s="123"/>
      <c r="I127" s="123">
        <f>G127*Datos_Entrada!$C$8</f>
        <v>40954484.26722794</v>
      </c>
      <c r="J127" s="123">
        <f t="shared" si="8"/>
        <v>83150013.512250662</v>
      </c>
      <c r="K127" s="125"/>
      <c r="L127" s="123">
        <f>-Análisis_Activos!AI127</f>
        <v>0</v>
      </c>
      <c r="M127" s="123"/>
      <c r="N127" s="123"/>
      <c r="O127" s="123">
        <f>-Análisis_Financiación!D133</f>
        <v>-3592771.2765957443</v>
      </c>
      <c r="P127" s="126">
        <f t="shared" si="10"/>
        <v>90400013.512250662</v>
      </c>
    </row>
    <row r="128" spans="2:16" x14ac:dyDescent="0.25">
      <c r="B128" s="122">
        <v>123</v>
      </c>
      <c r="C128" s="123">
        <f>PyG!W128</f>
        <v>136799478.39999998</v>
      </c>
      <c r="D128" s="124">
        <f>Análisis_Activos!AJ128</f>
        <v>7250000</v>
      </c>
      <c r="E128" s="123">
        <f t="shared" si="7"/>
        <v>129549478.39999998</v>
      </c>
      <c r="F128" s="123">
        <f>Análisis_Financiación!E134</f>
        <v>5399224.4808531394</v>
      </c>
      <c r="G128" s="123">
        <f t="shared" si="9"/>
        <v>124150253.91914684</v>
      </c>
      <c r="H128" s="123"/>
      <c r="I128" s="123">
        <f>G128*Datos_Entrada!$C$8</f>
        <v>40969583.793318458</v>
      </c>
      <c r="J128" s="123">
        <f t="shared" si="8"/>
        <v>83180670.125828385</v>
      </c>
      <c r="K128" s="125"/>
      <c r="L128" s="123">
        <f>-Análisis_Activos!AI128</f>
        <v>0</v>
      </c>
      <c r="M128" s="123"/>
      <c r="N128" s="123"/>
      <c r="O128" s="123">
        <f>-Análisis_Financiación!D134</f>
        <v>-3592771.2765957443</v>
      </c>
      <c r="P128" s="126">
        <f t="shared" si="10"/>
        <v>90430670.125828385</v>
      </c>
    </row>
    <row r="129" spans="2:16" x14ac:dyDescent="0.25">
      <c r="B129" s="122">
        <v>124</v>
      </c>
      <c r="C129" s="123">
        <f>PyG!W129</f>
        <v>136799478.39999998</v>
      </c>
      <c r="D129" s="124">
        <f>Análisis_Activos!AJ129</f>
        <v>7250000</v>
      </c>
      <c r="E129" s="123">
        <f t="shared" si="7"/>
        <v>129549478.39999998</v>
      </c>
      <c r="F129" s="123">
        <f>Análisis_Financiación!E135</f>
        <v>5353468.3411848927</v>
      </c>
      <c r="G129" s="123">
        <f t="shared" si="9"/>
        <v>124196010.05881508</v>
      </c>
      <c r="H129" s="123"/>
      <c r="I129" s="123">
        <f>G129*Datos_Entrada!$C$8</f>
        <v>40984683.319408976</v>
      </c>
      <c r="J129" s="123">
        <f t="shared" si="8"/>
        <v>83211326.739406109</v>
      </c>
      <c r="K129" s="125"/>
      <c r="L129" s="123">
        <f>-Análisis_Activos!AI129</f>
        <v>0</v>
      </c>
      <c r="M129" s="123"/>
      <c r="N129" s="123"/>
      <c r="O129" s="123">
        <f>-Análisis_Financiación!D135</f>
        <v>-3592771.2765957443</v>
      </c>
      <c r="P129" s="126">
        <f t="shared" si="10"/>
        <v>90461326.739406109</v>
      </c>
    </row>
    <row r="130" spans="2:16" x14ac:dyDescent="0.25">
      <c r="B130" s="122">
        <v>125</v>
      </c>
      <c r="C130" s="123">
        <f>PyG!W130</f>
        <v>136799478.39999998</v>
      </c>
      <c r="D130" s="124">
        <f>Análisis_Activos!AJ130</f>
        <v>5166666.666666667</v>
      </c>
      <c r="E130" s="123">
        <f t="shared" si="7"/>
        <v>131632811.7333333</v>
      </c>
      <c r="F130" s="123">
        <f>Análisis_Financiación!E136</f>
        <v>5307712.201516645</v>
      </c>
      <c r="G130" s="123">
        <f t="shared" si="9"/>
        <v>126325099.53181666</v>
      </c>
      <c r="H130" s="123"/>
      <c r="I130" s="123">
        <f>G130*Datos_Entrada!$C$8</f>
        <v>41687282.845499501</v>
      </c>
      <c r="J130" s="123">
        <f t="shared" si="8"/>
        <v>84637816.686317161</v>
      </c>
      <c r="K130" s="125"/>
      <c r="L130" s="123">
        <f>-Análisis_Activos!AI130</f>
        <v>0</v>
      </c>
      <c r="M130" s="123"/>
      <c r="N130" s="123"/>
      <c r="O130" s="123">
        <f>-Análisis_Financiación!D136</f>
        <v>-3592771.2765957443</v>
      </c>
      <c r="P130" s="126">
        <f t="shared" si="10"/>
        <v>89804483.352983832</v>
      </c>
    </row>
    <row r="131" spans="2:16" x14ac:dyDescent="0.25">
      <c r="B131" s="122">
        <v>126</v>
      </c>
      <c r="C131" s="123">
        <f>PyG!W131</f>
        <v>136799478.39999998</v>
      </c>
      <c r="D131" s="124">
        <f>Análisis_Activos!AJ131</f>
        <v>5166666.666666667</v>
      </c>
      <c r="E131" s="123">
        <f t="shared" si="7"/>
        <v>131632811.7333333</v>
      </c>
      <c r="F131" s="123">
        <f>Análisis_Financiación!E137</f>
        <v>5261956.0618483983</v>
      </c>
      <c r="G131" s="123">
        <f t="shared" si="9"/>
        <v>126370855.6714849</v>
      </c>
      <c r="H131" s="123"/>
      <c r="I131" s="123">
        <f>G131*Datos_Entrada!$C$8</f>
        <v>41702382.371590018</v>
      </c>
      <c r="J131" s="123">
        <f t="shared" si="8"/>
        <v>84668473.299894884</v>
      </c>
      <c r="K131" s="125"/>
      <c r="L131" s="123">
        <f>-Análisis_Activos!AI131</f>
        <v>0</v>
      </c>
      <c r="M131" s="123"/>
      <c r="N131" s="123"/>
      <c r="O131" s="123">
        <f>-Análisis_Financiación!D137</f>
        <v>-3592771.2765957443</v>
      </c>
      <c r="P131" s="126">
        <f t="shared" si="10"/>
        <v>89835139.966561556</v>
      </c>
    </row>
    <row r="132" spans="2:16" x14ac:dyDescent="0.25">
      <c r="B132" s="122">
        <v>127</v>
      </c>
      <c r="C132" s="123">
        <f>PyG!W132</f>
        <v>136799478.39999998</v>
      </c>
      <c r="D132" s="124">
        <f>Análisis_Activos!AJ132</f>
        <v>5166666.666666667</v>
      </c>
      <c r="E132" s="123">
        <f t="shared" si="7"/>
        <v>131632811.7333333</v>
      </c>
      <c r="F132" s="123">
        <f>Análisis_Financiación!E138</f>
        <v>5216199.9221801506</v>
      </c>
      <c r="G132" s="123">
        <f t="shared" si="9"/>
        <v>126416611.81115316</v>
      </c>
      <c r="H132" s="123"/>
      <c r="I132" s="123">
        <f>G132*Datos_Entrada!$C$8</f>
        <v>41717481.897680543</v>
      </c>
      <c r="J132" s="123">
        <f t="shared" si="8"/>
        <v>84699129.913472623</v>
      </c>
      <c r="K132" s="125"/>
      <c r="L132" s="123">
        <f>-Análisis_Activos!AI132</f>
        <v>0</v>
      </c>
      <c r="M132" s="123"/>
      <c r="N132" s="123"/>
      <c r="O132" s="123">
        <f>-Análisis_Financiación!D138</f>
        <v>-3592771.2765957443</v>
      </c>
      <c r="P132" s="126">
        <f t="shared" si="10"/>
        <v>89865796.580139294</v>
      </c>
    </row>
    <row r="133" spans="2:16" x14ac:dyDescent="0.25">
      <c r="B133" s="122">
        <v>128</v>
      </c>
      <c r="C133" s="123">
        <f>PyG!W133</f>
        <v>136799478.39999998</v>
      </c>
      <c r="D133" s="124">
        <f>Análisis_Activos!AJ133</f>
        <v>5166666.666666667</v>
      </c>
      <c r="E133" s="123">
        <f t="shared" si="7"/>
        <v>131632811.7333333</v>
      </c>
      <c r="F133" s="123">
        <f>Análisis_Financiación!E139</f>
        <v>5170443.7825119039</v>
      </c>
      <c r="G133" s="123">
        <f t="shared" si="9"/>
        <v>126462367.9508214</v>
      </c>
      <c r="H133" s="123"/>
      <c r="I133" s="123">
        <f>G133*Datos_Entrada!$C$8</f>
        <v>41732581.423771061</v>
      </c>
      <c r="J133" s="123">
        <f t="shared" si="8"/>
        <v>84729786.527050346</v>
      </c>
      <c r="K133" s="125"/>
      <c r="L133" s="123">
        <f>-Análisis_Activos!AI133</f>
        <v>0</v>
      </c>
      <c r="M133" s="123"/>
      <c r="N133" s="123"/>
      <c r="O133" s="123">
        <f>-Análisis_Financiación!D139</f>
        <v>-3592771.2765957443</v>
      </c>
      <c r="P133" s="126">
        <f t="shared" si="10"/>
        <v>89896453.193717018</v>
      </c>
    </row>
    <row r="134" spans="2:16" x14ac:dyDescent="0.25">
      <c r="B134" s="122">
        <v>129</v>
      </c>
      <c r="C134" s="123">
        <f>PyG!W134</f>
        <v>136799478.39999998</v>
      </c>
      <c r="D134" s="124">
        <f>Análisis_Activos!AJ134</f>
        <v>5166666.666666667</v>
      </c>
      <c r="E134" s="123">
        <f t="shared" si="7"/>
        <v>131632811.7333333</v>
      </c>
      <c r="F134" s="123">
        <f>Análisis_Financiación!E140</f>
        <v>5124687.6428436572</v>
      </c>
      <c r="G134" s="123">
        <f t="shared" si="9"/>
        <v>126508124.09048964</v>
      </c>
      <c r="H134" s="123"/>
      <c r="I134" s="123">
        <f>G134*Datos_Entrada!$C$8</f>
        <v>41747680.949861586</v>
      </c>
      <c r="J134" s="123">
        <f t="shared" si="8"/>
        <v>84760443.140628055</v>
      </c>
      <c r="K134" s="125"/>
      <c r="L134" s="123">
        <f>-Análisis_Activos!AI134</f>
        <v>0</v>
      </c>
      <c r="M134" s="123"/>
      <c r="N134" s="123"/>
      <c r="O134" s="123">
        <f>-Análisis_Financiación!D140</f>
        <v>-3592771.2765957443</v>
      </c>
      <c r="P134" s="126">
        <f t="shared" si="10"/>
        <v>89927109.807294726</v>
      </c>
    </row>
    <row r="135" spans="2:16" x14ac:dyDescent="0.25">
      <c r="B135" s="122">
        <v>130</v>
      </c>
      <c r="C135" s="123">
        <f>PyG!W135</f>
        <v>136799478.39999998</v>
      </c>
      <c r="D135" s="124">
        <f>Análisis_Activos!AJ135</f>
        <v>5166666.666666667</v>
      </c>
      <c r="E135" s="123">
        <f t="shared" ref="E135:E198" si="11">C135-D135</f>
        <v>131632811.7333333</v>
      </c>
      <c r="F135" s="123">
        <f>Análisis_Financiación!E141</f>
        <v>5078931.5031754095</v>
      </c>
      <c r="G135" s="123">
        <f t="shared" si="9"/>
        <v>126553880.2301579</v>
      </c>
      <c r="H135" s="123"/>
      <c r="I135" s="123">
        <f>G135*Datos_Entrada!$C$8</f>
        <v>41762780.475952111</v>
      </c>
      <c r="J135" s="123">
        <f t="shared" ref="J135:J198" si="12">G135-I135</f>
        <v>84791099.754205793</v>
      </c>
      <c r="K135" s="125"/>
      <c r="L135" s="123">
        <f>-Análisis_Activos!AI135</f>
        <v>0</v>
      </c>
      <c r="M135" s="123"/>
      <c r="N135" s="123"/>
      <c r="O135" s="123">
        <f>-Análisis_Financiación!D141</f>
        <v>-3592771.2765957443</v>
      </c>
      <c r="P135" s="126">
        <f t="shared" si="10"/>
        <v>89957766.420872465</v>
      </c>
    </row>
    <row r="136" spans="2:16" x14ac:dyDescent="0.25">
      <c r="B136" s="122">
        <v>131</v>
      </c>
      <c r="C136" s="123">
        <f>PyG!W136</f>
        <v>136799478.39999998</v>
      </c>
      <c r="D136" s="124">
        <f>Análisis_Activos!AJ136</f>
        <v>5166666.666666667</v>
      </c>
      <c r="E136" s="123">
        <f t="shared" si="11"/>
        <v>131632811.7333333</v>
      </c>
      <c r="F136" s="123">
        <f>Análisis_Financiación!E142</f>
        <v>5033175.3635071628</v>
      </c>
      <c r="G136" s="123">
        <f t="shared" si="9"/>
        <v>126599636.36982614</v>
      </c>
      <c r="H136" s="123"/>
      <c r="I136" s="123">
        <f>G136*Datos_Entrada!$C$8</f>
        <v>41777880.002042629</v>
      </c>
      <c r="J136" s="123">
        <f t="shared" si="12"/>
        <v>84821756.367783517</v>
      </c>
      <c r="K136" s="125"/>
      <c r="L136" s="123">
        <f>-Análisis_Activos!AI136</f>
        <v>0</v>
      </c>
      <c r="M136" s="123"/>
      <c r="N136" s="123"/>
      <c r="O136" s="123">
        <f>-Análisis_Financiación!D142</f>
        <v>-3592771.2765957443</v>
      </c>
      <c r="P136" s="126">
        <f t="shared" si="10"/>
        <v>89988423.034450188</v>
      </c>
    </row>
    <row r="137" spans="2:16" x14ac:dyDescent="0.25">
      <c r="B137" s="122">
        <v>132</v>
      </c>
      <c r="C137" s="123">
        <f>PyG!W137</f>
        <v>136799478.39999998</v>
      </c>
      <c r="D137" s="124">
        <f>Análisis_Activos!AJ137</f>
        <v>5166666.666666667</v>
      </c>
      <c r="E137" s="123">
        <f t="shared" si="11"/>
        <v>131632811.7333333</v>
      </c>
      <c r="F137" s="123">
        <f>Análisis_Financiación!E143</f>
        <v>4987419.223838916</v>
      </c>
      <c r="G137" s="123">
        <f t="shared" si="9"/>
        <v>126645392.50949439</v>
      </c>
      <c r="H137" s="123"/>
      <c r="I137" s="123">
        <f>G137*Datos_Entrada!$C$8</f>
        <v>41792979.528133154</v>
      </c>
      <c r="J137" s="123">
        <f t="shared" si="12"/>
        <v>84852412.98136124</v>
      </c>
      <c r="K137" s="125"/>
      <c r="L137" s="123">
        <f>-Análisis_Activos!AI137</f>
        <v>0</v>
      </c>
      <c r="M137" s="123"/>
      <c r="N137" s="123"/>
      <c r="O137" s="123">
        <f>-Análisis_Financiación!D143</f>
        <v>-3592771.2765957443</v>
      </c>
      <c r="P137" s="126">
        <f t="shared" si="10"/>
        <v>90019079.648027912</v>
      </c>
    </row>
    <row r="138" spans="2:16" x14ac:dyDescent="0.25">
      <c r="B138" s="122">
        <v>133</v>
      </c>
      <c r="C138" s="123">
        <f>PyG!W138</f>
        <v>136799478.39999998</v>
      </c>
      <c r="D138" s="124">
        <f>Análisis_Activos!AJ138</f>
        <v>5166666.666666667</v>
      </c>
      <c r="E138" s="123">
        <f t="shared" si="11"/>
        <v>131632811.7333333</v>
      </c>
      <c r="F138" s="123">
        <f>Análisis_Financiación!E144</f>
        <v>4941663.0841706684</v>
      </c>
      <c r="G138" s="123">
        <f t="shared" si="9"/>
        <v>126691148.64916264</v>
      </c>
      <c r="H138" s="123"/>
      <c r="I138" s="123">
        <f>G138*Datos_Entrada!$C$8</f>
        <v>41808079.054223672</v>
      </c>
      <c r="J138" s="123">
        <f t="shared" si="12"/>
        <v>84883069.594938964</v>
      </c>
      <c r="K138" s="125">
        <f>-Análisis_Activos!L138</f>
        <v>-2000000</v>
      </c>
      <c r="L138" s="123">
        <f>-Análisis_Activos!AI138</f>
        <v>0</v>
      </c>
      <c r="M138" s="123"/>
      <c r="N138" s="123"/>
      <c r="O138" s="123">
        <f>-Análisis_Financiación!D144</f>
        <v>-3592771.2765957443</v>
      </c>
      <c r="P138" s="126">
        <f t="shared" si="10"/>
        <v>88049736.261605635</v>
      </c>
    </row>
    <row r="139" spans="2:16" x14ac:dyDescent="0.25">
      <c r="B139" s="122">
        <v>134</v>
      </c>
      <c r="C139" s="123">
        <f>PyG!W139</f>
        <v>136799478.39999998</v>
      </c>
      <c r="D139" s="124">
        <f>Análisis_Activos!AJ139</f>
        <v>5166666.666666667</v>
      </c>
      <c r="E139" s="123">
        <f t="shared" si="11"/>
        <v>131632811.7333333</v>
      </c>
      <c r="F139" s="123">
        <f>Análisis_Financiación!E145</f>
        <v>4895906.9445024217</v>
      </c>
      <c r="G139" s="123">
        <f t="shared" si="9"/>
        <v>126736904.78883088</v>
      </c>
      <c r="H139" s="123"/>
      <c r="I139" s="123">
        <f>G139*Datos_Entrada!$C$8</f>
        <v>41823178.580314189</v>
      </c>
      <c r="J139" s="123">
        <f t="shared" si="12"/>
        <v>84913726.208516687</v>
      </c>
      <c r="K139" s="125"/>
      <c r="L139" s="123">
        <f>-Análisis_Activos!AI139</f>
        <v>0</v>
      </c>
      <c r="M139" s="123"/>
      <c r="N139" s="123"/>
      <c r="O139" s="123">
        <f>-Análisis_Financiación!D145</f>
        <v>-3592771.2765957443</v>
      </c>
      <c r="P139" s="126">
        <f t="shared" si="10"/>
        <v>90080392.875183359</v>
      </c>
    </row>
    <row r="140" spans="2:16" x14ac:dyDescent="0.25">
      <c r="B140" s="122">
        <v>135</v>
      </c>
      <c r="C140" s="123">
        <f>PyG!W140</f>
        <v>136799478.39999998</v>
      </c>
      <c r="D140" s="124">
        <f>Análisis_Activos!AJ140</f>
        <v>5166666.666666667</v>
      </c>
      <c r="E140" s="123">
        <f t="shared" si="11"/>
        <v>131632811.7333333</v>
      </c>
      <c r="F140" s="123">
        <f>Análisis_Financiación!E146</f>
        <v>4850150.804834174</v>
      </c>
      <c r="G140" s="123">
        <f t="shared" ref="G140:G203" si="13">E140-F140</f>
        <v>126782660.92849913</v>
      </c>
      <c r="H140" s="123"/>
      <c r="I140" s="123">
        <f>G140*Datos_Entrada!$C$8</f>
        <v>41838278.106404714</v>
      </c>
      <c r="J140" s="123">
        <f t="shared" si="12"/>
        <v>84944382.822094411</v>
      </c>
      <c r="K140" s="125"/>
      <c r="L140" s="123">
        <f>-Análisis_Activos!AI140</f>
        <v>0</v>
      </c>
      <c r="M140" s="123"/>
      <c r="N140" s="123"/>
      <c r="O140" s="123">
        <f>-Análisis_Financiación!D146</f>
        <v>-3592771.2765957443</v>
      </c>
      <c r="P140" s="126">
        <f t="shared" si="10"/>
        <v>90111049.488761082</v>
      </c>
    </row>
    <row r="141" spans="2:16" x14ac:dyDescent="0.25">
      <c r="B141" s="122">
        <v>136</v>
      </c>
      <c r="C141" s="123">
        <f>PyG!W141</f>
        <v>136799478.39999998</v>
      </c>
      <c r="D141" s="124">
        <f>Análisis_Activos!AJ141</f>
        <v>5166666.666666667</v>
      </c>
      <c r="E141" s="123">
        <f t="shared" si="11"/>
        <v>131632811.7333333</v>
      </c>
      <c r="F141" s="123">
        <f>Análisis_Financiación!E147</f>
        <v>4804394.6651659273</v>
      </c>
      <c r="G141" s="123">
        <f t="shared" si="13"/>
        <v>126828417.06816737</v>
      </c>
      <c r="H141" s="123"/>
      <c r="I141" s="123">
        <f>G141*Datos_Entrada!$C$8</f>
        <v>41853377.632495232</v>
      </c>
      <c r="J141" s="123">
        <f t="shared" si="12"/>
        <v>84975039.435672134</v>
      </c>
      <c r="K141" s="125"/>
      <c r="L141" s="123">
        <f>-Análisis_Activos!AI141</f>
        <v>0</v>
      </c>
      <c r="M141" s="123"/>
      <c r="N141" s="123"/>
      <c r="O141" s="123">
        <f>-Análisis_Financiación!D147</f>
        <v>-3592771.2765957443</v>
      </c>
      <c r="P141" s="126">
        <f t="shared" si="10"/>
        <v>90141706.102338806</v>
      </c>
    </row>
    <row r="142" spans="2:16" x14ac:dyDescent="0.25">
      <c r="B142" s="122">
        <v>137</v>
      </c>
      <c r="C142" s="123">
        <f>PyG!W142</f>
        <v>136799478.39999998</v>
      </c>
      <c r="D142" s="124">
        <f>Análisis_Activos!AJ142</f>
        <v>5166666.666666667</v>
      </c>
      <c r="E142" s="123">
        <f t="shared" si="11"/>
        <v>131632811.7333333</v>
      </c>
      <c r="F142" s="123">
        <f>Análisis_Financiación!E148</f>
        <v>4758638.5254976805</v>
      </c>
      <c r="G142" s="123">
        <f t="shared" si="13"/>
        <v>126874173.20783563</v>
      </c>
      <c r="H142" s="123"/>
      <c r="I142" s="123">
        <f>G142*Datos_Entrada!$C$8</f>
        <v>41868477.158585757</v>
      </c>
      <c r="J142" s="123">
        <f t="shared" si="12"/>
        <v>85005696.049249873</v>
      </c>
      <c r="K142" s="125"/>
      <c r="L142" s="123">
        <f>-Análisis_Activos!AI142</f>
        <v>0</v>
      </c>
      <c r="M142" s="123"/>
      <c r="N142" s="123"/>
      <c r="O142" s="123">
        <f>-Análisis_Financiación!D148</f>
        <v>-3592771.2765957443</v>
      </c>
      <c r="P142" s="126">
        <f t="shared" si="10"/>
        <v>90172362.715916544</v>
      </c>
    </row>
    <row r="143" spans="2:16" x14ac:dyDescent="0.25">
      <c r="B143" s="122">
        <v>138</v>
      </c>
      <c r="C143" s="123">
        <f>PyG!W143</f>
        <v>136799478.39999998</v>
      </c>
      <c r="D143" s="124">
        <f>Análisis_Activos!AJ143</f>
        <v>5166666.666666667</v>
      </c>
      <c r="E143" s="123">
        <f t="shared" si="11"/>
        <v>131632811.7333333</v>
      </c>
      <c r="F143" s="123">
        <f>Análisis_Financiación!E149</f>
        <v>4712882.3858294329</v>
      </c>
      <c r="G143" s="123">
        <f t="shared" si="13"/>
        <v>126919929.34750387</v>
      </c>
      <c r="H143" s="123"/>
      <c r="I143" s="123">
        <f>G143*Datos_Entrada!$C$8</f>
        <v>41883576.684676282</v>
      </c>
      <c r="J143" s="123">
        <f t="shared" si="12"/>
        <v>85036352.662827581</v>
      </c>
      <c r="K143" s="125"/>
      <c r="L143" s="123">
        <f>-Análisis_Activos!AI143</f>
        <v>0</v>
      </c>
      <c r="M143" s="123"/>
      <c r="N143" s="123"/>
      <c r="O143" s="123">
        <f>-Análisis_Financiación!D149</f>
        <v>-3592771.2765957443</v>
      </c>
      <c r="P143" s="126">
        <f t="shared" si="10"/>
        <v>90203019.329494253</v>
      </c>
    </row>
    <row r="144" spans="2:16" x14ac:dyDescent="0.25">
      <c r="B144" s="122">
        <v>139</v>
      </c>
      <c r="C144" s="123">
        <f>PyG!W144</f>
        <v>136799478.39999998</v>
      </c>
      <c r="D144" s="124">
        <f>Análisis_Activos!AJ144</f>
        <v>5166666.666666667</v>
      </c>
      <c r="E144" s="123">
        <f t="shared" si="11"/>
        <v>131632811.7333333</v>
      </c>
      <c r="F144" s="123">
        <f>Análisis_Financiación!E150</f>
        <v>4667126.2461611861</v>
      </c>
      <c r="G144" s="123">
        <f t="shared" si="13"/>
        <v>126965685.48717211</v>
      </c>
      <c r="H144" s="123"/>
      <c r="I144" s="123">
        <f>G144*Datos_Entrada!$C$8</f>
        <v>41898676.2107668</v>
      </c>
      <c r="J144" s="123">
        <f t="shared" si="12"/>
        <v>85067009.276405305</v>
      </c>
      <c r="K144" s="125"/>
      <c r="L144" s="123">
        <f>-Análisis_Activos!AI144</f>
        <v>0</v>
      </c>
      <c r="M144" s="123"/>
      <c r="N144" s="123"/>
      <c r="O144" s="123">
        <f>-Análisis_Financiación!D150</f>
        <v>-3592771.2765957443</v>
      </c>
      <c r="P144" s="126">
        <f t="shared" si="10"/>
        <v>90233675.943071976</v>
      </c>
    </row>
    <row r="145" spans="2:16" x14ac:dyDescent="0.25">
      <c r="B145" s="122">
        <v>140</v>
      </c>
      <c r="C145" s="123">
        <f>PyG!W145</f>
        <v>136799478.39999998</v>
      </c>
      <c r="D145" s="124">
        <f>Análisis_Activos!AJ145</f>
        <v>5166666.666666667</v>
      </c>
      <c r="E145" s="123">
        <f t="shared" si="11"/>
        <v>131632811.7333333</v>
      </c>
      <c r="F145" s="123">
        <f>Análisis_Financiación!E151</f>
        <v>4621370.1064929385</v>
      </c>
      <c r="G145" s="123">
        <f t="shared" si="13"/>
        <v>127011441.62684037</v>
      </c>
      <c r="H145" s="123"/>
      <c r="I145" s="123">
        <f>G145*Datos_Entrada!$C$8</f>
        <v>41913775.736857325</v>
      </c>
      <c r="J145" s="123">
        <f t="shared" si="12"/>
        <v>85097665.889983043</v>
      </c>
      <c r="K145" s="125"/>
      <c r="L145" s="123">
        <f>-Análisis_Activos!AI145</f>
        <v>0</v>
      </c>
      <c r="M145" s="123"/>
      <c r="N145" s="123"/>
      <c r="O145" s="123">
        <f>-Análisis_Financiación!D151</f>
        <v>-3592771.2765957443</v>
      </c>
      <c r="P145" s="126">
        <f t="shared" si="10"/>
        <v>90264332.556649715</v>
      </c>
    </row>
    <row r="146" spans="2:16" x14ac:dyDescent="0.25">
      <c r="B146" s="122">
        <v>141</v>
      </c>
      <c r="C146" s="123">
        <f>PyG!W146</f>
        <v>136799478.39999998</v>
      </c>
      <c r="D146" s="124">
        <f>Análisis_Activos!AJ146</f>
        <v>5166666.666666667</v>
      </c>
      <c r="E146" s="123">
        <f t="shared" si="11"/>
        <v>131632811.7333333</v>
      </c>
      <c r="F146" s="123">
        <f>Análisis_Financiación!E152</f>
        <v>4575613.9668246917</v>
      </c>
      <c r="G146" s="123">
        <f t="shared" si="13"/>
        <v>127057197.76650861</v>
      </c>
      <c r="H146" s="123"/>
      <c r="I146" s="123">
        <f>G146*Datos_Entrada!$C$8</f>
        <v>41928875.262947842</v>
      </c>
      <c r="J146" s="123">
        <f t="shared" si="12"/>
        <v>85128322.503560767</v>
      </c>
      <c r="K146" s="125"/>
      <c r="L146" s="123">
        <f>-Análisis_Activos!AI146</f>
        <v>0</v>
      </c>
      <c r="M146" s="123"/>
      <c r="N146" s="123"/>
      <c r="O146" s="123">
        <f>-Análisis_Financiación!D152</f>
        <v>-3592771.2765957443</v>
      </c>
      <c r="P146" s="126">
        <f t="shared" si="10"/>
        <v>90294989.170227438</v>
      </c>
    </row>
    <row r="147" spans="2:16" x14ac:dyDescent="0.25">
      <c r="B147" s="122">
        <v>142</v>
      </c>
      <c r="C147" s="123">
        <f>PyG!W147</f>
        <v>136799478.39999998</v>
      </c>
      <c r="D147" s="124">
        <f>Análisis_Activos!AJ147</f>
        <v>5166666.666666667</v>
      </c>
      <c r="E147" s="123">
        <f t="shared" si="11"/>
        <v>131632811.7333333</v>
      </c>
      <c r="F147" s="123">
        <f>Análisis_Financiación!E153</f>
        <v>4529857.827156445</v>
      </c>
      <c r="G147" s="123">
        <f t="shared" si="13"/>
        <v>127102953.90617687</v>
      </c>
      <c r="H147" s="123"/>
      <c r="I147" s="123">
        <f>G147*Datos_Entrada!$C$8</f>
        <v>41943974.789038368</v>
      </c>
      <c r="J147" s="123">
        <f t="shared" si="12"/>
        <v>85158979.117138505</v>
      </c>
      <c r="K147" s="125"/>
      <c r="L147" s="123">
        <f>-Análisis_Activos!AI147</f>
        <v>0</v>
      </c>
      <c r="M147" s="123"/>
      <c r="N147" s="123"/>
      <c r="O147" s="123">
        <f>-Análisis_Financiación!D153</f>
        <v>-3592771.2765957443</v>
      </c>
      <c r="P147" s="126">
        <f t="shared" si="10"/>
        <v>90325645.783805177</v>
      </c>
    </row>
    <row r="148" spans="2:16" x14ac:dyDescent="0.25">
      <c r="B148" s="122">
        <v>143</v>
      </c>
      <c r="C148" s="123">
        <f>PyG!W148</f>
        <v>136799478.39999998</v>
      </c>
      <c r="D148" s="124">
        <f>Análisis_Activos!AJ148</f>
        <v>5166666.666666667</v>
      </c>
      <c r="E148" s="123">
        <f t="shared" si="11"/>
        <v>131632811.7333333</v>
      </c>
      <c r="F148" s="123">
        <f>Análisis_Financiación!E154</f>
        <v>4484101.6874881973</v>
      </c>
      <c r="G148" s="123">
        <f t="shared" si="13"/>
        <v>127148710.04584511</v>
      </c>
      <c r="H148" s="123"/>
      <c r="I148" s="123">
        <f>G148*Datos_Entrada!$C$8</f>
        <v>41959074.315128885</v>
      </c>
      <c r="J148" s="123">
        <f t="shared" si="12"/>
        <v>85189635.730716228</v>
      </c>
      <c r="K148" s="125"/>
      <c r="L148" s="123">
        <f>-Análisis_Activos!AI148</f>
        <v>0</v>
      </c>
      <c r="M148" s="123"/>
      <c r="N148" s="123"/>
      <c r="O148" s="123">
        <f>-Análisis_Financiación!D154</f>
        <v>-3592771.2765957443</v>
      </c>
      <c r="P148" s="126">
        <f t="shared" si="10"/>
        <v>90356302.3973829</v>
      </c>
    </row>
    <row r="149" spans="2:16" x14ac:dyDescent="0.25">
      <c r="B149" s="122">
        <v>144</v>
      </c>
      <c r="C149" s="123">
        <f>PyG!W149</f>
        <v>136799478.39999998</v>
      </c>
      <c r="D149" s="124">
        <f>Análisis_Activos!AJ149</f>
        <v>5166666.666666667</v>
      </c>
      <c r="E149" s="123">
        <f t="shared" si="11"/>
        <v>131632811.7333333</v>
      </c>
      <c r="F149" s="123">
        <f>Análisis_Financiación!E155</f>
        <v>4438345.5478199506</v>
      </c>
      <c r="G149" s="123">
        <f t="shared" si="13"/>
        <v>127194466.18551335</v>
      </c>
      <c r="H149" s="123"/>
      <c r="I149" s="123">
        <f>G149*Datos_Entrada!$C$8</f>
        <v>41974173.84121941</v>
      </c>
      <c r="J149" s="123">
        <f t="shared" si="12"/>
        <v>85220292.344293937</v>
      </c>
      <c r="K149" s="125"/>
      <c r="L149" s="123">
        <f>-Análisis_Activos!AI149</f>
        <v>0</v>
      </c>
      <c r="M149" s="123"/>
      <c r="N149" s="123"/>
      <c r="O149" s="123">
        <f>-Análisis_Financiación!D155</f>
        <v>-3592771.2765957443</v>
      </c>
      <c r="P149" s="126">
        <f t="shared" si="10"/>
        <v>90386959.010960609</v>
      </c>
    </row>
    <row r="150" spans="2:16" x14ac:dyDescent="0.25">
      <c r="B150" s="122">
        <v>145</v>
      </c>
      <c r="C150" s="123">
        <f>PyG!W150</f>
        <v>136799478.39999998</v>
      </c>
      <c r="D150" s="124">
        <f>Análisis_Activos!AJ150</f>
        <v>5166666.666666667</v>
      </c>
      <c r="E150" s="123">
        <f t="shared" si="11"/>
        <v>131632811.7333333</v>
      </c>
      <c r="F150" s="123">
        <f>Análisis_Financiación!E156</f>
        <v>4392589.4081517039</v>
      </c>
      <c r="G150" s="123">
        <f t="shared" si="13"/>
        <v>127240222.3251816</v>
      </c>
      <c r="H150" s="123"/>
      <c r="I150" s="123">
        <f>G150*Datos_Entrada!$C$8</f>
        <v>41989273.367309928</v>
      </c>
      <c r="J150" s="123">
        <f t="shared" si="12"/>
        <v>85250948.957871675</v>
      </c>
      <c r="K150" s="125">
        <f>-Análisis_Activos!L150</f>
        <v>-2000000</v>
      </c>
      <c r="L150" s="123">
        <f>-Análisis_Activos!AI150</f>
        <v>0</v>
      </c>
      <c r="M150" s="123"/>
      <c r="N150" s="123"/>
      <c r="O150" s="123">
        <f>-Análisis_Financiación!D156</f>
        <v>-3592771.2765957443</v>
      </c>
      <c r="P150" s="126">
        <f t="shared" si="10"/>
        <v>88417615.624538347</v>
      </c>
    </row>
    <row r="151" spans="2:16" x14ac:dyDescent="0.25">
      <c r="B151" s="122">
        <v>146</v>
      </c>
      <c r="C151" s="123">
        <f>PyG!W151</f>
        <v>136799478.39999998</v>
      </c>
      <c r="D151" s="124">
        <f>Análisis_Activos!AJ151</f>
        <v>5166666.666666667</v>
      </c>
      <c r="E151" s="123">
        <f t="shared" si="11"/>
        <v>131632811.7333333</v>
      </c>
      <c r="F151" s="123">
        <f>Análisis_Financiación!E157</f>
        <v>4346833.2684834562</v>
      </c>
      <c r="G151" s="123">
        <f t="shared" si="13"/>
        <v>127285978.46484984</v>
      </c>
      <c r="H151" s="123"/>
      <c r="I151" s="123">
        <f>G151*Datos_Entrada!$C$8</f>
        <v>42004372.893400453</v>
      </c>
      <c r="J151" s="123">
        <f t="shared" si="12"/>
        <v>85281605.571449399</v>
      </c>
      <c r="K151" s="125"/>
      <c r="L151" s="123">
        <f>-Análisis_Activos!AI151</f>
        <v>0</v>
      </c>
      <c r="M151" s="123"/>
      <c r="N151" s="123"/>
      <c r="O151" s="123">
        <f>-Análisis_Financiación!D157</f>
        <v>-3592771.2765957443</v>
      </c>
      <c r="P151" s="126">
        <f t="shared" si="10"/>
        <v>90448272.238116071</v>
      </c>
    </row>
    <row r="152" spans="2:16" x14ac:dyDescent="0.25">
      <c r="B152" s="122">
        <v>147</v>
      </c>
      <c r="C152" s="123">
        <f>PyG!W152</f>
        <v>136799478.39999998</v>
      </c>
      <c r="D152" s="124">
        <f>Análisis_Activos!AJ152</f>
        <v>5166666.666666667</v>
      </c>
      <c r="E152" s="123">
        <f t="shared" si="11"/>
        <v>131632811.7333333</v>
      </c>
      <c r="F152" s="123">
        <f>Análisis_Financiación!E158</f>
        <v>4301077.1288152095</v>
      </c>
      <c r="G152" s="123">
        <f t="shared" si="13"/>
        <v>127331734.6045181</v>
      </c>
      <c r="H152" s="123"/>
      <c r="I152" s="123">
        <f>G152*Datos_Entrada!$C$8</f>
        <v>42019472.419490978</v>
      </c>
      <c r="J152" s="123">
        <f t="shared" si="12"/>
        <v>85312262.185027122</v>
      </c>
      <c r="K152" s="125"/>
      <c r="L152" s="123">
        <f>-Análisis_Activos!AI152</f>
        <v>0</v>
      </c>
      <c r="M152" s="123"/>
      <c r="N152" s="123"/>
      <c r="O152" s="123">
        <f>-Análisis_Financiación!D158</f>
        <v>-3592771.2765957443</v>
      </c>
      <c r="P152" s="126">
        <f t="shared" si="10"/>
        <v>90478928.851693794</v>
      </c>
    </row>
    <row r="153" spans="2:16" x14ac:dyDescent="0.25">
      <c r="B153" s="122">
        <v>148</v>
      </c>
      <c r="C153" s="123">
        <f>PyG!W153</f>
        <v>136799478.39999998</v>
      </c>
      <c r="D153" s="124">
        <f>Análisis_Activos!AJ153</f>
        <v>5166666.666666667</v>
      </c>
      <c r="E153" s="123">
        <f t="shared" si="11"/>
        <v>131632811.7333333</v>
      </c>
      <c r="F153" s="123">
        <f>Análisis_Financiación!E159</f>
        <v>4255320.9891469618</v>
      </c>
      <c r="G153" s="123">
        <f t="shared" si="13"/>
        <v>127377490.74418634</v>
      </c>
      <c r="H153" s="123"/>
      <c r="I153" s="123">
        <f>G153*Datos_Entrada!$C$8</f>
        <v>42034571.945581496</v>
      </c>
      <c r="J153" s="123">
        <f t="shared" si="12"/>
        <v>85342918.798604846</v>
      </c>
      <c r="K153" s="125"/>
      <c r="L153" s="123">
        <f>-Análisis_Activos!AI153</f>
        <v>0</v>
      </c>
      <c r="M153" s="123"/>
      <c r="N153" s="123"/>
      <c r="O153" s="123">
        <f>-Análisis_Financiación!D159</f>
        <v>-3592771.2765957443</v>
      </c>
      <c r="P153" s="126">
        <f t="shared" si="10"/>
        <v>90509585.465271518</v>
      </c>
    </row>
    <row r="154" spans="2:16" x14ac:dyDescent="0.25">
      <c r="B154" s="122">
        <v>149</v>
      </c>
      <c r="C154" s="123">
        <f>PyG!W154</f>
        <v>136799478.39999998</v>
      </c>
      <c r="D154" s="124">
        <f>Análisis_Activos!AJ154</f>
        <v>5166666.666666667</v>
      </c>
      <c r="E154" s="123">
        <f t="shared" si="11"/>
        <v>131632811.7333333</v>
      </c>
      <c r="F154" s="123">
        <f>Análisis_Financiación!E160</f>
        <v>4209564.8494787151</v>
      </c>
      <c r="G154" s="123">
        <f t="shared" si="13"/>
        <v>127423246.88385458</v>
      </c>
      <c r="H154" s="123"/>
      <c r="I154" s="123">
        <f>G154*Datos_Entrada!$C$8</f>
        <v>42049671.471672013</v>
      </c>
      <c r="J154" s="123">
        <f t="shared" si="12"/>
        <v>85373575.41218257</v>
      </c>
      <c r="K154" s="125"/>
      <c r="L154" s="123">
        <f>-Análisis_Activos!AI154</f>
        <v>0</v>
      </c>
      <c r="M154" s="123"/>
      <c r="N154" s="123"/>
      <c r="O154" s="123">
        <f>-Análisis_Financiación!D160</f>
        <v>-3592771.2765957443</v>
      </c>
      <c r="P154" s="126">
        <f t="shared" ref="P154:P217" si="14">J154+D154+K154+L154</f>
        <v>90540242.078849241</v>
      </c>
    </row>
    <row r="155" spans="2:16" x14ac:dyDescent="0.25">
      <c r="B155" s="122">
        <v>150</v>
      </c>
      <c r="C155" s="123">
        <f>PyG!W155</f>
        <v>136799478.39999998</v>
      </c>
      <c r="D155" s="124">
        <f>Análisis_Activos!AJ155</f>
        <v>5166666.666666667</v>
      </c>
      <c r="E155" s="123">
        <f t="shared" si="11"/>
        <v>131632811.7333333</v>
      </c>
      <c r="F155" s="123">
        <f>Análisis_Financiación!E161</f>
        <v>4163808.7098104679</v>
      </c>
      <c r="G155" s="123">
        <f t="shared" si="13"/>
        <v>127469003.02352284</v>
      </c>
      <c r="H155" s="123"/>
      <c r="I155" s="123">
        <f>G155*Datos_Entrada!$C$8</f>
        <v>42064770.997762538</v>
      </c>
      <c r="J155" s="123">
        <f t="shared" si="12"/>
        <v>85404232.025760293</v>
      </c>
      <c r="K155" s="125"/>
      <c r="L155" s="123">
        <f>-Análisis_Activos!AI155</f>
        <v>0</v>
      </c>
      <c r="M155" s="123"/>
      <c r="N155" s="123"/>
      <c r="O155" s="123">
        <f>-Análisis_Financiación!D161</f>
        <v>-3592771.2765957443</v>
      </c>
      <c r="P155" s="126">
        <f t="shared" si="14"/>
        <v>90570898.692426965</v>
      </c>
    </row>
    <row r="156" spans="2:16" x14ac:dyDescent="0.25">
      <c r="B156" s="122">
        <v>151</v>
      </c>
      <c r="C156" s="123">
        <f>PyG!W156</f>
        <v>136799478.39999998</v>
      </c>
      <c r="D156" s="124">
        <f>Análisis_Activos!AJ156</f>
        <v>5166666.666666667</v>
      </c>
      <c r="E156" s="123">
        <f t="shared" si="11"/>
        <v>131632811.7333333</v>
      </c>
      <c r="F156" s="123">
        <f>Análisis_Financiación!E162</f>
        <v>4118052.5701422212</v>
      </c>
      <c r="G156" s="123">
        <f t="shared" si="13"/>
        <v>127514759.16319108</v>
      </c>
      <c r="H156" s="123"/>
      <c r="I156" s="123">
        <f>G156*Datos_Entrada!$C$8</f>
        <v>42079870.523853056</v>
      </c>
      <c r="J156" s="123">
        <f t="shared" si="12"/>
        <v>85434888.639338017</v>
      </c>
      <c r="K156" s="125"/>
      <c r="L156" s="123">
        <f>-Análisis_Activos!AI156</f>
        <v>0</v>
      </c>
      <c r="M156" s="123"/>
      <c r="N156" s="123"/>
      <c r="O156" s="123">
        <f>-Análisis_Financiación!D162</f>
        <v>-3592771.2765957443</v>
      </c>
      <c r="P156" s="126">
        <f t="shared" si="14"/>
        <v>90601555.306004688</v>
      </c>
    </row>
    <row r="157" spans="2:16" x14ac:dyDescent="0.25">
      <c r="B157" s="122">
        <v>152</v>
      </c>
      <c r="C157" s="123">
        <f>PyG!W157</f>
        <v>136799478.39999998</v>
      </c>
      <c r="D157" s="124">
        <f>Análisis_Activos!AJ157</f>
        <v>5166666.666666667</v>
      </c>
      <c r="E157" s="123">
        <f t="shared" si="11"/>
        <v>131632811.7333333</v>
      </c>
      <c r="F157" s="123">
        <f>Análisis_Financiación!E163</f>
        <v>4072296.430473974</v>
      </c>
      <c r="G157" s="123">
        <f t="shared" si="13"/>
        <v>127560515.30285934</v>
      </c>
      <c r="H157" s="123"/>
      <c r="I157" s="123">
        <f>G157*Datos_Entrada!$C$8</f>
        <v>42094970.049943581</v>
      </c>
      <c r="J157" s="123">
        <f t="shared" si="12"/>
        <v>85465545.252915755</v>
      </c>
      <c r="K157" s="125"/>
      <c r="L157" s="123">
        <f>-Análisis_Activos!AI157</f>
        <v>0</v>
      </c>
      <c r="M157" s="123"/>
      <c r="N157" s="123"/>
      <c r="O157" s="123">
        <f>-Análisis_Financiación!D163</f>
        <v>-3592771.2765957443</v>
      </c>
      <c r="P157" s="126">
        <f t="shared" si="14"/>
        <v>90632211.919582427</v>
      </c>
    </row>
    <row r="158" spans="2:16" x14ac:dyDescent="0.25">
      <c r="B158" s="122">
        <v>153</v>
      </c>
      <c r="C158" s="123">
        <f>PyG!W158</f>
        <v>136799478.39999998</v>
      </c>
      <c r="D158" s="124">
        <f>Análisis_Activos!AJ158</f>
        <v>5166666.666666667</v>
      </c>
      <c r="E158" s="123">
        <f t="shared" si="11"/>
        <v>131632811.7333333</v>
      </c>
      <c r="F158" s="123">
        <f>Análisis_Financiación!E164</f>
        <v>4026540.2908057268</v>
      </c>
      <c r="G158" s="123">
        <f t="shared" si="13"/>
        <v>127606271.44252758</v>
      </c>
      <c r="H158" s="123"/>
      <c r="I158" s="123">
        <f>G158*Datos_Entrada!$C$8</f>
        <v>42110069.576034099</v>
      </c>
      <c r="J158" s="123">
        <f t="shared" si="12"/>
        <v>85496201.866493478</v>
      </c>
      <c r="K158" s="125"/>
      <c r="L158" s="123">
        <f>-Análisis_Activos!AI158</f>
        <v>0</v>
      </c>
      <c r="M158" s="123"/>
      <c r="N158" s="123"/>
      <c r="O158" s="123">
        <f>-Análisis_Financiación!D164</f>
        <v>-3592771.2765957443</v>
      </c>
      <c r="P158" s="126">
        <f t="shared" si="14"/>
        <v>90662868.53316015</v>
      </c>
    </row>
    <row r="159" spans="2:16" x14ac:dyDescent="0.25">
      <c r="B159" s="122">
        <v>154</v>
      </c>
      <c r="C159" s="123">
        <f>PyG!W159</f>
        <v>136799478.39999998</v>
      </c>
      <c r="D159" s="124">
        <f>Análisis_Activos!AJ159</f>
        <v>5166666.666666667</v>
      </c>
      <c r="E159" s="123">
        <f t="shared" si="11"/>
        <v>131632811.7333333</v>
      </c>
      <c r="F159" s="123">
        <f>Análisis_Financiación!E165</f>
        <v>3980784.1511374796</v>
      </c>
      <c r="G159" s="123">
        <f t="shared" si="13"/>
        <v>127652027.58219582</v>
      </c>
      <c r="H159" s="123"/>
      <c r="I159" s="123">
        <f>G159*Datos_Entrada!$C$8</f>
        <v>42125169.102124624</v>
      </c>
      <c r="J159" s="123">
        <f t="shared" si="12"/>
        <v>85526858.480071187</v>
      </c>
      <c r="K159" s="125"/>
      <c r="L159" s="123">
        <f>-Análisis_Activos!AI159</f>
        <v>0</v>
      </c>
      <c r="M159" s="123"/>
      <c r="N159" s="123"/>
      <c r="O159" s="123">
        <f>-Análisis_Financiación!D165</f>
        <v>-3592771.2765957443</v>
      </c>
      <c r="P159" s="126">
        <f t="shared" si="14"/>
        <v>90693525.146737859</v>
      </c>
    </row>
    <row r="160" spans="2:16" x14ac:dyDescent="0.25">
      <c r="B160" s="122">
        <v>155</v>
      </c>
      <c r="C160" s="123">
        <f>PyG!W160</f>
        <v>136799478.39999998</v>
      </c>
      <c r="D160" s="124">
        <f>Análisis_Activos!AJ160</f>
        <v>5166666.666666667</v>
      </c>
      <c r="E160" s="123">
        <f t="shared" si="11"/>
        <v>131632811.7333333</v>
      </c>
      <c r="F160" s="123">
        <f>Análisis_Financiación!E166</f>
        <v>3935028.0114692328</v>
      </c>
      <c r="G160" s="123">
        <f t="shared" si="13"/>
        <v>127697783.72186407</v>
      </c>
      <c r="H160" s="123"/>
      <c r="I160" s="123">
        <f>G160*Datos_Entrada!$C$8</f>
        <v>42140268.628215149</v>
      </c>
      <c r="J160" s="123">
        <f t="shared" si="12"/>
        <v>85557515.093648925</v>
      </c>
      <c r="K160" s="125"/>
      <c r="L160" s="123">
        <f>-Análisis_Activos!AI160</f>
        <v>0</v>
      </c>
      <c r="M160" s="123"/>
      <c r="N160" s="123"/>
      <c r="O160" s="123">
        <f>-Análisis_Financiación!D166</f>
        <v>-3592771.2765957443</v>
      </c>
      <c r="P160" s="126">
        <f t="shared" si="14"/>
        <v>90724181.760315597</v>
      </c>
    </row>
    <row r="161" spans="2:16" x14ac:dyDescent="0.25">
      <c r="B161" s="122">
        <v>156</v>
      </c>
      <c r="C161" s="123">
        <f>PyG!W161</f>
        <v>136799478.39999998</v>
      </c>
      <c r="D161" s="124">
        <f>Análisis_Activos!AJ161</f>
        <v>5166666.666666667</v>
      </c>
      <c r="E161" s="123">
        <f t="shared" si="11"/>
        <v>131632811.7333333</v>
      </c>
      <c r="F161" s="123">
        <f>Análisis_Financiación!E167</f>
        <v>3889271.8718009857</v>
      </c>
      <c r="G161" s="123">
        <f t="shared" si="13"/>
        <v>127743539.86153232</v>
      </c>
      <c r="H161" s="123"/>
      <c r="I161" s="123">
        <f>G161*Datos_Entrada!$C$8</f>
        <v>42155368.154305667</v>
      </c>
      <c r="J161" s="123">
        <f t="shared" si="12"/>
        <v>85588171.707226649</v>
      </c>
      <c r="K161" s="125"/>
      <c r="L161" s="123">
        <f>-Análisis_Activos!AI161</f>
        <v>0</v>
      </c>
      <c r="M161" s="123"/>
      <c r="N161" s="123"/>
      <c r="O161" s="123">
        <f>-Análisis_Financiación!D167</f>
        <v>-3592771.2765957443</v>
      </c>
      <c r="P161" s="126">
        <f t="shared" si="14"/>
        <v>90754838.373893321</v>
      </c>
    </row>
    <row r="162" spans="2:16" x14ac:dyDescent="0.25">
      <c r="B162" s="122">
        <v>157</v>
      </c>
      <c r="C162" s="123">
        <f>PyG!W162</f>
        <v>136799478.39999998</v>
      </c>
      <c r="D162" s="124">
        <f>Análisis_Activos!AJ162</f>
        <v>5166666.666666667</v>
      </c>
      <c r="E162" s="123">
        <f t="shared" si="11"/>
        <v>131632811.7333333</v>
      </c>
      <c r="F162" s="123">
        <f>Análisis_Financiación!E168</f>
        <v>3843515.7321327385</v>
      </c>
      <c r="G162" s="123">
        <f t="shared" si="13"/>
        <v>127789296.00120057</v>
      </c>
      <c r="H162" s="123"/>
      <c r="I162" s="123">
        <f>G162*Datos_Entrada!$C$8</f>
        <v>42170467.680396192</v>
      </c>
      <c r="J162" s="123">
        <f t="shared" si="12"/>
        <v>85618828.320804387</v>
      </c>
      <c r="K162" s="125">
        <f>-Análisis_Activos!L162</f>
        <v>-2000000</v>
      </c>
      <c r="L162" s="123">
        <f>-Análisis_Activos!AI162</f>
        <v>0</v>
      </c>
      <c r="M162" s="123"/>
      <c r="N162" s="123"/>
      <c r="O162" s="123">
        <f>-Análisis_Financiación!D168</f>
        <v>-3592771.2765957443</v>
      </c>
      <c r="P162" s="126">
        <f t="shared" si="14"/>
        <v>88785494.987471059</v>
      </c>
    </row>
    <row r="163" spans="2:16" x14ac:dyDescent="0.25">
      <c r="B163" s="122">
        <v>158</v>
      </c>
      <c r="C163" s="123">
        <f>PyG!W163</f>
        <v>136799478.39999998</v>
      </c>
      <c r="D163" s="124">
        <f>Análisis_Activos!AJ163</f>
        <v>5166666.666666667</v>
      </c>
      <c r="E163" s="123">
        <f t="shared" si="11"/>
        <v>131632811.7333333</v>
      </c>
      <c r="F163" s="123">
        <f>Análisis_Financiación!E169</f>
        <v>3797759.5924644913</v>
      </c>
      <c r="G163" s="123">
        <f t="shared" si="13"/>
        <v>127835052.14086881</v>
      </c>
      <c r="H163" s="123"/>
      <c r="I163" s="123">
        <f>G163*Datos_Entrada!$C$8</f>
        <v>42185567.206486709</v>
      </c>
      <c r="J163" s="123">
        <f t="shared" si="12"/>
        <v>85649484.934382111</v>
      </c>
      <c r="K163" s="125"/>
      <c r="L163" s="123">
        <f>-Análisis_Activos!AI163</f>
        <v>0</v>
      </c>
      <c r="M163" s="123"/>
      <c r="N163" s="123"/>
      <c r="O163" s="123">
        <f>-Análisis_Financiación!D169</f>
        <v>-3592771.2765957443</v>
      </c>
      <c r="P163" s="126">
        <f t="shared" si="14"/>
        <v>90816151.601048782</v>
      </c>
    </row>
    <row r="164" spans="2:16" x14ac:dyDescent="0.25">
      <c r="B164" s="122">
        <v>159</v>
      </c>
      <c r="C164" s="123">
        <f>PyG!W164</f>
        <v>136799478.39999998</v>
      </c>
      <c r="D164" s="124">
        <f>Análisis_Activos!AJ164</f>
        <v>5166666.666666667</v>
      </c>
      <c r="E164" s="123">
        <f t="shared" si="11"/>
        <v>131632811.7333333</v>
      </c>
      <c r="F164" s="123">
        <f>Análisis_Financiación!E170</f>
        <v>3752003.4527962445</v>
      </c>
      <c r="G164" s="123">
        <f t="shared" si="13"/>
        <v>127880808.28053705</v>
      </c>
      <c r="H164" s="123"/>
      <c r="I164" s="123">
        <f>G164*Datos_Entrada!$C$8</f>
        <v>42200666.732577227</v>
      </c>
      <c r="J164" s="123">
        <f t="shared" si="12"/>
        <v>85680141.547959834</v>
      </c>
      <c r="K164" s="125"/>
      <c r="L164" s="123">
        <f>-Análisis_Activos!AI164</f>
        <v>0</v>
      </c>
      <c r="M164" s="123"/>
      <c r="N164" s="123"/>
      <c r="O164" s="123">
        <f>-Análisis_Financiación!D170</f>
        <v>-3592771.2765957443</v>
      </c>
      <c r="P164" s="126">
        <f t="shared" si="14"/>
        <v>90846808.214626506</v>
      </c>
    </row>
    <row r="165" spans="2:16" x14ac:dyDescent="0.25">
      <c r="B165" s="122">
        <v>160</v>
      </c>
      <c r="C165" s="123">
        <f>PyG!W165</f>
        <v>136799478.39999998</v>
      </c>
      <c r="D165" s="124">
        <f>Análisis_Activos!AJ165</f>
        <v>5166666.666666667</v>
      </c>
      <c r="E165" s="123">
        <f t="shared" si="11"/>
        <v>131632811.7333333</v>
      </c>
      <c r="F165" s="123">
        <f>Análisis_Financiación!E171</f>
        <v>3706247.3131279973</v>
      </c>
      <c r="G165" s="123">
        <f t="shared" si="13"/>
        <v>127926564.42020531</v>
      </c>
      <c r="H165" s="123"/>
      <c r="I165" s="123">
        <f>G165*Datos_Entrada!$C$8</f>
        <v>42215766.258667752</v>
      </c>
      <c r="J165" s="123">
        <f t="shared" si="12"/>
        <v>85710798.161537558</v>
      </c>
      <c r="K165" s="125"/>
      <c r="L165" s="123">
        <f>-Análisis_Activos!AI165</f>
        <v>0</v>
      </c>
      <c r="M165" s="123"/>
      <c r="N165" s="123"/>
      <c r="O165" s="123">
        <f>-Análisis_Financiación!D171</f>
        <v>-3592771.2765957443</v>
      </c>
      <c r="P165" s="126">
        <f t="shared" si="14"/>
        <v>90877464.828204229</v>
      </c>
    </row>
    <row r="166" spans="2:16" x14ac:dyDescent="0.25">
      <c r="B166" s="122">
        <v>161</v>
      </c>
      <c r="C166" s="123">
        <f>PyG!W166</f>
        <v>136799478.39999998</v>
      </c>
      <c r="D166" s="124">
        <f>Análisis_Activos!AJ166</f>
        <v>5166666.666666667</v>
      </c>
      <c r="E166" s="123">
        <f t="shared" si="11"/>
        <v>131632811.7333333</v>
      </c>
      <c r="F166" s="123">
        <f>Análisis_Financiación!E172</f>
        <v>3660491.1734597501</v>
      </c>
      <c r="G166" s="123">
        <f t="shared" si="13"/>
        <v>127972320.55987355</v>
      </c>
      <c r="H166" s="123"/>
      <c r="I166" s="123">
        <f>G166*Datos_Entrada!$C$8</f>
        <v>42230865.784758277</v>
      </c>
      <c r="J166" s="123">
        <f t="shared" si="12"/>
        <v>85741454.775115281</v>
      </c>
      <c r="K166" s="125"/>
      <c r="L166" s="123">
        <f>-Análisis_Activos!AI166</f>
        <v>0</v>
      </c>
      <c r="M166" s="123"/>
      <c r="N166" s="123"/>
      <c r="O166" s="123">
        <f>-Análisis_Financiación!D172</f>
        <v>-3592771.2765957443</v>
      </c>
      <c r="P166" s="126">
        <f t="shared" si="14"/>
        <v>90908121.441781953</v>
      </c>
    </row>
    <row r="167" spans="2:16" x14ac:dyDescent="0.25">
      <c r="B167" s="122">
        <v>162</v>
      </c>
      <c r="C167" s="123">
        <f>PyG!W167</f>
        <v>136799478.39999998</v>
      </c>
      <c r="D167" s="124">
        <f>Análisis_Activos!AJ167</f>
        <v>5166666.666666667</v>
      </c>
      <c r="E167" s="123">
        <f t="shared" si="11"/>
        <v>131632811.7333333</v>
      </c>
      <c r="F167" s="123">
        <f>Análisis_Financiación!E173</f>
        <v>3614735.0337915029</v>
      </c>
      <c r="G167" s="123">
        <f t="shared" si="13"/>
        <v>128018076.69954181</v>
      </c>
      <c r="H167" s="123"/>
      <c r="I167" s="123">
        <f>G167*Datos_Entrada!$C$8</f>
        <v>42245965.310848795</v>
      </c>
      <c r="J167" s="123">
        <f t="shared" si="12"/>
        <v>85772111.388693005</v>
      </c>
      <c r="K167" s="125"/>
      <c r="L167" s="123">
        <f>-Análisis_Activos!AI167</f>
        <v>0</v>
      </c>
      <c r="M167" s="123"/>
      <c r="N167" s="123"/>
      <c r="O167" s="123">
        <f>-Análisis_Financiación!D173</f>
        <v>-3592771.2765957443</v>
      </c>
      <c r="P167" s="126">
        <f t="shared" si="14"/>
        <v>90938778.055359676</v>
      </c>
    </row>
    <row r="168" spans="2:16" x14ac:dyDescent="0.25">
      <c r="B168" s="122">
        <v>163</v>
      </c>
      <c r="C168" s="123">
        <f>PyG!W168</f>
        <v>136799478.39999998</v>
      </c>
      <c r="D168" s="124">
        <f>Análisis_Activos!AJ168</f>
        <v>5166666.666666667</v>
      </c>
      <c r="E168" s="123">
        <f t="shared" si="11"/>
        <v>131632811.7333333</v>
      </c>
      <c r="F168" s="123">
        <f>Análisis_Financiación!E174</f>
        <v>3568978.8941232557</v>
      </c>
      <c r="G168" s="123">
        <f t="shared" si="13"/>
        <v>128063832.83921005</v>
      </c>
      <c r="H168" s="123"/>
      <c r="I168" s="123">
        <f>G168*Datos_Entrada!$C$8</f>
        <v>42261064.83693932</v>
      </c>
      <c r="J168" s="123">
        <f t="shared" si="12"/>
        <v>85802768.002270728</v>
      </c>
      <c r="K168" s="125"/>
      <c r="L168" s="123">
        <f>-Análisis_Activos!AI168</f>
        <v>0</v>
      </c>
      <c r="M168" s="123"/>
      <c r="N168" s="123"/>
      <c r="O168" s="123">
        <f>-Análisis_Financiación!D174</f>
        <v>-3592771.2765957443</v>
      </c>
      <c r="P168" s="126">
        <f t="shared" si="14"/>
        <v>90969434.6689374</v>
      </c>
    </row>
    <row r="169" spans="2:16" x14ac:dyDescent="0.25">
      <c r="B169" s="122">
        <v>164</v>
      </c>
      <c r="C169" s="123">
        <f>PyG!W169</f>
        <v>136799478.39999998</v>
      </c>
      <c r="D169" s="124">
        <f>Análisis_Activos!AJ169</f>
        <v>5166666.666666667</v>
      </c>
      <c r="E169" s="123">
        <f t="shared" si="11"/>
        <v>131632811.7333333</v>
      </c>
      <c r="F169" s="123">
        <f>Análisis_Financiación!E175</f>
        <v>3523222.754455009</v>
      </c>
      <c r="G169" s="123">
        <f t="shared" si="13"/>
        <v>128109588.97887829</v>
      </c>
      <c r="H169" s="123"/>
      <c r="I169" s="123">
        <f>G169*Datos_Entrada!$C$8</f>
        <v>42276164.363029838</v>
      </c>
      <c r="J169" s="123">
        <f t="shared" si="12"/>
        <v>85833424.615848452</v>
      </c>
      <c r="K169" s="125"/>
      <c r="L169" s="123">
        <f>-Análisis_Activos!AI169</f>
        <v>0</v>
      </c>
      <c r="M169" s="123"/>
      <c r="N169" s="123"/>
      <c r="O169" s="123">
        <f>-Análisis_Financiación!D175</f>
        <v>-3592771.2765957443</v>
      </c>
      <c r="P169" s="126">
        <f t="shared" si="14"/>
        <v>91000091.282515123</v>
      </c>
    </row>
    <row r="170" spans="2:16" x14ac:dyDescent="0.25">
      <c r="B170" s="122">
        <v>165</v>
      </c>
      <c r="C170" s="123">
        <f>PyG!W170</f>
        <v>136799478.39999998</v>
      </c>
      <c r="D170" s="124">
        <f>Análisis_Activos!AJ170</f>
        <v>5166666.666666667</v>
      </c>
      <c r="E170" s="123">
        <f t="shared" si="11"/>
        <v>131632811.7333333</v>
      </c>
      <c r="F170" s="123">
        <f>Análisis_Financiación!E176</f>
        <v>3477466.6147867618</v>
      </c>
      <c r="G170" s="123">
        <f t="shared" si="13"/>
        <v>128155345.11854655</v>
      </c>
      <c r="H170" s="123"/>
      <c r="I170" s="123">
        <f>G170*Datos_Entrada!$C$8</f>
        <v>42291263.889120363</v>
      </c>
      <c r="J170" s="123">
        <f t="shared" si="12"/>
        <v>85864081.229426175</v>
      </c>
      <c r="K170" s="125"/>
      <c r="L170" s="123">
        <f>-Análisis_Activos!AI170</f>
        <v>0</v>
      </c>
      <c r="M170" s="123"/>
      <c r="N170" s="123"/>
      <c r="O170" s="123">
        <f>-Análisis_Financiación!D176</f>
        <v>-3592771.2765957443</v>
      </c>
      <c r="P170" s="126">
        <f t="shared" si="14"/>
        <v>91030747.896092847</v>
      </c>
    </row>
    <row r="171" spans="2:16" x14ac:dyDescent="0.25">
      <c r="B171" s="122">
        <v>166</v>
      </c>
      <c r="C171" s="123">
        <f>PyG!W171</f>
        <v>136799478.39999998</v>
      </c>
      <c r="D171" s="124">
        <f>Análisis_Activos!AJ171</f>
        <v>5166666.666666667</v>
      </c>
      <c r="E171" s="123">
        <f t="shared" si="11"/>
        <v>131632811.7333333</v>
      </c>
      <c r="F171" s="123">
        <f>Análisis_Financiación!E177</f>
        <v>3431710.4751185146</v>
      </c>
      <c r="G171" s="123">
        <f t="shared" si="13"/>
        <v>128201101.25821479</v>
      </c>
      <c r="H171" s="123"/>
      <c r="I171" s="123">
        <f>G171*Datos_Entrada!$C$8</f>
        <v>42306363.41521088</v>
      </c>
      <c r="J171" s="123">
        <f t="shared" si="12"/>
        <v>85894737.843003899</v>
      </c>
      <c r="K171" s="125"/>
      <c r="L171" s="123">
        <f>-Análisis_Activos!AI171</f>
        <v>0</v>
      </c>
      <c r="M171" s="123"/>
      <c r="N171" s="123"/>
      <c r="O171" s="123">
        <f>-Análisis_Financiación!D177</f>
        <v>-3592771.2765957443</v>
      </c>
      <c r="P171" s="126">
        <f t="shared" si="14"/>
        <v>91061404.50967057</v>
      </c>
    </row>
    <row r="172" spans="2:16" x14ac:dyDescent="0.25">
      <c r="B172" s="122">
        <v>167</v>
      </c>
      <c r="C172" s="123">
        <f>PyG!W172</f>
        <v>136799478.39999998</v>
      </c>
      <c r="D172" s="124">
        <f>Análisis_Activos!AJ172</f>
        <v>5166666.666666667</v>
      </c>
      <c r="E172" s="123">
        <f t="shared" si="11"/>
        <v>131632811.7333333</v>
      </c>
      <c r="F172" s="123">
        <f>Análisis_Financiación!E178</f>
        <v>3385954.3354502679</v>
      </c>
      <c r="G172" s="123">
        <f t="shared" si="13"/>
        <v>128246857.39788304</v>
      </c>
      <c r="H172" s="123"/>
      <c r="I172" s="123">
        <f>G172*Datos_Entrada!$C$8</f>
        <v>42321462.941301405</v>
      </c>
      <c r="J172" s="123">
        <f t="shared" si="12"/>
        <v>85925394.456581637</v>
      </c>
      <c r="K172" s="125"/>
      <c r="L172" s="123">
        <f>-Análisis_Activos!AI172</f>
        <v>0</v>
      </c>
      <c r="M172" s="123"/>
      <c r="N172" s="123"/>
      <c r="O172" s="123">
        <f>-Análisis_Financiación!D178</f>
        <v>-3592771.2765957443</v>
      </c>
      <c r="P172" s="126">
        <f t="shared" si="14"/>
        <v>91092061.123248309</v>
      </c>
    </row>
    <row r="173" spans="2:16" x14ac:dyDescent="0.25">
      <c r="B173" s="122">
        <v>168</v>
      </c>
      <c r="C173" s="123">
        <f>PyG!W173</f>
        <v>136799478.39999998</v>
      </c>
      <c r="D173" s="124">
        <f>Análisis_Activos!AJ173</f>
        <v>5166666.666666667</v>
      </c>
      <c r="E173" s="123">
        <f t="shared" si="11"/>
        <v>131632811.7333333</v>
      </c>
      <c r="F173" s="123">
        <f>Análisis_Financiación!E179</f>
        <v>3340198.1957820212</v>
      </c>
      <c r="G173" s="123">
        <f t="shared" si="13"/>
        <v>128292613.53755128</v>
      </c>
      <c r="H173" s="123"/>
      <c r="I173" s="123">
        <f>G173*Datos_Entrada!$C$8</f>
        <v>42336562.467391923</v>
      </c>
      <c r="J173" s="123">
        <f t="shared" si="12"/>
        <v>85956051.070159361</v>
      </c>
      <c r="K173" s="125"/>
      <c r="L173" s="123">
        <f>-Análisis_Activos!AI173</f>
        <v>0</v>
      </c>
      <c r="M173" s="123"/>
      <c r="N173" s="123"/>
      <c r="O173" s="123">
        <f>-Análisis_Financiación!D179</f>
        <v>-3592771.2765957443</v>
      </c>
      <c r="P173" s="126">
        <f t="shared" si="14"/>
        <v>91122717.736826032</v>
      </c>
    </row>
    <row r="174" spans="2:16" x14ac:dyDescent="0.25">
      <c r="B174" s="122">
        <v>169</v>
      </c>
      <c r="C174" s="123">
        <f>PyG!W174</f>
        <v>60034936.00000003</v>
      </c>
      <c r="D174" s="124">
        <f>Análisis_Activos!AJ174</f>
        <v>5166666.666666667</v>
      </c>
      <c r="E174" s="123">
        <f t="shared" si="11"/>
        <v>54868269.333333366</v>
      </c>
      <c r="F174" s="123">
        <f>Análisis_Financiación!E180</f>
        <v>3294442.0561137744</v>
      </c>
      <c r="G174" s="123">
        <f t="shared" si="13"/>
        <v>51573827.277219594</v>
      </c>
      <c r="H174" s="123"/>
      <c r="I174" s="123">
        <f>G174*Datos_Entrada!$C$8</f>
        <v>17019363.001482468</v>
      </c>
      <c r="J174" s="123">
        <f t="shared" si="12"/>
        <v>34554464.275737122</v>
      </c>
      <c r="K174" s="125">
        <f>-Análisis_Activos!L174</f>
        <v>-2000000</v>
      </c>
      <c r="L174" s="123">
        <f>-Análisis_Activos!AI174</f>
        <v>312000000.00000006</v>
      </c>
      <c r="M174" s="123"/>
      <c r="N174" s="123"/>
      <c r="O174" s="123">
        <f>-Análisis_Financiación!D180</f>
        <v>-3592771.2765957443</v>
      </c>
      <c r="P174" s="126">
        <f t="shared" si="14"/>
        <v>349721130.94240385</v>
      </c>
    </row>
    <row r="175" spans="2:16" x14ac:dyDescent="0.25">
      <c r="B175" s="122">
        <v>170</v>
      </c>
      <c r="C175" s="123">
        <f>PyG!W175</f>
        <v>60034936.00000003</v>
      </c>
      <c r="D175" s="124">
        <f>Análisis_Activos!AJ175</f>
        <v>5166666.666666667</v>
      </c>
      <c r="E175" s="123">
        <f t="shared" si="11"/>
        <v>54868269.333333366</v>
      </c>
      <c r="F175" s="123">
        <f>Análisis_Financiación!E181</f>
        <v>3248685.9164455277</v>
      </c>
      <c r="G175" s="123">
        <f t="shared" si="13"/>
        <v>51619583.416887835</v>
      </c>
      <c r="H175" s="123"/>
      <c r="I175" s="123">
        <f>G175*Datos_Entrada!$C$8</f>
        <v>17034462.527572986</v>
      </c>
      <c r="J175" s="123">
        <f t="shared" si="12"/>
        <v>34585120.889314845</v>
      </c>
      <c r="K175" s="125"/>
      <c r="L175" s="123">
        <f>-Análisis_Activos!AI175</f>
        <v>0</v>
      </c>
      <c r="M175" s="123"/>
      <c r="N175" s="123"/>
      <c r="O175" s="123">
        <f>-Análisis_Financiación!D181</f>
        <v>-3592771.2765957443</v>
      </c>
      <c r="P175" s="126">
        <f t="shared" si="14"/>
        <v>39751787.555981509</v>
      </c>
    </row>
    <row r="176" spans="2:16" x14ac:dyDescent="0.25">
      <c r="B176" s="122">
        <v>171</v>
      </c>
      <c r="C176" s="123">
        <f>PyG!W176</f>
        <v>60034936.00000003</v>
      </c>
      <c r="D176" s="124">
        <f>Análisis_Activos!AJ176</f>
        <v>5166666.666666667</v>
      </c>
      <c r="E176" s="123">
        <f t="shared" si="11"/>
        <v>54868269.333333366</v>
      </c>
      <c r="F176" s="123">
        <f>Análisis_Financiación!E182</f>
        <v>3202929.776777281</v>
      </c>
      <c r="G176" s="123">
        <f t="shared" si="13"/>
        <v>51665339.556556083</v>
      </c>
      <c r="H176" s="123"/>
      <c r="I176" s="123">
        <f>G176*Datos_Entrada!$C$8</f>
        <v>17049562.053663507</v>
      </c>
      <c r="J176" s="123">
        <f t="shared" si="12"/>
        <v>34615777.502892576</v>
      </c>
      <c r="K176" s="125"/>
      <c r="L176" s="123">
        <f>-Análisis_Activos!AI176</f>
        <v>0</v>
      </c>
      <c r="M176" s="123"/>
      <c r="N176" s="123"/>
      <c r="O176" s="123">
        <f>-Análisis_Financiación!D182</f>
        <v>-3592771.2765957443</v>
      </c>
      <c r="P176" s="126">
        <f t="shared" si="14"/>
        <v>39782444.16955924</v>
      </c>
    </row>
    <row r="177" spans="2:16" x14ac:dyDescent="0.25">
      <c r="B177" s="122">
        <v>172</v>
      </c>
      <c r="C177" s="123">
        <f>PyG!W177</f>
        <v>60034936.00000003</v>
      </c>
      <c r="D177" s="124">
        <f>Análisis_Activos!AJ177</f>
        <v>5166666.666666667</v>
      </c>
      <c r="E177" s="123">
        <f t="shared" si="11"/>
        <v>54868269.333333366</v>
      </c>
      <c r="F177" s="123">
        <f>Análisis_Financiación!E183</f>
        <v>3157173.6371090347</v>
      </c>
      <c r="G177" s="123">
        <f t="shared" si="13"/>
        <v>51711095.696224332</v>
      </c>
      <c r="H177" s="123"/>
      <c r="I177" s="123">
        <f>G177*Datos_Entrada!$C$8</f>
        <v>17064661.579754028</v>
      </c>
      <c r="J177" s="123">
        <f t="shared" si="12"/>
        <v>34646434.116470307</v>
      </c>
      <c r="K177" s="125"/>
      <c r="L177" s="123">
        <f>-Análisis_Activos!AI177</f>
        <v>0</v>
      </c>
      <c r="M177" s="123"/>
      <c r="N177" s="123"/>
      <c r="O177" s="123">
        <f>-Análisis_Financiación!D183</f>
        <v>-3592771.2765957443</v>
      </c>
      <c r="P177" s="126">
        <f t="shared" si="14"/>
        <v>39813100.783136971</v>
      </c>
    </row>
    <row r="178" spans="2:16" x14ac:dyDescent="0.25">
      <c r="B178" s="122">
        <v>173</v>
      </c>
      <c r="C178" s="123">
        <f>PyG!W178</f>
        <v>60034936.00000003</v>
      </c>
      <c r="D178" s="124">
        <f>Análisis_Activos!AJ178</f>
        <v>5166666.666666667</v>
      </c>
      <c r="E178" s="123">
        <f t="shared" si="11"/>
        <v>54868269.333333366</v>
      </c>
      <c r="F178" s="123">
        <f>Análisis_Financiación!E184</f>
        <v>3111417.497440788</v>
      </c>
      <c r="G178" s="123">
        <f t="shared" si="13"/>
        <v>51756851.83589258</v>
      </c>
      <c r="H178" s="123"/>
      <c r="I178" s="123">
        <f>G178*Datos_Entrada!$C$8</f>
        <v>17079761.105844554</v>
      </c>
      <c r="J178" s="123">
        <f t="shared" si="12"/>
        <v>34677090.730048031</v>
      </c>
      <c r="K178" s="125"/>
      <c r="L178" s="123">
        <f>-Análisis_Activos!AI178</f>
        <v>0</v>
      </c>
      <c r="M178" s="123"/>
      <c r="N178" s="123"/>
      <c r="O178" s="123">
        <f>-Análisis_Financiación!D184</f>
        <v>-3592771.2765957443</v>
      </c>
      <c r="P178" s="126">
        <f t="shared" si="14"/>
        <v>39843757.396714695</v>
      </c>
    </row>
    <row r="179" spans="2:16" x14ac:dyDescent="0.25">
      <c r="B179" s="122">
        <v>174</v>
      </c>
      <c r="C179" s="123">
        <f>PyG!W179</f>
        <v>60034936.00000003</v>
      </c>
      <c r="D179" s="124">
        <f>Análisis_Activos!AJ179</f>
        <v>5166666.666666667</v>
      </c>
      <c r="E179" s="123">
        <f t="shared" si="11"/>
        <v>54868269.333333366</v>
      </c>
      <c r="F179" s="123">
        <f>Análisis_Financiación!E185</f>
        <v>3065661.3577725412</v>
      </c>
      <c r="G179" s="123">
        <f t="shared" si="13"/>
        <v>51802607.975560822</v>
      </c>
      <c r="H179" s="123"/>
      <c r="I179" s="123">
        <f>G179*Datos_Entrada!$C$8</f>
        <v>17094860.631935071</v>
      </c>
      <c r="J179" s="123">
        <f t="shared" si="12"/>
        <v>34707747.343625754</v>
      </c>
      <c r="K179" s="125"/>
      <c r="L179" s="123">
        <f>-Análisis_Activos!AI179</f>
        <v>0</v>
      </c>
      <c r="M179" s="123"/>
      <c r="N179" s="123"/>
      <c r="O179" s="123">
        <f>-Análisis_Financiación!D185</f>
        <v>-3592771.2765957443</v>
      </c>
      <c r="P179" s="126">
        <f t="shared" si="14"/>
        <v>39874414.010292418</v>
      </c>
    </row>
    <row r="180" spans="2:16" x14ac:dyDescent="0.25">
      <c r="B180" s="122">
        <v>175</v>
      </c>
      <c r="C180" s="123">
        <f>PyG!W180</f>
        <v>60034936.00000003</v>
      </c>
      <c r="D180" s="124">
        <f>Análisis_Activos!AJ180</f>
        <v>5166666.666666667</v>
      </c>
      <c r="E180" s="123">
        <f t="shared" si="11"/>
        <v>54868269.333333366</v>
      </c>
      <c r="F180" s="123">
        <f>Análisis_Financiación!E186</f>
        <v>3019905.2181042945</v>
      </c>
      <c r="G180" s="123">
        <f t="shared" si="13"/>
        <v>51848364.11522907</v>
      </c>
      <c r="H180" s="123"/>
      <c r="I180" s="123">
        <f>G180*Datos_Entrada!$C$8</f>
        <v>17109960.158025593</v>
      </c>
      <c r="J180" s="123">
        <f t="shared" si="12"/>
        <v>34738403.957203478</v>
      </c>
      <c r="K180" s="125"/>
      <c r="L180" s="123">
        <f>-Análisis_Activos!AI180</f>
        <v>0</v>
      </c>
      <c r="M180" s="123"/>
      <c r="N180" s="123"/>
      <c r="O180" s="123">
        <f>-Análisis_Financiación!D186</f>
        <v>-3592771.2765957443</v>
      </c>
      <c r="P180" s="126">
        <f t="shared" si="14"/>
        <v>39905070.623870142</v>
      </c>
    </row>
    <row r="181" spans="2:16" x14ac:dyDescent="0.25">
      <c r="B181" s="122">
        <v>176</v>
      </c>
      <c r="C181" s="123">
        <f>PyG!W181</f>
        <v>60034936.00000003</v>
      </c>
      <c r="D181" s="124">
        <f>Análisis_Activos!AJ181</f>
        <v>5166666.666666667</v>
      </c>
      <c r="E181" s="123">
        <f t="shared" si="11"/>
        <v>54868269.333333366</v>
      </c>
      <c r="F181" s="123">
        <f>Análisis_Financiación!E187</f>
        <v>2974149.0784360478</v>
      </c>
      <c r="G181" s="123">
        <f t="shared" si="13"/>
        <v>51894120.254897319</v>
      </c>
      <c r="H181" s="123"/>
      <c r="I181" s="123">
        <f>G181*Datos_Entrada!$C$8</f>
        <v>17125059.684116118</v>
      </c>
      <c r="J181" s="123">
        <f t="shared" si="12"/>
        <v>34769060.570781201</v>
      </c>
      <c r="K181" s="125"/>
      <c r="L181" s="123">
        <f>-Análisis_Activos!AI181</f>
        <v>0</v>
      </c>
      <c r="M181" s="123"/>
      <c r="N181" s="123"/>
      <c r="O181" s="123">
        <f>-Análisis_Financiación!D187</f>
        <v>-3592771.2765957443</v>
      </c>
      <c r="P181" s="126">
        <f t="shared" si="14"/>
        <v>39935727.237447865</v>
      </c>
    </row>
    <row r="182" spans="2:16" x14ac:dyDescent="0.25">
      <c r="B182" s="122">
        <v>177</v>
      </c>
      <c r="C182" s="123">
        <f>PyG!W182</f>
        <v>60034936.00000003</v>
      </c>
      <c r="D182" s="124">
        <f>Análisis_Activos!AJ182</f>
        <v>5166666.666666667</v>
      </c>
      <c r="E182" s="123">
        <f t="shared" si="11"/>
        <v>54868269.333333366</v>
      </c>
      <c r="F182" s="123">
        <f>Análisis_Financiación!E188</f>
        <v>2928392.938767801</v>
      </c>
      <c r="G182" s="123">
        <f t="shared" si="13"/>
        <v>51939876.394565567</v>
      </c>
      <c r="H182" s="123"/>
      <c r="I182" s="123">
        <f>G182*Datos_Entrada!$C$8</f>
        <v>17140159.210206639</v>
      </c>
      <c r="J182" s="123">
        <f t="shared" si="12"/>
        <v>34799717.184358925</v>
      </c>
      <c r="K182" s="125"/>
      <c r="L182" s="123">
        <f>-Análisis_Activos!AI182</f>
        <v>0</v>
      </c>
      <c r="M182" s="123"/>
      <c r="N182" s="123"/>
      <c r="O182" s="123">
        <f>-Análisis_Financiación!D188</f>
        <v>-3592771.2765957443</v>
      </c>
      <c r="P182" s="126">
        <f t="shared" si="14"/>
        <v>39966383.851025589</v>
      </c>
    </row>
    <row r="183" spans="2:16" x14ac:dyDescent="0.25">
      <c r="B183" s="122">
        <v>178</v>
      </c>
      <c r="C183" s="123">
        <f>PyG!W183</f>
        <v>60034936.00000003</v>
      </c>
      <c r="D183" s="124">
        <f>Análisis_Activos!AJ183</f>
        <v>5166666.666666667</v>
      </c>
      <c r="E183" s="123">
        <f t="shared" si="11"/>
        <v>54868269.333333366</v>
      </c>
      <c r="F183" s="123">
        <f>Análisis_Financiación!E189</f>
        <v>2882636.7990995543</v>
      </c>
      <c r="G183" s="123">
        <f t="shared" si="13"/>
        <v>51985632.534233809</v>
      </c>
      <c r="H183" s="123"/>
      <c r="I183" s="123">
        <f>G183*Datos_Entrada!$C$8</f>
        <v>17155258.736297157</v>
      </c>
      <c r="J183" s="123">
        <f t="shared" si="12"/>
        <v>34830373.797936648</v>
      </c>
      <c r="K183" s="125"/>
      <c r="L183" s="123">
        <f>-Análisis_Activos!AI183</f>
        <v>0</v>
      </c>
      <c r="M183" s="123"/>
      <c r="N183" s="123"/>
      <c r="O183" s="123">
        <f>-Análisis_Financiación!D189</f>
        <v>-3592771.2765957443</v>
      </c>
      <c r="P183" s="126">
        <f t="shared" si="14"/>
        <v>39997040.464603312</v>
      </c>
    </row>
    <row r="184" spans="2:16" x14ac:dyDescent="0.25">
      <c r="B184" s="122">
        <v>179</v>
      </c>
      <c r="C184" s="123">
        <f>PyG!W184</f>
        <v>60034936.00000003</v>
      </c>
      <c r="D184" s="124">
        <f>Análisis_Activos!AJ184</f>
        <v>5166666.666666667</v>
      </c>
      <c r="E184" s="123">
        <f t="shared" si="11"/>
        <v>54868269.333333366</v>
      </c>
      <c r="F184" s="123">
        <f>Análisis_Financiación!E190</f>
        <v>2836880.6594313076</v>
      </c>
      <c r="G184" s="123">
        <f t="shared" si="13"/>
        <v>52031388.673902057</v>
      </c>
      <c r="H184" s="123"/>
      <c r="I184" s="123">
        <f>G184*Datos_Entrada!$C$8</f>
        <v>17170358.262387678</v>
      </c>
      <c r="J184" s="123">
        <f t="shared" si="12"/>
        <v>34861030.411514379</v>
      </c>
      <c r="K184" s="125"/>
      <c r="L184" s="123">
        <f>-Análisis_Activos!AI184</f>
        <v>0</v>
      </c>
      <c r="M184" s="123"/>
      <c r="N184" s="123"/>
      <c r="O184" s="123">
        <f>-Análisis_Financiación!D190</f>
        <v>-3592771.2765957443</v>
      </c>
      <c r="P184" s="126">
        <f t="shared" si="14"/>
        <v>40027697.078181043</v>
      </c>
    </row>
    <row r="185" spans="2:16" x14ac:dyDescent="0.25">
      <c r="B185" s="122">
        <v>180</v>
      </c>
      <c r="C185" s="123">
        <f>PyG!W185</f>
        <v>60034936.00000003</v>
      </c>
      <c r="D185" s="124">
        <f>Análisis_Activos!AJ185</f>
        <v>5166666.666666667</v>
      </c>
      <c r="E185" s="123">
        <f t="shared" si="11"/>
        <v>54868269.333333366</v>
      </c>
      <c r="F185" s="123">
        <f>Análisis_Financiación!E191</f>
        <v>2791124.5197630608</v>
      </c>
      <c r="G185" s="123">
        <f t="shared" si="13"/>
        <v>52077144.813570306</v>
      </c>
      <c r="H185" s="123"/>
      <c r="I185" s="123">
        <f>G185*Datos_Entrada!$C$8</f>
        <v>17185457.788478203</v>
      </c>
      <c r="J185" s="123">
        <f t="shared" si="12"/>
        <v>34891687.025092103</v>
      </c>
      <c r="K185" s="125"/>
      <c r="L185" s="123">
        <f>-Análisis_Activos!AI185</f>
        <v>0</v>
      </c>
      <c r="M185" s="123"/>
      <c r="N185" s="123"/>
      <c r="O185" s="123">
        <f>-Análisis_Financiación!D191</f>
        <v>-3592771.2765957443</v>
      </c>
      <c r="P185" s="126">
        <f t="shared" si="14"/>
        <v>40058353.691758767</v>
      </c>
    </row>
    <row r="186" spans="2:16" x14ac:dyDescent="0.25">
      <c r="B186" s="122">
        <v>181</v>
      </c>
      <c r="C186" s="123">
        <f>PyG!W186</f>
        <v>136799478.39999998</v>
      </c>
      <c r="D186" s="124">
        <f>Análisis_Activos!AJ186</f>
        <v>5166666.666666667</v>
      </c>
      <c r="E186" s="123">
        <f t="shared" si="11"/>
        <v>131632811.7333333</v>
      </c>
      <c r="F186" s="123">
        <f>Análisis_Financiación!E192</f>
        <v>2745368.3800948141</v>
      </c>
      <c r="G186" s="123">
        <f t="shared" si="13"/>
        <v>128887443.35323849</v>
      </c>
      <c r="H186" s="123"/>
      <c r="I186" s="123">
        <f>G186*Datos_Entrada!$C$8</f>
        <v>42532856.306568705</v>
      </c>
      <c r="J186" s="123">
        <f t="shared" si="12"/>
        <v>86354587.046669781</v>
      </c>
      <c r="K186" s="125">
        <f>-Análisis_Activos!L186</f>
        <v>-2000000</v>
      </c>
      <c r="L186" s="123">
        <f>-Análisis_Activos!AI186</f>
        <v>-312000000.00000006</v>
      </c>
      <c r="M186" s="123"/>
      <c r="N186" s="123"/>
      <c r="O186" s="123">
        <f>-Análisis_Financiación!D192</f>
        <v>-3592771.2765957443</v>
      </c>
      <c r="P186" s="126">
        <f t="shared" si="14"/>
        <v>-222478746.28666359</v>
      </c>
    </row>
    <row r="187" spans="2:16" x14ac:dyDescent="0.25">
      <c r="B187" s="122">
        <v>182</v>
      </c>
      <c r="C187" s="123">
        <f>PyG!W187</f>
        <v>136799478.39999998</v>
      </c>
      <c r="D187" s="124">
        <f>Análisis_Activos!AJ187</f>
        <v>5166666.666666667</v>
      </c>
      <c r="E187" s="123">
        <f t="shared" si="11"/>
        <v>131632811.7333333</v>
      </c>
      <c r="F187" s="123">
        <f>Análisis_Financiación!E193</f>
        <v>2699612.2404265674</v>
      </c>
      <c r="G187" s="123">
        <f t="shared" si="13"/>
        <v>128933199.49290673</v>
      </c>
      <c r="H187" s="123"/>
      <c r="I187" s="123">
        <f>G187*Datos_Entrada!$C$8</f>
        <v>42547955.832659222</v>
      </c>
      <c r="J187" s="123">
        <f t="shared" si="12"/>
        <v>86385243.660247505</v>
      </c>
      <c r="K187" s="125"/>
      <c r="L187" s="123">
        <f>-Análisis_Activos!AI187</f>
        <v>0</v>
      </c>
      <c r="M187" s="123"/>
      <c r="N187" s="123"/>
      <c r="O187" s="123">
        <f>-Análisis_Financiación!D193</f>
        <v>-3592771.2765957443</v>
      </c>
      <c r="P187" s="126">
        <f t="shared" si="14"/>
        <v>91551910.326914176</v>
      </c>
    </row>
    <row r="188" spans="2:16" x14ac:dyDescent="0.25">
      <c r="B188" s="122">
        <v>183</v>
      </c>
      <c r="C188" s="123">
        <f>PyG!W188</f>
        <v>136799478.39999998</v>
      </c>
      <c r="D188" s="124">
        <f>Análisis_Activos!AJ188</f>
        <v>5166666.666666667</v>
      </c>
      <c r="E188" s="123">
        <f t="shared" si="11"/>
        <v>131632811.7333333</v>
      </c>
      <c r="F188" s="123">
        <f>Análisis_Financiación!E194</f>
        <v>2653856.1007583207</v>
      </c>
      <c r="G188" s="123">
        <f t="shared" si="13"/>
        <v>128978955.63257499</v>
      </c>
      <c r="H188" s="123"/>
      <c r="I188" s="123">
        <f>G188*Datos_Entrada!$C$8</f>
        <v>42563055.358749747</v>
      </c>
      <c r="J188" s="123">
        <f t="shared" si="12"/>
        <v>86415900.273825243</v>
      </c>
      <c r="K188" s="125"/>
      <c r="L188" s="123">
        <f>-Análisis_Activos!AI188</f>
        <v>0</v>
      </c>
      <c r="M188" s="123"/>
      <c r="N188" s="123"/>
      <c r="O188" s="123">
        <f>-Análisis_Financiación!D194</f>
        <v>-3592771.2765957443</v>
      </c>
      <c r="P188" s="126">
        <f t="shared" si="14"/>
        <v>91582566.940491915</v>
      </c>
    </row>
    <row r="189" spans="2:16" x14ac:dyDescent="0.25">
      <c r="B189" s="122">
        <v>184</v>
      </c>
      <c r="C189" s="123">
        <f>PyG!W189</f>
        <v>136799478.39999998</v>
      </c>
      <c r="D189" s="124">
        <f>Análisis_Activos!AJ189</f>
        <v>5166666.666666667</v>
      </c>
      <c r="E189" s="123">
        <f t="shared" si="11"/>
        <v>131632811.7333333</v>
      </c>
      <c r="F189" s="123">
        <f>Análisis_Financiación!E195</f>
        <v>2608099.9610900739</v>
      </c>
      <c r="G189" s="123">
        <f t="shared" si="13"/>
        <v>129024711.77224323</v>
      </c>
      <c r="H189" s="123"/>
      <c r="I189" s="123">
        <f>G189*Datos_Entrada!$C$8</f>
        <v>42578154.884840265</v>
      </c>
      <c r="J189" s="123">
        <f t="shared" si="12"/>
        <v>86446556.887402967</v>
      </c>
      <c r="K189" s="125"/>
      <c r="L189" s="123">
        <f>-Análisis_Activos!AI189</f>
        <v>0</v>
      </c>
      <c r="M189" s="123"/>
      <c r="N189" s="123"/>
      <c r="O189" s="123">
        <f>-Análisis_Financiación!D195</f>
        <v>-3592771.2765957443</v>
      </c>
      <c r="P189" s="126">
        <f t="shared" si="14"/>
        <v>91613223.554069638</v>
      </c>
    </row>
    <row r="190" spans="2:16" x14ac:dyDescent="0.25">
      <c r="B190" s="122">
        <v>185</v>
      </c>
      <c r="C190" s="123">
        <f>PyG!W190</f>
        <v>136799478.39999998</v>
      </c>
      <c r="D190" s="124">
        <f>Análisis_Activos!AJ190</f>
        <v>5166666.666666667</v>
      </c>
      <c r="E190" s="123">
        <f t="shared" si="11"/>
        <v>131632811.7333333</v>
      </c>
      <c r="F190" s="123">
        <f>Análisis_Financiación!E196</f>
        <v>2562343.8214218272</v>
      </c>
      <c r="G190" s="123">
        <f t="shared" si="13"/>
        <v>129070467.91191147</v>
      </c>
      <c r="H190" s="123"/>
      <c r="I190" s="123">
        <f>G190*Datos_Entrada!$C$8</f>
        <v>42593254.41093079</v>
      </c>
      <c r="J190" s="123">
        <f t="shared" si="12"/>
        <v>86477213.500980675</v>
      </c>
      <c r="K190" s="125"/>
      <c r="L190" s="123">
        <f>-Análisis_Activos!AI190</f>
        <v>0</v>
      </c>
      <c r="M190" s="123"/>
      <c r="N190" s="123"/>
      <c r="O190" s="123">
        <f>-Análisis_Financiación!D196</f>
        <v>-3592771.2765957443</v>
      </c>
      <c r="P190" s="126">
        <f t="shared" si="14"/>
        <v>91643880.167647347</v>
      </c>
    </row>
    <row r="191" spans="2:16" x14ac:dyDescent="0.25">
      <c r="B191" s="122">
        <v>186</v>
      </c>
      <c r="C191" s="123">
        <f>PyG!W191</f>
        <v>136799478.39999998</v>
      </c>
      <c r="D191" s="124">
        <f>Análisis_Activos!AJ191</f>
        <v>5166666.666666667</v>
      </c>
      <c r="E191" s="123">
        <f t="shared" si="11"/>
        <v>131632811.7333333</v>
      </c>
      <c r="F191" s="123">
        <f>Análisis_Financiación!E197</f>
        <v>2516587.6817535805</v>
      </c>
      <c r="G191" s="123">
        <f t="shared" si="13"/>
        <v>129116224.05157973</v>
      </c>
      <c r="H191" s="123"/>
      <c r="I191" s="123">
        <f>G191*Datos_Entrada!$C$8</f>
        <v>42608353.937021315</v>
      </c>
      <c r="J191" s="123">
        <f t="shared" si="12"/>
        <v>86507870.114558414</v>
      </c>
      <c r="K191" s="125"/>
      <c r="L191" s="123">
        <f>-Análisis_Activos!AI191</f>
        <v>0</v>
      </c>
      <c r="M191" s="123"/>
      <c r="N191" s="123"/>
      <c r="O191" s="123">
        <f>-Análisis_Financiación!D197</f>
        <v>-3592771.2765957443</v>
      </c>
      <c r="P191" s="126">
        <f t="shared" si="14"/>
        <v>91674536.781225085</v>
      </c>
    </row>
    <row r="192" spans="2:16" x14ac:dyDescent="0.25">
      <c r="B192" s="122">
        <v>187</v>
      </c>
      <c r="C192" s="123">
        <f>PyG!W192</f>
        <v>136799478.39999998</v>
      </c>
      <c r="D192" s="124">
        <f>Análisis_Activos!AJ192</f>
        <v>5166666.666666667</v>
      </c>
      <c r="E192" s="123">
        <f t="shared" si="11"/>
        <v>131632811.7333333</v>
      </c>
      <c r="F192" s="123">
        <f>Análisis_Financiación!E198</f>
        <v>2470831.5420853337</v>
      </c>
      <c r="G192" s="123">
        <f t="shared" si="13"/>
        <v>129161980.19124797</v>
      </c>
      <c r="H192" s="123"/>
      <c r="I192" s="123">
        <f>G192*Datos_Entrada!$C$8</f>
        <v>42623453.463111833</v>
      </c>
      <c r="J192" s="123">
        <f t="shared" si="12"/>
        <v>86538526.728136137</v>
      </c>
      <c r="K192" s="125"/>
      <c r="L192" s="123">
        <f>-Análisis_Activos!AI192</f>
        <v>0</v>
      </c>
      <c r="M192" s="123"/>
      <c r="N192" s="123"/>
      <c r="O192" s="123">
        <f>-Análisis_Financiación!D198</f>
        <v>-3592771.2765957443</v>
      </c>
      <c r="P192" s="126">
        <f t="shared" si="14"/>
        <v>91705193.394802809</v>
      </c>
    </row>
    <row r="193" spans="2:16" x14ac:dyDescent="0.25">
      <c r="B193" s="122">
        <v>188</v>
      </c>
      <c r="C193" s="123">
        <f>PyG!W193</f>
        <v>136799478.39999998</v>
      </c>
      <c r="D193" s="124">
        <f>Análisis_Activos!AJ193</f>
        <v>5166666.666666667</v>
      </c>
      <c r="E193" s="123">
        <f t="shared" si="11"/>
        <v>131632811.7333333</v>
      </c>
      <c r="F193" s="123">
        <f>Análisis_Financiación!E199</f>
        <v>2425075.402417087</v>
      </c>
      <c r="G193" s="123">
        <f t="shared" si="13"/>
        <v>129207736.33091621</v>
      </c>
      <c r="H193" s="123"/>
      <c r="I193" s="123">
        <f>G193*Datos_Entrada!$C$8</f>
        <v>42638552.98920235</v>
      </c>
      <c r="J193" s="123">
        <f t="shared" si="12"/>
        <v>86569183.341713861</v>
      </c>
      <c r="K193" s="125"/>
      <c r="L193" s="123">
        <f>-Análisis_Activos!AI193</f>
        <v>0</v>
      </c>
      <c r="M193" s="123"/>
      <c r="N193" s="123"/>
      <c r="O193" s="123">
        <f>-Análisis_Financiación!D199</f>
        <v>-3592771.2765957443</v>
      </c>
      <c r="P193" s="126">
        <f t="shared" si="14"/>
        <v>91735850.008380532</v>
      </c>
    </row>
    <row r="194" spans="2:16" x14ac:dyDescent="0.25">
      <c r="B194" s="122">
        <v>189</v>
      </c>
      <c r="C194" s="123">
        <f>PyG!W194</f>
        <v>136799478.39999998</v>
      </c>
      <c r="D194" s="124">
        <f>Análisis_Activos!AJ194</f>
        <v>5166666.666666667</v>
      </c>
      <c r="E194" s="123">
        <f t="shared" si="11"/>
        <v>131632811.7333333</v>
      </c>
      <c r="F194" s="123">
        <f>Análisis_Financiación!E200</f>
        <v>2379319.2627488403</v>
      </c>
      <c r="G194" s="123">
        <f t="shared" si="13"/>
        <v>129253492.47058447</v>
      </c>
      <c r="H194" s="123"/>
      <c r="I194" s="123">
        <f>G194*Datos_Entrada!$C$8</f>
        <v>42653652.515292875</v>
      </c>
      <c r="J194" s="123">
        <f t="shared" si="12"/>
        <v>86599839.955291599</v>
      </c>
      <c r="K194" s="125"/>
      <c r="L194" s="123">
        <f>-Análisis_Activos!AI194</f>
        <v>0</v>
      </c>
      <c r="M194" s="123"/>
      <c r="N194" s="123"/>
      <c r="O194" s="123">
        <f>-Análisis_Financiación!D200</f>
        <v>-3592771.2765957443</v>
      </c>
      <c r="P194" s="126">
        <f t="shared" si="14"/>
        <v>91766506.621958271</v>
      </c>
    </row>
    <row r="195" spans="2:16" x14ac:dyDescent="0.25">
      <c r="B195" s="122">
        <v>190</v>
      </c>
      <c r="C195" s="123">
        <f>PyG!W195</f>
        <v>136799478.39999998</v>
      </c>
      <c r="D195" s="124">
        <f>Análisis_Activos!AJ195</f>
        <v>5166666.666666667</v>
      </c>
      <c r="E195" s="123">
        <f t="shared" si="11"/>
        <v>131632811.7333333</v>
      </c>
      <c r="F195" s="123">
        <f>Análisis_Financiación!E201</f>
        <v>2333563.123080594</v>
      </c>
      <c r="G195" s="123">
        <f t="shared" si="13"/>
        <v>129299248.61025271</v>
      </c>
      <c r="H195" s="123"/>
      <c r="I195" s="123">
        <f>G195*Datos_Entrada!$C$8</f>
        <v>42668752.041383393</v>
      </c>
      <c r="J195" s="123">
        <f t="shared" si="12"/>
        <v>86630496.568869323</v>
      </c>
      <c r="K195" s="125"/>
      <c r="L195" s="123">
        <f>-Análisis_Activos!AI195</f>
        <v>0</v>
      </c>
      <c r="M195" s="123"/>
      <c r="N195" s="123"/>
      <c r="O195" s="123">
        <f>-Análisis_Financiación!D201</f>
        <v>-3592771.2765957443</v>
      </c>
      <c r="P195" s="126">
        <f t="shared" si="14"/>
        <v>91797163.235535994</v>
      </c>
    </row>
    <row r="196" spans="2:16" x14ac:dyDescent="0.25">
      <c r="B196" s="122">
        <v>191</v>
      </c>
      <c r="C196" s="123">
        <f>PyG!W196</f>
        <v>136799478.39999998</v>
      </c>
      <c r="D196" s="124">
        <f>Análisis_Activos!AJ196</f>
        <v>5166666.666666667</v>
      </c>
      <c r="E196" s="123">
        <f t="shared" si="11"/>
        <v>131632811.7333333</v>
      </c>
      <c r="F196" s="123">
        <f>Análisis_Financiación!E202</f>
        <v>2287806.9834123473</v>
      </c>
      <c r="G196" s="123">
        <f t="shared" si="13"/>
        <v>129345004.74992096</v>
      </c>
      <c r="H196" s="123"/>
      <c r="I196" s="123">
        <f>G196*Datos_Entrada!$C$8</f>
        <v>42683851.567473918</v>
      </c>
      <c r="J196" s="123">
        <f t="shared" si="12"/>
        <v>86661153.182447046</v>
      </c>
      <c r="K196" s="125"/>
      <c r="L196" s="123">
        <f>-Análisis_Activos!AI196</f>
        <v>0</v>
      </c>
      <c r="M196" s="123"/>
      <c r="N196" s="123"/>
      <c r="O196" s="123">
        <f>-Análisis_Financiación!D202</f>
        <v>-3592771.2765957443</v>
      </c>
      <c r="P196" s="126">
        <f t="shared" si="14"/>
        <v>91827819.849113718</v>
      </c>
    </row>
    <row r="197" spans="2:16" x14ac:dyDescent="0.25">
      <c r="B197" s="122">
        <v>192</v>
      </c>
      <c r="C197" s="123">
        <f>PyG!W197</f>
        <v>136799478.39999998</v>
      </c>
      <c r="D197" s="124">
        <f>Análisis_Activos!AJ197</f>
        <v>5166666.666666667</v>
      </c>
      <c r="E197" s="123">
        <f t="shared" si="11"/>
        <v>131632811.7333333</v>
      </c>
      <c r="F197" s="123">
        <f>Análisis_Financiación!E203</f>
        <v>2242050.8437441005</v>
      </c>
      <c r="G197" s="123">
        <f t="shared" si="13"/>
        <v>129390760.88958921</v>
      </c>
      <c r="H197" s="123"/>
      <c r="I197" s="123">
        <f>G197*Datos_Entrada!$C$8</f>
        <v>42698951.093564443</v>
      </c>
      <c r="J197" s="123">
        <f t="shared" si="12"/>
        <v>86691809.79602477</v>
      </c>
      <c r="K197" s="125"/>
      <c r="L197" s="123">
        <f>-Análisis_Activos!AI197</f>
        <v>0</v>
      </c>
      <c r="M197" s="123"/>
      <c r="N197" s="123"/>
      <c r="O197" s="123">
        <f>-Análisis_Financiación!D203</f>
        <v>-3592771.2765957443</v>
      </c>
      <c r="P197" s="126">
        <f t="shared" si="14"/>
        <v>91858476.462691441</v>
      </c>
    </row>
    <row r="198" spans="2:16" x14ac:dyDescent="0.25">
      <c r="B198" s="122">
        <v>193</v>
      </c>
      <c r="C198" s="123">
        <f>PyG!W198</f>
        <v>120593630.56000003</v>
      </c>
      <c r="D198" s="124">
        <f>Análisis_Activos!AJ198</f>
        <v>5166666.666666667</v>
      </c>
      <c r="E198" s="123">
        <f t="shared" si="11"/>
        <v>115426963.89333336</v>
      </c>
      <c r="F198" s="123">
        <f>Análisis_Financiación!E204</f>
        <v>2196294.7040758538</v>
      </c>
      <c r="G198" s="123">
        <f t="shared" si="13"/>
        <v>113230669.1892575</v>
      </c>
      <c r="H198" s="123"/>
      <c r="I198" s="123">
        <f>G198*Datos_Entrada!$C$8</f>
        <v>37366120.832454979</v>
      </c>
      <c r="J198" s="123">
        <f t="shared" si="12"/>
        <v>75864548.356802523</v>
      </c>
      <c r="K198" s="125">
        <f>-Análisis_Activos!L198</f>
        <v>-2000000</v>
      </c>
      <c r="L198" s="123">
        <f>-Análisis_Activos!AI198</f>
        <v>65866666.666666508</v>
      </c>
      <c r="M198" s="123"/>
      <c r="N198" s="123"/>
      <c r="O198" s="123">
        <f>-Análisis_Financiación!D204</f>
        <v>-3592771.2765957443</v>
      </c>
      <c r="P198" s="126">
        <f t="shared" si="14"/>
        <v>144897881.69013572</v>
      </c>
    </row>
    <row r="199" spans="2:16" x14ac:dyDescent="0.25">
      <c r="B199" s="122">
        <v>194</v>
      </c>
      <c r="C199" s="123">
        <f>PyG!W199</f>
        <v>120593630.56000003</v>
      </c>
      <c r="D199" s="124">
        <f>Análisis_Activos!AJ199</f>
        <v>5166666.666666667</v>
      </c>
      <c r="E199" s="123">
        <f t="shared" ref="E199:E245" si="15">C199-D199</f>
        <v>115426963.89333336</v>
      </c>
      <c r="F199" s="123">
        <f>Análisis_Financiación!E205</f>
        <v>2150538.5644076071</v>
      </c>
      <c r="G199" s="123">
        <f t="shared" si="13"/>
        <v>113276425.32892576</v>
      </c>
      <c r="H199" s="123"/>
      <c r="I199" s="123">
        <f>G199*Datos_Entrada!$C$8</f>
        <v>37381220.358545505</v>
      </c>
      <c r="J199" s="123">
        <f t="shared" ref="J199:J245" si="16">G199-I199</f>
        <v>75895204.970380247</v>
      </c>
      <c r="K199" s="125"/>
      <c r="L199" s="123">
        <f>-Análisis_Activos!AI199</f>
        <v>0</v>
      </c>
      <c r="M199" s="123"/>
      <c r="N199" s="123"/>
      <c r="O199" s="123">
        <f>-Análisis_Financiación!D205</f>
        <v>-3592771.2765957443</v>
      </c>
      <c r="P199" s="126">
        <f t="shared" si="14"/>
        <v>81061871.637046918</v>
      </c>
    </row>
    <row r="200" spans="2:16" x14ac:dyDescent="0.25">
      <c r="B200" s="122">
        <v>195</v>
      </c>
      <c r="C200" s="123">
        <f>PyG!W200</f>
        <v>120593630.56000003</v>
      </c>
      <c r="D200" s="124">
        <f>Análisis_Activos!AJ200</f>
        <v>5166666.666666667</v>
      </c>
      <c r="E200" s="123">
        <f t="shared" si="15"/>
        <v>115426963.89333336</v>
      </c>
      <c r="F200" s="123">
        <f>Análisis_Financiación!E206</f>
        <v>2104782.4247393603</v>
      </c>
      <c r="G200" s="123">
        <f t="shared" si="13"/>
        <v>113322181.468594</v>
      </c>
      <c r="H200" s="123"/>
      <c r="I200" s="123">
        <f>G200*Datos_Entrada!$C$8</f>
        <v>37396319.884636022</v>
      </c>
      <c r="J200" s="123">
        <f t="shared" si="16"/>
        <v>75925861.58395797</v>
      </c>
      <c r="K200" s="125"/>
      <c r="L200" s="123">
        <f>-Análisis_Activos!AI200</f>
        <v>0</v>
      </c>
      <c r="M200" s="123"/>
      <c r="N200" s="123"/>
      <c r="O200" s="123">
        <f>-Análisis_Financiación!D206</f>
        <v>-3592771.2765957443</v>
      </c>
      <c r="P200" s="126">
        <f t="shared" si="14"/>
        <v>81092528.250624642</v>
      </c>
    </row>
    <row r="201" spans="2:16" x14ac:dyDescent="0.25">
      <c r="B201" s="122">
        <v>196</v>
      </c>
      <c r="C201" s="123">
        <f>PyG!W201</f>
        <v>120593630.56000003</v>
      </c>
      <c r="D201" s="124">
        <f>Análisis_Activos!AJ201</f>
        <v>5166666.666666667</v>
      </c>
      <c r="E201" s="123">
        <f t="shared" si="15"/>
        <v>115426963.89333336</v>
      </c>
      <c r="F201" s="123">
        <f>Análisis_Financiación!E207</f>
        <v>2059026.2850711136</v>
      </c>
      <c r="G201" s="123">
        <f t="shared" si="13"/>
        <v>113367937.60826224</v>
      </c>
      <c r="H201" s="123"/>
      <c r="I201" s="123">
        <f>G201*Datos_Entrada!$C$8</f>
        <v>37411419.41072654</v>
      </c>
      <c r="J201" s="123">
        <f t="shared" si="16"/>
        <v>75956518.197535694</v>
      </c>
      <c r="K201" s="125"/>
      <c r="L201" s="123">
        <f>-Análisis_Activos!AI201</f>
        <v>0</v>
      </c>
      <c r="M201" s="123"/>
      <c r="N201" s="123"/>
      <c r="O201" s="123">
        <f>-Análisis_Financiación!D207</f>
        <v>-3592771.2765957443</v>
      </c>
      <c r="P201" s="126">
        <f t="shared" si="14"/>
        <v>81123184.864202365</v>
      </c>
    </row>
    <row r="202" spans="2:16" x14ac:dyDescent="0.25">
      <c r="B202" s="122">
        <v>197</v>
      </c>
      <c r="C202" s="123">
        <f>PyG!W202</f>
        <v>120593630.56000003</v>
      </c>
      <c r="D202" s="124">
        <f>Análisis_Activos!AJ202</f>
        <v>5166666.666666667</v>
      </c>
      <c r="E202" s="123">
        <f t="shared" si="15"/>
        <v>115426963.89333336</v>
      </c>
      <c r="F202" s="123">
        <f>Análisis_Financiación!E208</f>
        <v>2013270.1454028669</v>
      </c>
      <c r="G202" s="123">
        <f t="shared" si="13"/>
        <v>113413693.7479305</v>
      </c>
      <c r="H202" s="123"/>
      <c r="I202" s="123">
        <f>G202*Datos_Entrada!$C$8</f>
        <v>37426518.936817065</v>
      </c>
      <c r="J202" s="123">
        <f t="shared" si="16"/>
        <v>75987174.811113432</v>
      </c>
      <c r="K202" s="125"/>
      <c r="L202" s="123">
        <f>-Análisis_Activos!AI202</f>
        <v>0</v>
      </c>
      <c r="M202" s="123"/>
      <c r="N202" s="123"/>
      <c r="O202" s="123">
        <f>-Análisis_Financiación!D208</f>
        <v>-3592771.2765957443</v>
      </c>
      <c r="P202" s="126">
        <f t="shared" si="14"/>
        <v>81153841.477780104</v>
      </c>
    </row>
    <row r="203" spans="2:16" x14ac:dyDescent="0.25">
      <c r="B203" s="122">
        <v>198</v>
      </c>
      <c r="C203" s="123">
        <f>PyG!W203</f>
        <v>120593630.56000003</v>
      </c>
      <c r="D203" s="124">
        <f>Análisis_Activos!AJ203</f>
        <v>5166666.666666667</v>
      </c>
      <c r="E203" s="123">
        <f t="shared" si="15"/>
        <v>115426963.89333336</v>
      </c>
      <c r="F203" s="123">
        <f>Análisis_Financiación!E209</f>
        <v>1967514.0057346202</v>
      </c>
      <c r="G203" s="123">
        <f t="shared" si="13"/>
        <v>113459449.88759874</v>
      </c>
      <c r="H203" s="123"/>
      <c r="I203" s="123">
        <f>G203*Datos_Entrada!$C$8</f>
        <v>37441618.462907583</v>
      </c>
      <c r="J203" s="123">
        <f t="shared" si="16"/>
        <v>76017831.424691156</v>
      </c>
      <c r="K203" s="125"/>
      <c r="L203" s="123">
        <f>-Análisis_Activos!AI203</f>
        <v>0</v>
      </c>
      <c r="M203" s="123"/>
      <c r="N203" s="123"/>
      <c r="O203" s="123">
        <f>-Análisis_Financiación!D209</f>
        <v>-3592771.2765957443</v>
      </c>
      <c r="P203" s="126">
        <f t="shared" si="14"/>
        <v>81184498.091357827</v>
      </c>
    </row>
    <row r="204" spans="2:16" x14ac:dyDescent="0.25">
      <c r="B204" s="122">
        <v>199</v>
      </c>
      <c r="C204" s="123">
        <f>PyG!W204</f>
        <v>120593630.56000003</v>
      </c>
      <c r="D204" s="124">
        <f>Análisis_Activos!AJ204</f>
        <v>5166666.666666667</v>
      </c>
      <c r="E204" s="123">
        <f t="shared" si="15"/>
        <v>115426963.89333336</v>
      </c>
      <c r="F204" s="123">
        <f>Análisis_Financiación!E210</f>
        <v>1921757.8660663734</v>
      </c>
      <c r="G204" s="123">
        <f t="shared" ref="G204:G245" si="17">E204-F204</f>
        <v>113505206.02726699</v>
      </c>
      <c r="H204" s="123"/>
      <c r="I204" s="123">
        <f>G204*Datos_Entrada!$C$8</f>
        <v>37456717.988998108</v>
      </c>
      <c r="J204" s="123">
        <f t="shared" si="16"/>
        <v>76048488.038268894</v>
      </c>
      <c r="K204" s="125"/>
      <c r="L204" s="123">
        <f>-Análisis_Activos!AI204</f>
        <v>0</v>
      </c>
      <c r="M204" s="123"/>
      <c r="N204" s="123"/>
      <c r="O204" s="123">
        <f>-Análisis_Financiación!D210</f>
        <v>-3592771.2765957443</v>
      </c>
      <c r="P204" s="126">
        <f t="shared" si="14"/>
        <v>81215154.704935566</v>
      </c>
    </row>
    <row r="205" spans="2:16" x14ac:dyDescent="0.25">
      <c r="B205" s="122">
        <v>200</v>
      </c>
      <c r="C205" s="123">
        <f>PyG!W205</f>
        <v>120593630.56000003</v>
      </c>
      <c r="D205" s="124">
        <f>Análisis_Activos!AJ205</f>
        <v>5166666.666666667</v>
      </c>
      <c r="E205" s="123">
        <f t="shared" si="15"/>
        <v>115426963.89333336</v>
      </c>
      <c r="F205" s="123">
        <f>Análisis_Financiación!E211</f>
        <v>1876001.7263981267</v>
      </c>
      <c r="G205" s="123">
        <f t="shared" si="17"/>
        <v>113550962.16693524</v>
      </c>
      <c r="H205" s="123"/>
      <c r="I205" s="123">
        <f>G205*Datos_Entrada!$C$8</f>
        <v>37471817.515088633</v>
      </c>
      <c r="J205" s="123">
        <f t="shared" si="16"/>
        <v>76079144.651846603</v>
      </c>
      <c r="K205" s="125"/>
      <c r="L205" s="123">
        <f>-Análisis_Activos!AI205</f>
        <v>0</v>
      </c>
      <c r="M205" s="123"/>
      <c r="N205" s="123"/>
      <c r="O205" s="123">
        <f>-Análisis_Financiación!D211</f>
        <v>-3592771.2765957443</v>
      </c>
      <c r="P205" s="126">
        <f t="shared" si="14"/>
        <v>81245811.318513274</v>
      </c>
    </row>
    <row r="206" spans="2:16" x14ac:dyDescent="0.25">
      <c r="B206" s="122">
        <v>201</v>
      </c>
      <c r="C206" s="123">
        <f>PyG!W206</f>
        <v>120593630.56000003</v>
      </c>
      <c r="D206" s="124">
        <f>Análisis_Activos!AJ206</f>
        <v>5166666.666666667</v>
      </c>
      <c r="E206" s="123">
        <f t="shared" si="15"/>
        <v>115426963.89333336</v>
      </c>
      <c r="F206" s="123">
        <f>Análisis_Financiación!E212</f>
        <v>1830245.58672988</v>
      </c>
      <c r="G206" s="123">
        <f t="shared" si="17"/>
        <v>113596718.30660348</v>
      </c>
      <c r="H206" s="123"/>
      <c r="I206" s="123">
        <f>G206*Datos_Entrada!$C$8</f>
        <v>37486917.04117915</v>
      </c>
      <c r="J206" s="123">
        <f t="shared" si="16"/>
        <v>76109801.265424326</v>
      </c>
      <c r="K206" s="125"/>
      <c r="L206" s="123">
        <f>-Análisis_Activos!AI206</f>
        <v>0</v>
      </c>
      <c r="M206" s="123"/>
      <c r="N206" s="123"/>
      <c r="O206" s="123">
        <f>-Análisis_Financiación!D212</f>
        <v>-3592771.2765957443</v>
      </c>
      <c r="P206" s="126">
        <f t="shared" si="14"/>
        <v>81276467.932090998</v>
      </c>
    </row>
    <row r="207" spans="2:16" x14ac:dyDescent="0.25">
      <c r="B207" s="122">
        <v>202</v>
      </c>
      <c r="C207" s="123">
        <f>PyG!W207</f>
        <v>120593630.56000003</v>
      </c>
      <c r="D207" s="124">
        <f>Análisis_Activos!AJ207</f>
        <v>5166666.666666667</v>
      </c>
      <c r="E207" s="123">
        <f t="shared" si="15"/>
        <v>115426963.89333336</v>
      </c>
      <c r="F207" s="123">
        <f>Análisis_Financiación!E213</f>
        <v>1784489.4470616332</v>
      </c>
      <c r="G207" s="123">
        <f t="shared" si="17"/>
        <v>113642474.44627173</v>
      </c>
      <c r="H207" s="123"/>
      <c r="I207" s="123">
        <f>G207*Datos_Entrada!$C$8</f>
        <v>37502016.567269675</v>
      </c>
      <c r="J207" s="123">
        <f t="shared" si="16"/>
        <v>76140457.879002064</v>
      </c>
      <c r="K207" s="125"/>
      <c r="L207" s="123">
        <f>-Análisis_Activos!AI207</f>
        <v>0</v>
      </c>
      <c r="M207" s="123"/>
      <c r="N207" s="123"/>
      <c r="O207" s="123">
        <f>-Análisis_Financiación!D213</f>
        <v>-3592771.2765957443</v>
      </c>
      <c r="P207" s="126">
        <f t="shared" si="14"/>
        <v>81307124.545668736</v>
      </c>
    </row>
    <row r="208" spans="2:16" x14ac:dyDescent="0.25">
      <c r="B208" s="122">
        <v>203</v>
      </c>
      <c r="C208" s="123">
        <f>PyG!W208</f>
        <v>120593630.56000003</v>
      </c>
      <c r="D208" s="124">
        <f>Análisis_Activos!AJ208</f>
        <v>5166666.666666667</v>
      </c>
      <c r="E208" s="123">
        <f t="shared" si="15"/>
        <v>115426963.89333336</v>
      </c>
      <c r="F208" s="123">
        <f>Análisis_Financiación!E214</f>
        <v>1738733.3073933865</v>
      </c>
      <c r="G208" s="123">
        <f t="shared" si="17"/>
        <v>113688230.58593997</v>
      </c>
      <c r="H208" s="123"/>
      <c r="I208" s="123">
        <f>G208*Datos_Entrada!$C$8</f>
        <v>37517116.093360193</v>
      </c>
      <c r="J208" s="123">
        <f t="shared" si="16"/>
        <v>76171114.492579788</v>
      </c>
      <c r="K208" s="125"/>
      <c r="L208" s="123">
        <f>-Análisis_Activos!AI208</f>
        <v>0</v>
      </c>
      <c r="M208" s="123"/>
      <c r="N208" s="123"/>
      <c r="O208" s="123">
        <f>-Análisis_Financiación!D214</f>
        <v>-3592771.2765957443</v>
      </c>
      <c r="P208" s="126">
        <f t="shared" si="14"/>
        <v>81337781.15924646</v>
      </c>
    </row>
    <row r="209" spans="2:16" x14ac:dyDescent="0.25">
      <c r="B209" s="122">
        <v>204</v>
      </c>
      <c r="C209" s="123">
        <f>PyG!W209</f>
        <v>120593630.56000003</v>
      </c>
      <c r="D209" s="124">
        <f>Análisis_Activos!AJ209</f>
        <v>5166666.666666667</v>
      </c>
      <c r="E209" s="123">
        <f t="shared" si="15"/>
        <v>115426963.89333336</v>
      </c>
      <c r="F209" s="123">
        <f>Análisis_Financiación!E215</f>
        <v>1692977.16772514</v>
      </c>
      <c r="G209" s="123">
        <f t="shared" si="17"/>
        <v>113733986.72560821</v>
      </c>
      <c r="H209" s="123"/>
      <c r="I209" s="123">
        <f>G209*Datos_Entrada!$C$8</f>
        <v>37532215.619450711</v>
      </c>
      <c r="J209" s="123">
        <f t="shared" si="16"/>
        <v>76201771.106157511</v>
      </c>
      <c r="K209" s="125"/>
      <c r="L209" s="123">
        <f>-Análisis_Activos!AI209</f>
        <v>0</v>
      </c>
      <c r="M209" s="123"/>
      <c r="N209" s="123"/>
      <c r="O209" s="123">
        <f>-Análisis_Financiación!D215</f>
        <v>-3592771.2765957443</v>
      </c>
      <c r="P209" s="126">
        <f t="shared" si="14"/>
        <v>81368437.772824183</v>
      </c>
    </row>
    <row r="210" spans="2:16" x14ac:dyDescent="0.25">
      <c r="B210" s="122">
        <v>205</v>
      </c>
      <c r="C210" s="123">
        <f>PyG!W210</f>
        <v>106008367.50400004</v>
      </c>
      <c r="D210" s="124">
        <f>Análisis_Activos!AJ210</f>
        <v>5166666.666666667</v>
      </c>
      <c r="E210" s="123">
        <f t="shared" si="15"/>
        <v>100841700.83733337</v>
      </c>
      <c r="F210" s="123">
        <f>Análisis_Financiación!E216</f>
        <v>1647221.0280568933</v>
      </c>
      <c r="G210" s="123">
        <f t="shared" si="17"/>
        <v>99194479.809276477</v>
      </c>
      <c r="H210" s="123"/>
      <c r="I210" s="123">
        <f>G210*Datos_Entrada!$C$8</f>
        <v>32734178.337061238</v>
      </c>
      <c r="J210" s="123">
        <f t="shared" si="16"/>
        <v>66460301.472215235</v>
      </c>
      <c r="K210" s="125">
        <f>-Análisis_Activos!L210</f>
        <v>-2000000</v>
      </c>
      <c r="L210" s="123">
        <f>-Análisis_Activos!AI210</f>
        <v>59280000.00000006</v>
      </c>
      <c r="M210" s="123"/>
      <c r="N210" s="123"/>
      <c r="O210" s="123">
        <f>-Análisis_Financiación!D216</f>
        <v>-3592771.2765957443</v>
      </c>
      <c r="P210" s="126">
        <f t="shared" si="14"/>
        <v>128906968.13888197</v>
      </c>
    </row>
    <row r="211" spans="2:16" x14ac:dyDescent="0.25">
      <c r="B211" s="122">
        <v>206</v>
      </c>
      <c r="C211" s="123">
        <f>PyG!W211</f>
        <v>106008367.50400004</v>
      </c>
      <c r="D211" s="124">
        <f>Análisis_Activos!AJ211</f>
        <v>5166666.666666667</v>
      </c>
      <c r="E211" s="123">
        <f t="shared" si="15"/>
        <v>100841700.83733337</v>
      </c>
      <c r="F211" s="123">
        <f>Análisis_Financiación!E217</f>
        <v>1601464.8883886465</v>
      </c>
      <c r="G211" s="123">
        <f t="shared" si="17"/>
        <v>99240235.948944718</v>
      </c>
      <c r="H211" s="123"/>
      <c r="I211" s="123">
        <f>G211*Datos_Entrada!$C$8</f>
        <v>32749277.863151759</v>
      </c>
      <c r="J211" s="123">
        <f t="shared" si="16"/>
        <v>66490958.085792959</v>
      </c>
      <c r="K211" s="125"/>
      <c r="L211" s="123">
        <f>-Análisis_Activos!AI211</f>
        <v>0</v>
      </c>
      <c r="M211" s="123"/>
      <c r="N211" s="123"/>
      <c r="O211" s="123">
        <f>-Análisis_Financiación!D217</f>
        <v>-3592771.2765957443</v>
      </c>
      <c r="P211" s="126">
        <f t="shared" si="14"/>
        <v>71657624.75245963</v>
      </c>
    </row>
    <row r="212" spans="2:16" x14ac:dyDescent="0.25">
      <c r="B212" s="122">
        <v>207</v>
      </c>
      <c r="C212" s="123">
        <f>PyG!W212</f>
        <v>106008367.50400004</v>
      </c>
      <c r="D212" s="124">
        <f>Análisis_Activos!AJ212</f>
        <v>5166666.666666667</v>
      </c>
      <c r="E212" s="123">
        <f t="shared" si="15"/>
        <v>100841700.83733337</v>
      </c>
      <c r="F212" s="123">
        <f>Análisis_Financiación!E218</f>
        <v>1555708.7487203998</v>
      </c>
      <c r="G212" s="123">
        <f t="shared" si="17"/>
        <v>99285992.088612974</v>
      </c>
      <c r="H212" s="123"/>
      <c r="I212" s="123">
        <f>G212*Datos_Entrada!$C$8</f>
        <v>32764377.389242284</v>
      </c>
      <c r="J212" s="123">
        <f t="shared" si="16"/>
        <v>66521614.69937069</v>
      </c>
      <c r="K212" s="125"/>
      <c r="L212" s="123">
        <f>-Análisis_Activos!AI212</f>
        <v>0</v>
      </c>
      <c r="M212" s="123"/>
      <c r="N212" s="123"/>
      <c r="O212" s="123">
        <f>-Análisis_Financiación!D218</f>
        <v>-3592771.2765957443</v>
      </c>
      <c r="P212" s="126">
        <f t="shared" si="14"/>
        <v>71688281.366037354</v>
      </c>
    </row>
    <row r="213" spans="2:16" x14ac:dyDescent="0.25">
      <c r="B213" s="122">
        <v>208</v>
      </c>
      <c r="C213" s="123">
        <f>PyG!W213</f>
        <v>106008367.50400004</v>
      </c>
      <c r="D213" s="124">
        <f>Análisis_Activos!AJ213</f>
        <v>5166666.666666667</v>
      </c>
      <c r="E213" s="123">
        <f t="shared" si="15"/>
        <v>100841700.83733337</v>
      </c>
      <c r="F213" s="123">
        <f>Análisis_Financiación!E219</f>
        <v>1509952.6090521531</v>
      </c>
      <c r="G213" s="123">
        <f t="shared" si="17"/>
        <v>99331748.228281215</v>
      </c>
      <c r="H213" s="123"/>
      <c r="I213" s="123">
        <f>G213*Datos_Entrada!$C$8</f>
        <v>32779476.915332802</v>
      </c>
      <c r="J213" s="123">
        <f t="shared" si="16"/>
        <v>66552271.312948413</v>
      </c>
      <c r="K213" s="125"/>
      <c r="L213" s="123">
        <f>-Análisis_Activos!AI213</f>
        <v>0</v>
      </c>
      <c r="M213" s="123"/>
      <c r="N213" s="123"/>
      <c r="O213" s="123">
        <f>-Análisis_Financiación!D219</f>
        <v>-3592771.2765957443</v>
      </c>
      <c r="P213" s="126">
        <f t="shared" si="14"/>
        <v>71718937.979615077</v>
      </c>
    </row>
    <row r="214" spans="2:16" x14ac:dyDescent="0.25">
      <c r="B214" s="122">
        <v>209</v>
      </c>
      <c r="C214" s="123">
        <f>PyG!W214</f>
        <v>106008367.50400004</v>
      </c>
      <c r="D214" s="124">
        <f>Análisis_Activos!AJ214</f>
        <v>5166666.666666667</v>
      </c>
      <c r="E214" s="123">
        <f t="shared" si="15"/>
        <v>100841700.83733337</v>
      </c>
      <c r="F214" s="123">
        <f>Análisis_Financiación!E220</f>
        <v>1464196.4693839063</v>
      </c>
      <c r="G214" s="123">
        <f t="shared" si="17"/>
        <v>99377504.367949456</v>
      </c>
      <c r="H214" s="123"/>
      <c r="I214" s="123">
        <f>G214*Datos_Entrada!$C$8</f>
        <v>32794576.441423323</v>
      </c>
      <c r="J214" s="123">
        <f t="shared" si="16"/>
        <v>66582927.926526129</v>
      </c>
      <c r="K214" s="125"/>
      <c r="L214" s="123">
        <f>-Análisis_Activos!AI214</f>
        <v>0</v>
      </c>
      <c r="M214" s="123"/>
      <c r="N214" s="123"/>
      <c r="O214" s="123">
        <f>-Análisis_Financiación!D220</f>
        <v>-3592771.2765957443</v>
      </c>
      <c r="P214" s="126">
        <f t="shared" si="14"/>
        <v>71749594.593192801</v>
      </c>
    </row>
    <row r="215" spans="2:16" x14ac:dyDescent="0.25">
      <c r="B215" s="122">
        <v>210</v>
      </c>
      <c r="C215" s="123">
        <f>PyG!W215</f>
        <v>106008367.50400004</v>
      </c>
      <c r="D215" s="124">
        <f>Análisis_Activos!AJ215</f>
        <v>5166666.666666667</v>
      </c>
      <c r="E215" s="123">
        <f t="shared" si="15"/>
        <v>100841700.83733337</v>
      </c>
      <c r="F215" s="123">
        <f>Análisis_Financiación!E221</f>
        <v>1418440.3297156596</v>
      </c>
      <c r="G215" s="123">
        <f t="shared" si="17"/>
        <v>99423260.507617712</v>
      </c>
      <c r="H215" s="123"/>
      <c r="I215" s="123">
        <f>G215*Datos_Entrada!$C$8</f>
        <v>32809675.967513848</v>
      </c>
      <c r="J215" s="123">
        <f t="shared" si="16"/>
        <v>66613584.540103868</v>
      </c>
      <c r="K215" s="125"/>
      <c r="L215" s="123">
        <f>-Análisis_Activos!AI215</f>
        <v>0</v>
      </c>
      <c r="M215" s="123"/>
      <c r="N215" s="123"/>
      <c r="O215" s="123">
        <f>-Análisis_Financiación!D221</f>
        <v>-3592771.2765957443</v>
      </c>
      <c r="P215" s="126">
        <f t="shared" si="14"/>
        <v>71780251.206770539</v>
      </c>
    </row>
    <row r="216" spans="2:16" x14ac:dyDescent="0.25">
      <c r="B216" s="122">
        <v>211</v>
      </c>
      <c r="C216" s="123">
        <f>PyG!W216</f>
        <v>106008367.50400004</v>
      </c>
      <c r="D216" s="124">
        <f>Análisis_Activos!AJ216</f>
        <v>5166666.666666667</v>
      </c>
      <c r="E216" s="123">
        <f t="shared" si="15"/>
        <v>100841700.83733337</v>
      </c>
      <c r="F216" s="123">
        <f>Análisis_Financiación!E222</f>
        <v>1372684.1900474129</v>
      </c>
      <c r="G216" s="123">
        <f t="shared" si="17"/>
        <v>99469016.647285953</v>
      </c>
      <c r="H216" s="123"/>
      <c r="I216" s="123">
        <f>G216*Datos_Entrada!$C$8</f>
        <v>32824775.493604366</v>
      </c>
      <c r="J216" s="123">
        <f t="shared" si="16"/>
        <v>66644241.153681591</v>
      </c>
      <c r="K216" s="125"/>
      <c r="L216" s="123">
        <f>-Análisis_Activos!AI216</f>
        <v>0</v>
      </c>
      <c r="M216" s="123"/>
      <c r="N216" s="123"/>
      <c r="O216" s="123">
        <f>-Análisis_Financiación!D222</f>
        <v>-3592771.2765957443</v>
      </c>
      <c r="P216" s="126">
        <f t="shared" si="14"/>
        <v>71810907.820348263</v>
      </c>
    </row>
    <row r="217" spans="2:16" x14ac:dyDescent="0.25">
      <c r="B217" s="122">
        <v>212</v>
      </c>
      <c r="C217" s="123">
        <f>PyG!W217</f>
        <v>106008367.50400004</v>
      </c>
      <c r="D217" s="124">
        <f>Análisis_Activos!AJ217</f>
        <v>5166666.666666667</v>
      </c>
      <c r="E217" s="123">
        <f t="shared" si="15"/>
        <v>100841700.83733337</v>
      </c>
      <c r="F217" s="123">
        <f>Análisis_Financiación!E223</f>
        <v>1326928.0503791661</v>
      </c>
      <c r="G217" s="123">
        <f t="shared" si="17"/>
        <v>99514772.786954194</v>
      </c>
      <c r="H217" s="123"/>
      <c r="I217" s="123">
        <f>G217*Datos_Entrada!$C$8</f>
        <v>32839875.019694887</v>
      </c>
      <c r="J217" s="123">
        <f t="shared" si="16"/>
        <v>66674897.767259307</v>
      </c>
      <c r="K217" s="125"/>
      <c r="L217" s="123">
        <f>-Análisis_Activos!AI217</f>
        <v>0</v>
      </c>
      <c r="M217" s="123"/>
      <c r="N217" s="123"/>
      <c r="O217" s="123">
        <f>-Análisis_Financiación!D223</f>
        <v>-3592771.2765957443</v>
      </c>
      <c r="P217" s="126">
        <f t="shared" si="14"/>
        <v>71841564.433925971</v>
      </c>
    </row>
    <row r="218" spans="2:16" x14ac:dyDescent="0.25">
      <c r="B218" s="122">
        <v>213</v>
      </c>
      <c r="C218" s="123">
        <f>PyG!W218</f>
        <v>106008367.50400004</v>
      </c>
      <c r="D218" s="124">
        <f>Análisis_Activos!AJ218</f>
        <v>5166666.666666667</v>
      </c>
      <c r="E218" s="123">
        <f t="shared" si="15"/>
        <v>100841700.83733337</v>
      </c>
      <c r="F218" s="123">
        <f>Análisis_Financiación!E224</f>
        <v>1281171.9107109194</v>
      </c>
      <c r="G218" s="123">
        <f t="shared" si="17"/>
        <v>99560528.92662245</v>
      </c>
      <c r="H218" s="123"/>
      <c r="I218" s="123">
        <f>G218*Datos_Entrada!$C$8</f>
        <v>32854974.545785408</v>
      </c>
      <c r="J218" s="123">
        <f t="shared" si="16"/>
        <v>66705554.380837038</v>
      </c>
      <c r="K218" s="125"/>
      <c r="L218" s="123">
        <f>-Análisis_Activos!AI218</f>
        <v>0</v>
      </c>
      <c r="M218" s="123"/>
      <c r="N218" s="123"/>
      <c r="O218" s="123">
        <f>-Análisis_Financiación!D224</f>
        <v>-3592771.2765957443</v>
      </c>
      <c r="P218" s="126">
        <f t="shared" ref="P218:P244" si="18">J218+D218+K218+L218</f>
        <v>71872221.04750371</v>
      </c>
    </row>
    <row r="219" spans="2:16" x14ac:dyDescent="0.25">
      <c r="B219" s="122">
        <v>214</v>
      </c>
      <c r="C219" s="123">
        <f>PyG!W219</f>
        <v>106008367.50400004</v>
      </c>
      <c r="D219" s="124">
        <f>Análisis_Activos!AJ219</f>
        <v>5166666.666666667</v>
      </c>
      <c r="E219" s="123">
        <f t="shared" si="15"/>
        <v>100841700.83733337</v>
      </c>
      <c r="F219" s="123">
        <f>Análisis_Financiación!E225</f>
        <v>1235415.7710426729</v>
      </c>
      <c r="G219" s="123">
        <f t="shared" si="17"/>
        <v>99606285.066290691</v>
      </c>
      <c r="H219" s="123"/>
      <c r="I219" s="123">
        <f>G219*Datos_Entrada!$C$8</f>
        <v>32870074.07187593</v>
      </c>
      <c r="J219" s="123">
        <f t="shared" si="16"/>
        <v>66736210.994414762</v>
      </c>
      <c r="K219" s="125"/>
      <c r="L219" s="123">
        <f>-Análisis_Activos!AI219</f>
        <v>0</v>
      </c>
      <c r="M219" s="123"/>
      <c r="N219" s="123"/>
      <c r="O219" s="123">
        <f>-Análisis_Financiación!D225</f>
        <v>-3592771.2765957443</v>
      </c>
      <c r="P219" s="126">
        <f t="shared" si="18"/>
        <v>71902877.661081433</v>
      </c>
    </row>
    <row r="220" spans="2:16" x14ac:dyDescent="0.25">
      <c r="B220" s="122">
        <v>215</v>
      </c>
      <c r="C220" s="123">
        <f>PyG!W220</f>
        <v>106008367.50400004</v>
      </c>
      <c r="D220" s="124">
        <f>Análisis_Activos!AJ220</f>
        <v>5166666.666666667</v>
      </c>
      <c r="E220" s="123">
        <f t="shared" si="15"/>
        <v>100841700.83733337</v>
      </c>
      <c r="F220" s="123">
        <f>Análisis_Financiación!E226</f>
        <v>1189659.6313744262</v>
      </c>
      <c r="G220" s="123">
        <f t="shared" si="17"/>
        <v>99652041.205958933</v>
      </c>
      <c r="H220" s="123"/>
      <c r="I220" s="123">
        <f>G220*Datos_Entrada!$C$8</f>
        <v>32885173.597966447</v>
      </c>
      <c r="J220" s="123">
        <f t="shared" si="16"/>
        <v>66766867.607992485</v>
      </c>
      <c r="K220" s="125"/>
      <c r="L220" s="123">
        <f>-Análisis_Activos!AI220</f>
        <v>0</v>
      </c>
      <c r="M220" s="123"/>
      <c r="N220" s="123"/>
      <c r="O220" s="123">
        <f>-Análisis_Financiación!D226</f>
        <v>-3592771.2765957443</v>
      </c>
      <c r="P220" s="126">
        <f t="shared" si="18"/>
        <v>71933534.274659157</v>
      </c>
    </row>
    <row r="221" spans="2:16" x14ac:dyDescent="0.25">
      <c r="B221" s="122">
        <v>216</v>
      </c>
      <c r="C221" s="123">
        <f>PyG!W221</f>
        <v>106008367.50400004</v>
      </c>
      <c r="D221" s="124">
        <f>Análisis_Activos!AJ221</f>
        <v>5166666.666666667</v>
      </c>
      <c r="E221" s="123">
        <f t="shared" si="15"/>
        <v>100841700.83733337</v>
      </c>
      <c r="F221" s="123">
        <f>Análisis_Financiación!E227</f>
        <v>1143903.4917061795</v>
      </c>
      <c r="G221" s="123">
        <f t="shared" si="17"/>
        <v>99697797.345627189</v>
      </c>
      <c r="H221" s="123"/>
      <c r="I221" s="123">
        <f>G221*Datos_Entrada!$C$8</f>
        <v>32900273.124056973</v>
      </c>
      <c r="J221" s="123">
        <f t="shared" si="16"/>
        <v>66797524.221570216</v>
      </c>
      <c r="K221" s="125"/>
      <c r="L221" s="123">
        <f>-Análisis_Activos!AI221</f>
        <v>0</v>
      </c>
      <c r="M221" s="123"/>
      <c r="N221" s="123"/>
      <c r="O221" s="123">
        <f>-Análisis_Financiación!D227</f>
        <v>-3592771.2765957443</v>
      </c>
      <c r="P221" s="126">
        <f t="shared" si="18"/>
        <v>71964190.88823688</v>
      </c>
    </row>
    <row r="222" spans="2:16" x14ac:dyDescent="0.25">
      <c r="B222" s="122">
        <v>217</v>
      </c>
      <c r="C222" s="123">
        <f>PyG!W222</f>
        <v>92881630.753600001</v>
      </c>
      <c r="D222" s="124">
        <f>Análisis_Activos!AJ222</f>
        <v>5166666.666666667</v>
      </c>
      <c r="E222" s="123">
        <f t="shared" si="15"/>
        <v>87714964.08693333</v>
      </c>
      <c r="F222" s="123">
        <f>Análisis_Financiación!E228</f>
        <v>1098147.3520379327</v>
      </c>
      <c r="G222" s="123">
        <f t="shared" si="17"/>
        <v>86616816.734895393</v>
      </c>
      <c r="H222" s="123"/>
      <c r="I222" s="123">
        <f>G222*Datos_Entrada!$C$8</f>
        <v>28583549.522515479</v>
      </c>
      <c r="J222" s="123">
        <f t="shared" si="16"/>
        <v>58033267.212379918</v>
      </c>
      <c r="K222" s="125">
        <f>-Análisis_Activos!L222</f>
        <v>-2000000</v>
      </c>
      <c r="L222" s="123">
        <f>-Análisis_Activos!AI222</f>
        <v>53352000.00000006</v>
      </c>
      <c r="M222" s="123"/>
      <c r="N222" s="123"/>
      <c r="O222" s="123">
        <f>-Análisis_Financiación!D228</f>
        <v>-3592771.2765957443</v>
      </c>
      <c r="P222" s="126">
        <f t="shared" si="18"/>
        <v>114551933.87904665</v>
      </c>
    </row>
    <row r="223" spans="2:16" x14ac:dyDescent="0.25">
      <c r="B223" s="122">
        <v>218</v>
      </c>
      <c r="C223" s="123">
        <f>PyG!W223</f>
        <v>92881630.753600001</v>
      </c>
      <c r="D223" s="124">
        <f>Análisis_Activos!AJ223</f>
        <v>5166666.666666667</v>
      </c>
      <c r="E223" s="123">
        <f t="shared" si="15"/>
        <v>87714964.08693333</v>
      </c>
      <c r="F223" s="123">
        <f>Análisis_Financiación!E229</f>
        <v>1052391.212369686</v>
      </c>
      <c r="G223" s="123">
        <f t="shared" si="17"/>
        <v>86662572.874563649</v>
      </c>
      <c r="H223" s="123"/>
      <c r="I223" s="123">
        <f>G223*Datos_Entrada!$C$8</f>
        <v>28598649.048606005</v>
      </c>
      <c r="J223" s="123">
        <f t="shared" si="16"/>
        <v>58063923.825957641</v>
      </c>
      <c r="K223" s="125"/>
      <c r="L223" s="123">
        <f>-Análisis_Activos!AI223</f>
        <v>0</v>
      </c>
      <c r="M223" s="123"/>
      <c r="N223" s="123"/>
      <c r="O223" s="123">
        <f>-Análisis_Financiación!D229</f>
        <v>-3592771.2765957443</v>
      </c>
      <c r="P223" s="126">
        <f t="shared" si="18"/>
        <v>63230590.492624305</v>
      </c>
    </row>
    <row r="224" spans="2:16" x14ac:dyDescent="0.25">
      <c r="B224" s="122">
        <v>219</v>
      </c>
      <c r="C224" s="123">
        <f>PyG!W224</f>
        <v>92881630.753600001</v>
      </c>
      <c r="D224" s="124">
        <f>Análisis_Activos!AJ224</f>
        <v>5166666.666666667</v>
      </c>
      <c r="E224" s="123">
        <f t="shared" si="15"/>
        <v>87714964.08693333</v>
      </c>
      <c r="F224" s="123">
        <f>Análisis_Financiación!E230</f>
        <v>1006635.0727014393</v>
      </c>
      <c r="G224" s="123">
        <f t="shared" si="17"/>
        <v>86708329.01423189</v>
      </c>
      <c r="H224" s="123"/>
      <c r="I224" s="123">
        <f>G224*Datos_Entrada!$C$8</f>
        <v>28613748.574696526</v>
      </c>
      <c r="J224" s="123">
        <f t="shared" si="16"/>
        <v>58094580.439535365</v>
      </c>
      <c r="K224" s="125"/>
      <c r="L224" s="123">
        <f>-Análisis_Activos!AI224</f>
        <v>0</v>
      </c>
      <c r="M224" s="123"/>
      <c r="N224" s="123"/>
      <c r="O224" s="123">
        <f>-Análisis_Financiación!D230</f>
        <v>-3592771.2765957443</v>
      </c>
      <c r="P224" s="126">
        <f t="shared" si="18"/>
        <v>63261247.106202029</v>
      </c>
    </row>
    <row r="225" spans="2:16" x14ac:dyDescent="0.25">
      <c r="B225" s="122">
        <v>220</v>
      </c>
      <c r="C225" s="123">
        <f>PyG!W225</f>
        <v>92881630.753600001</v>
      </c>
      <c r="D225" s="124">
        <f>Análisis_Activos!AJ225</f>
        <v>5166666.666666667</v>
      </c>
      <c r="E225" s="123">
        <f t="shared" si="15"/>
        <v>87714964.08693333</v>
      </c>
      <c r="F225" s="123">
        <f>Análisis_Financiación!E231</f>
        <v>960878.93303319265</v>
      </c>
      <c r="G225" s="123">
        <f t="shared" si="17"/>
        <v>86754085.153900132</v>
      </c>
      <c r="H225" s="123"/>
      <c r="I225" s="123">
        <f>G225*Datos_Entrada!$C$8</f>
        <v>28628848.100787044</v>
      </c>
      <c r="J225" s="123">
        <f t="shared" si="16"/>
        <v>58125237.053113088</v>
      </c>
      <c r="K225" s="125"/>
      <c r="L225" s="123">
        <f>-Análisis_Activos!AI225</f>
        <v>0</v>
      </c>
      <c r="M225" s="123"/>
      <c r="N225" s="123"/>
      <c r="O225" s="123">
        <f>-Análisis_Financiación!D231</f>
        <v>-3592771.2765957443</v>
      </c>
      <c r="P225" s="126">
        <f t="shared" si="18"/>
        <v>63291903.719779752</v>
      </c>
    </row>
    <row r="226" spans="2:16" x14ac:dyDescent="0.25">
      <c r="B226" s="122">
        <v>221</v>
      </c>
      <c r="C226" s="123">
        <f>PyG!W226</f>
        <v>92881630.753600001</v>
      </c>
      <c r="D226" s="124">
        <f>Análisis_Activos!AJ226</f>
        <v>5166666.666666667</v>
      </c>
      <c r="E226" s="123">
        <f t="shared" si="15"/>
        <v>87714964.08693333</v>
      </c>
      <c r="F226" s="123">
        <f>Análisis_Financiación!E232</f>
        <v>915122.79336494592</v>
      </c>
      <c r="G226" s="123">
        <f t="shared" si="17"/>
        <v>86799841.293568388</v>
      </c>
      <c r="H226" s="123"/>
      <c r="I226" s="123">
        <f>G226*Datos_Entrada!$C$8</f>
        <v>28643947.626877569</v>
      </c>
      <c r="J226" s="123">
        <f t="shared" si="16"/>
        <v>58155893.666690819</v>
      </c>
      <c r="K226" s="125"/>
      <c r="L226" s="123">
        <f>-Análisis_Activos!AI226</f>
        <v>0</v>
      </c>
      <c r="M226" s="123"/>
      <c r="N226" s="123"/>
      <c r="O226" s="123">
        <f>-Análisis_Financiación!D232</f>
        <v>-3592771.2765957443</v>
      </c>
      <c r="P226" s="126">
        <f t="shared" si="18"/>
        <v>63322560.333357483</v>
      </c>
    </row>
    <row r="227" spans="2:16" x14ac:dyDescent="0.25">
      <c r="B227" s="122">
        <v>222</v>
      </c>
      <c r="C227" s="123">
        <f>PyG!W227</f>
        <v>92881630.753600001</v>
      </c>
      <c r="D227" s="124">
        <f>Análisis_Activos!AJ227</f>
        <v>5166666.666666667</v>
      </c>
      <c r="E227" s="123">
        <f t="shared" si="15"/>
        <v>87714964.08693333</v>
      </c>
      <c r="F227" s="123">
        <f>Análisis_Financiación!E233</f>
        <v>869366.65369669918</v>
      </c>
      <c r="G227" s="123">
        <f t="shared" si="17"/>
        <v>86845597.433236629</v>
      </c>
      <c r="H227" s="123"/>
      <c r="I227" s="123">
        <f>G227*Datos_Entrada!$C$8</f>
        <v>28659047.15296809</v>
      </c>
      <c r="J227" s="123">
        <f t="shared" si="16"/>
        <v>58186550.280268535</v>
      </c>
      <c r="K227" s="125"/>
      <c r="L227" s="123">
        <f>-Análisis_Activos!AI227</f>
        <v>0</v>
      </c>
      <c r="M227" s="123"/>
      <c r="N227" s="123"/>
      <c r="O227" s="123">
        <f>-Análisis_Financiación!D233</f>
        <v>-3592771.2765957443</v>
      </c>
      <c r="P227" s="126">
        <f t="shared" si="18"/>
        <v>63353216.946935199</v>
      </c>
    </row>
    <row r="228" spans="2:16" x14ac:dyDescent="0.25">
      <c r="B228" s="122">
        <v>223</v>
      </c>
      <c r="C228" s="123">
        <f>PyG!W228</f>
        <v>92881630.753600001</v>
      </c>
      <c r="D228" s="124">
        <f>Análisis_Activos!AJ228</f>
        <v>5166666.666666667</v>
      </c>
      <c r="E228" s="123">
        <f t="shared" si="15"/>
        <v>87714964.08693333</v>
      </c>
      <c r="F228" s="123">
        <f>Análisis_Financiación!E234</f>
        <v>823610.51402845245</v>
      </c>
      <c r="G228" s="123">
        <f t="shared" si="17"/>
        <v>86891353.57290487</v>
      </c>
      <c r="H228" s="123"/>
      <c r="I228" s="123">
        <f>G228*Datos_Entrada!$C$8</f>
        <v>28674146.679058608</v>
      </c>
      <c r="J228" s="123">
        <f t="shared" si="16"/>
        <v>58217206.893846259</v>
      </c>
      <c r="K228" s="125"/>
      <c r="L228" s="123">
        <f>-Análisis_Activos!AI228</f>
        <v>0</v>
      </c>
      <c r="M228" s="123"/>
      <c r="N228" s="123"/>
      <c r="O228" s="123">
        <f>-Análisis_Financiación!D234</f>
        <v>-3592771.2765957443</v>
      </c>
      <c r="P228" s="126">
        <f t="shared" si="18"/>
        <v>63383873.560512923</v>
      </c>
    </row>
    <row r="229" spans="2:16" x14ac:dyDescent="0.25">
      <c r="B229" s="122">
        <v>224</v>
      </c>
      <c r="C229" s="123">
        <f>PyG!W229</f>
        <v>92881630.753600001</v>
      </c>
      <c r="D229" s="124">
        <f>Análisis_Activos!AJ229</f>
        <v>5166666.666666667</v>
      </c>
      <c r="E229" s="123">
        <f t="shared" si="15"/>
        <v>87714964.08693333</v>
      </c>
      <c r="F229" s="123">
        <f>Análisis_Financiación!E235</f>
        <v>777854.37436020572</v>
      </c>
      <c r="G229" s="123">
        <f t="shared" si="17"/>
        <v>86937109.712573126</v>
      </c>
      <c r="H229" s="123"/>
      <c r="I229" s="123">
        <f>G229*Datos_Entrada!$C$8</f>
        <v>28689246.205149133</v>
      </c>
      <c r="J229" s="123">
        <f t="shared" si="16"/>
        <v>58247863.507423997</v>
      </c>
      <c r="K229" s="125"/>
      <c r="L229" s="123">
        <f>-Análisis_Activos!AI229</f>
        <v>0</v>
      </c>
      <c r="M229" s="123"/>
      <c r="N229" s="123"/>
      <c r="O229" s="123">
        <f>-Análisis_Financiación!D235</f>
        <v>-3592771.2765957443</v>
      </c>
      <c r="P229" s="126">
        <f t="shared" si="18"/>
        <v>63414530.174090661</v>
      </c>
    </row>
    <row r="230" spans="2:16" x14ac:dyDescent="0.25">
      <c r="B230" s="122">
        <v>225</v>
      </c>
      <c r="C230" s="123">
        <f>PyG!W230</f>
        <v>92881630.753600001</v>
      </c>
      <c r="D230" s="124">
        <f>Análisis_Activos!AJ230</f>
        <v>5166666.666666667</v>
      </c>
      <c r="E230" s="123">
        <f t="shared" si="15"/>
        <v>87714964.08693333</v>
      </c>
      <c r="F230" s="123">
        <f>Análisis_Financiación!E236</f>
        <v>732098.23469195911</v>
      </c>
      <c r="G230" s="123">
        <f t="shared" si="17"/>
        <v>86982865.852241367</v>
      </c>
      <c r="H230" s="123"/>
      <c r="I230" s="123">
        <f>G230*Datos_Entrada!$C$8</f>
        <v>28704345.731239654</v>
      </c>
      <c r="J230" s="123">
        <f t="shared" si="16"/>
        <v>58278520.121001713</v>
      </c>
      <c r="K230" s="125"/>
      <c r="L230" s="123">
        <f>-Análisis_Activos!AI230</f>
        <v>0</v>
      </c>
      <c r="M230" s="123"/>
      <c r="N230" s="123"/>
      <c r="O230" s="123">
        <f>-Análisis_Financiación!D236</f>
        <v>-3592771.2765957443</v>
      </c>
      <c r="P230" s="126">
        <f t="shared" si="18"/>
        <v>63445186.787668377</v>
      </c>
    </row>
    <row r="231" spans="2:16" x14ac:dyDescent="0.25">
      <c r="B231" s="122">
        <v>226</v>
      </c>
      <c r="C231" s="123">
        <f>PyG!W231</f>
        <v>92881630.753600001</v>
      </c>
      <c r="D231" s="124">
        <f>Análisis_Activos!AJ231</f>
        <v>5166666.666666667</v>
      </c>
      <c r="E231" s="123">
        <f t="shared" si="15"/>
        <v>87714964.08693333</v>
      </c>
      <c r="F231" s="123">
        <f>Análisis_Financiación!E237</f>
        <v>686342.09502371238</v>
      </c>
      <c r="G231" s="123">
        <f t="shared" si="17"/>
        <v>87028621.991909623</v>
      </c>
      <c r="H231" s="123"/>
      <c r="I231" s="123">
        <f>G231*Datos_Entrada!$C$8</f>
        <v>28719445.257330175</v>
      </c>
      <c r="J231" s="123">
        <f t="shared" si="16"/>
        <v>58309176.734579444</v>
      </c>
      <c r="K231" s="125"/>
      <c r="L231" s="123">
        <f>-Análisis_Activos!AI231</f>
        <v>0</v>
      </c>
      <c r="M231" s="123"/>
      <c r="N231" s="123"/>
      <c r="O231" s="123">
        <f>-Análisis_Financiación!D237</f>
        <v>-3592771.2765957443</v>
      </c>
      <c r="P231" s="126">
        <f t="shared" si="18"/>
        <v>63475843.401246108</v>
      </c>
    </row>
    <row r="232" spans="2:16" x14ac:dyDescent="0.25">
      <c r="B232" s="122">
        <v>227</v>
      </c>
      <c r="C232" s="123">
        <f>PyG!W232</f>
        <v>92881630.753600001</v>
      </c>
      <c r="D232" s="124">
        <f>Análisis_Activos!AJ232</f>
        <v>5166666.666666667</v>
      </c>
      <c r="E232" s="123">
        <f t="shared" si="15"/>
        <v>87714964.08693333</v>
      </c>
      <c r="F232" s="123">
        <f>Análisis_Financiación!E238</f>
        <v>640585.95535546564</v>
      </c>
      <c r="G232" s="123">
        <f t="shared" si="17"/>
        <v>87074378.131577864</v>
      </c>
      <c r="H232" s="123"/>
      <c r="I232" s="123">
        <f>G232*Datos_Entrada!$C$8</f>
        <v>28734544.783420697</v>
      </c>
      <c r="J232" s="123">
        <f t="shared" si="16"/>
        <v>58339833.348157167</v>
      </c>
      <c r="K232" s="125"/>
      <c r="L232" s="123">
        <f>-Análisis_Activos!AI232</f>
        <v>0</v>
      </c>
      <c r="M232" s="123"/>
      <c r="N232" s="123"/>
      <c r="O232" s="123">
        <f>-Análisis_Financiación!D238</f>
        <v>-3592771.2765957443</v>
      </c>
      <c r="P232" s="126">
        <f t="shared" si="18"/>
        <v>63506500.014823832</v>
      </c>
    </row>
    <row r="233" spans="2:16" x14ac:dyDescent="0.25">
      <c r="B233" s="122">
        <v>228</v>
      </c>
      <c r="C233" s="123">
        <f>PyG!W233</f>
        <v>92881630.753600001</v>
      </c>
      <c r="D233" s="124">
        <f>Análisis_Activos!AJ233</f>
        <v>5166666.666666667</v>
      </c>
      <c r="E233" s="123">
        <f t="shared" si="15"/>
        <v>87714964.08693333</v>
      </c>
      <c r="F233" s="123">
        <f>Análisis_Financiación!E239</f>
        <v>594829.81568721891</v>
      </c>
      <c r="G233" s="123">
        <f t="shared" si="17"/>
        <v>87120134.271246105</v>
      </c>
      <c r="H233" s="123"/>
      <c r="I233" s="123">
        <f>G233*Datos_Entrada!$C$8</f>
        <v>28749644.309511214</v>
      </c>
      <c r="J233" s="123">
        <f t="shared" si="16"/>
        <v>58370489.961734891</v>
      </c>
      <c r="K233" s="125"/>
      <c r="L233" s="123">
        <f>-Análisis_Activos!AI233</f>
        <v>0</v>
      </c>
      <c r="M233" s="123"/>
      <c r="N233" s="123"/>
      <c r="O233" s="123">
        <f>-Análisis_Financiación!D239</f>
        <v>-3592771.2765957443</v>
      </c>
      <c r="P233" s="126">
        <f t="shared" si="18"/>
        <v>63537156.628401555</v>
      </c>
    </row>
    <row r="234" spans="2:16" x14ac:dyDescent="0.25">
      <c r="B234" s="122">
        <v>229</v>
      </c>
      <c r="C234" s="123">
        <f>PyG!W234</f>
        <v>81067567.678240016</v>
      </c>
      <c r="D234" s="124">
        <f>Análisis_Activos!AJ234</f>
        <v>5166666.666666667</v>
      </c>
      <c r="E234" s="123">
        <f t="shared" si="15"/>
        <v>75900901.011573344</v>
      </c>
      <c r="F234" s="123">
        <f>Análisis_Financiación!E240</f>
        <v>549073.67601897218</v>
      </c>
      <c r="G234" s="123">
        <f t="shared" si="17"/>
        <v>75351827.335554376</v>
      </c>
      <c r="H234" s="123"/>
      <c r="I234" s="123">
        <f>G234*Datos_Entrada!$C$8</f>
        <v>24866103.020732947</v>
      </c>
      <c r="J234" s="123">
        <f t="shared" si="16"/>
        <v>50485724.31482143</v>
      </c>
      <c r="K234" s="125">
        <f>-Análisis_Activos!L234</f>
        <v>-2000000</v>
      </c>
      <c r="L234" s="123">
        <f>-Análisis_Activos!AI234</f>
        <v>48016799.99999994</v>
      </c>
      <c r="M234" s="123"/>
      <c r="N234" s="123"/>
      <c r="O234" s="123">
        <f>-Análisis_Financiación!D240</f>
        <v>-3592771.2765957443</v>
      </c>
      <c r="P234" s="126">
        <f t="shared" si="18"/>
        <v>101669190.98148803</v>
      </c>
    </row>
    <row r="235" spans="2:16" x14ac:dyDescent="0.25">
      <c r="B235" s="122">
        <v>230</v>
      </c>
      <c r="C235" s="123">
        <f>PyG!W235</f>
        <v>81067567.678240016</v>
      </c>
      <c r="D235" s="124">
        <f>Análisis_Activos!AJ235</f>
        <v>5166666.666666667</v>
      </c>
      <c r="E235" s="123">
        <f t="shared" si="15"/>
        <v>75900901.011573344</v>
      </c>
      <c r="F235" s="123">
        <f>Análisis_Financiación!E241</f>
        <v>503317.53635072551</v>
      </c>
      <c r="G235" s="123">
        <f t="shared" si="17"/>
        <v>75397583.475222617</v>
      </c>
      <c r="H235" s="123"/>
      <c r="I235" s="123">
        <f>G235*Datos_Entrada!$C$8</f>
        <v>24881202.546823464</v>
      </c>
      <c r="J235" s="123">
        <f t="shared" si="16"/>
        <v>50516380.928399153</v>
      </c>
      <c r="K235" s="125"/>
      <c r="L235" s="123">
        <f>-Análisis_Activos!AI235</f>
        <v>0</v>
      </c>
      <c r="M235" s="123"/>
      <c r="N235" s="123"/>
      <c r="O235" s="123">
        <f>-Análisis_Financiación!D241</f>
        <v>-3592771.2765957443</v>
      </c>
      <c r="P235" s="126">
        <f t="shared" si="18"/>
        <v>55683047.595065817</v>
      </c>
    </row>
    <row r="236" spans="2:16" x14ac:dyDescent="0.25">
      <c r="B236" s="122">
        <v>231</v>
      </c>
      <c r="C236" s="123">
        <f>PyG!W236</f>
        <v>81067567.678240016</v>
      </c>
      <c r="D236" s="124">
        <f>Análisis_Activos!AJ236</f>
        <v>5166666.666666667</v>
      </c>
      <c r="E236" s="123">
        <f t="shared" si="15"/>
        <v>75900901.011573344</v>
      </c>
      <c r="F236" s="123">
        <f>Análisis_Financiación!E242</f>
        <v>457561.39668247884</v>
      </c>
      <c r="G236" s="123">
        <f t="shared" si="17"/>
        <v>75443339.614890859</v>
      </c>
      <c r="H236" s="123"/>
      <c r="I236" s="123">
        <f>G236*Datos_Entrada!$C$8</f>
        <v>24896302.072913986</v>
      </c>
      <c r="J236" s="123">
        <f t="shared" si="16"/>
        <v>50547037.541976869</v>
      </c>
      <c r="K236" s="125"/>
      <c r="L236" s="123">
        <f>-Análisis_Activos!AI236</f>
        <v>0</v>
      </c>
      <c r="M236" s="123"/>
      <c r="N236" s="123"/>
      <c r="O236" s="123">
        <f>-Análisis_Financiación!D242</f>
        <v>-3592771.2765957443</v>
      </c>
      <c r="P236" s="126">
        <f t="shared" si="18"/>
        <v>55713704.208643533</v>
      </c>
    </row>
    <row r="237" spans="2:16" x14ac:dyDescent="0.25">
      <c r="B237" s="122">
        <v>232</v>
      </c>
      <c r="C237" s="123">
        <f>PyG!W237</f>
        <v>81067567.678240016</v>
      </c>
      <c r="D237" s="124">
        <f>Análisis_Activos!AJ237</f>
        <v>5166666.666666667</v>
      </c>
      <c r="E237" s="123">
        <f t="shared" si="15"/>
        <v>75900901.011573344</v>
      </c>
      <c r="F237" s="123">
        <f>Análisis_Financiación!E243</f>
        <v>411805.25701423205</v>
      </c>
      <c r="G237" s="123">
        <f t="shared" si="17"/>
        <v>75489095.754559115</v>
      </c>
      <c r="H237" s="123"/>
      <c r="I237" s="123">
        <f>G237*Datos_Entrada!$C$8</f>
        <v>24911401.599004511</v>
      </c>
      <c r="J237" s="123">
        <f t="shared" si="16"/>
        <v>50577694.155554608</v>
      </c>
      <c r="K237" s="125"/>
      <c r="L237" s="123">
        <f>-Análisis_Activos!AI237</f>
        <v>0</v>
      </c>
      <c r="M237" s="123"/>
      <c r="N237" s="123"/>
      <c r="O237" s="123">
        <f>-Análisis_Financiación!D243</f>
        <v>-3592771.2765957443</v>
      </c>
      <c r="P237" s="126">
        <f t="shared" si="18"/>
        <v>55744360.822221272</v>
      </c>
    </row>
    <row r="238" spans="2:16" x14ac:dyDescent="0.25">
      <c r="B238" s="122">
        <v>233</v>
      </c>
      <c r="C238" s="123">
        <f>PyG!W238</f>
        <v>81067567.678240016</v>
      </c>
      <c r="D238" s="124">
        <f>Análisis_Activos!AJ238</f>
        <v>5166666.666666667</v>
      </c>
      <c r="E238" s="123">
        <f t="shared" si="15"/>
        <v>75900901.011573344</v>
      </c>
      <c r="F238" s="123">
        <f>Análisis_Financiación!E244</f>
        <v>366049.11734598532</v>
      </c>
      <c r="G238" s="123">
        <f t="shared" si="17"/>
        <v>75534851.894227356</v>
      </c>
      <c r="H238" s="123"/>
      <c r="I238" s="123">
        <f>G238*Datos_Entrada!$C$8</f>
        <v>24926501.125095028</v>
      </c>
      <c r="J238" s="123">
        <f t="shared" si="16"/>
        <v>50608350.769132331</v>
      </c>
      <c r="K238" s="125"/>
      <c r="L238" s="123">
        <f>-Análisis_Activos!AI238</f>
        <v>0</v>
      </c>
      <c r="M238" s="123"/>
      <c r="N238" s="123"/>
      <c r="O238" s="123">
        <f>-Análisis_Financiación!D244</f>
        <v>-3592771.2765957443</v>
      </c>
      <c r="P238" s="126">
        <f t="shared" si="18"/>
        <v>55775017.435798995</v>
      </c>
    </row>
    <row r="239" spans="2:16" x14ac:dyDescent="0.25">
      <c r="B239" s="122">
        <v>234</v>
      </c>
      <c r="C239" s="123">
        <f>PyG!W239</f>
        <v>81067567.678240016</v>
      </c>
      <c r="D239" s="124">
        <f>Análisis_Activos!AJ239</f>
        <v>5166666.666666667</v>
      </c>
      <c r="E239" s="123">
        <f t="shared" si="15"/>
        <v>75900901.011573344</v>
      </c>
      <c r="F239" s="123">
        <f>Análisis_Financiación!E245</f>
        <v>320292.97767773859</v>
      </c>
      <c r="G239" s="123">
        <f t="shared" si="17"/>
        <v>75580608.033895612</v>
      </c>
      <c r="H239" s="123"/>
      <c r="I239" s="123">
        <f>G239*Datos_Entrada!$C$8</f>
        <v>24941600.651185554</v>
      </c>
      <c r="J239" s="123">
        <f t="shared" si="16"/>
        <v>50639007.382710055</v>
      </c>
      <c r="K239" s="125"/>
      <c r="L239" s="123">
        <f>-Análisis_Activos!AI239</f>
        <v>0</v>
      </c>
      <c r="M239" s="123"/>
      <c r="N239" s="123"/>
      <c r="O239" s="123">
        <f>-Análisis_Financiación!D245</f>
        <v>-3592771.2765957443</v>
      </c>
      <c r="P239" s="126">
        <f t="shared" si="18"/>
        <v>55805674.049376719</v>
      </c>
    </row>
    <row r="240" spans="2:16" x14ac:dyDescent="0.25">
      <c r="B240" s="122">
        <v>235</v>
      </c>
      <c r="C240" s="123">
        <f>PyG!W240</f>
        <v>81067567.678240016</v>
      </c>
      <c r="D240" s="124">
        <f>Análisis_Activos!AJ240</f>
        <v>5166666.666666667</v>
      </c>
      <c r="E240" s="123">
        <f t="shared" si="15"/>
        <v>75900901.011573344</v>
      </c>
      <c r="F240" s="123">
        <f>Análisis_Financiación!E246</f>
        <v>274536.8380094918</v>
      </c>
      <c r="G240" s="123">
        <f t="shared" si="17"/>
        <v>75626364.173563853</v>
      </c>
      <c r="H240" s="123"/>
      <c r="I240" s="123">
        <f>G240*Datos_Entrada!$C$8</f>
        <v>24956700.177276071</v>
      </c>
      <c r="J240" s="123">
        <f t="shared" si="16"/>
        <v>50669663.996287778</v>
      </c>
      <c r="K240" s="125"/>
      <c r="L240" s="123">
        <f>-Análisis_Activos!AI240</f>
        <v>0</v>
      </c>
      <c r="M240" s="123"/>
      <c r="N240" s="123"/>
      <c r="O240" s="123">
        <f>-Análisis_Financiación!D246</f>
        <v>-3592771.2765957443</v>
      </c>
      <c r="P240" s="126">
        <f t="shared" si="18"/>
        <v>55836330.662954442</v>
      </c>
    </row>
    <row r="241" spans="2:16" x14ac:dyDescent="0.25">
      <c r="B241" s="122">
        <v>236</v>
      </c>
      <c r="C241" s="123">
        <f>PyG!W241</f>
        <v>81067567.678240016</v>
      </c>
      <c r="D241" s="124">
        <f>Análisis_Activos!AJ241</f>
        <v>5166666.666666667</v>
      </c>
      <c r="E241" s="123">
        <f t="shared" si="15"/>
        <v>75900901.011573344</v>
      </c>
      <c r="F241" s="123">
        <f>Análisis_Financiación!E247</f>
        <v>228780.69834124506</v>
      </c>
      <c r="G241" s="123">
        <f t="shared" si="17"/>
        <v>75672120.313232094</v>
      </c>
      <c r="H241" s="123"/>
      <c r="I241" s="123">
        <f>G241*Datos_Entrada!$C$8</f>
        <v>24971799.703366593</v>
      </c>
      <c r="J241" s="123">
        <f t="shared" si="16"/>
        <v>50700320.609865502</v>
      </c>
      <c r="K241" s="125"/>
      <c r="L241" s="123">
        <f>-Análisis_Activos!AI241</f>
        <v>0</v>
      </c>
      <c r="M241" s="123"/>
      <c r="N241" s="123"/>
      <c r="O241" s="123">
        <f>-Análisis_Financiación!D247</f>
        <v>-3592771.2765957443</v>
      </c>
      <c r="P241" s="126">
        <f t="shared" si="18"/>
        <v>55866987.276532166</v>
      </c>
    </row>
    <row r="242" spans="2:16" x14ac:dyDescent="0.25">
      <c r="B242" s="122">
        <v>237</v>
      </c>
      <c r="C242" s="123">
        <f>PyG!W242</f>
        <v>81067567.678240016</v>
      </c>
      <c r="D242" s="124">
        <f>Análisis_Activos!AJ242</f>
        <v>5166666.666666667</v>
      </c>
      <c r="E242" s="123">
        <f t="shared" si="15"/>
        <v>75900901.011573344</v>
      </c>
      <c r="F242" s="123">
        <f>Análisis_Financiación!E248</f>
        <v>183024.5586729983</v>
      </c>
      <c r="G242" s="123">
        <f t="shared" si="17"/>
        <v>75717876.45290035</v>
      </c>
      <c r="H242" s="123"/>
      <c r="I242" s="123">
        <f>G242*Datos_Entrada!$C$8</f>
        <v>24986899.229457118</v>
      </c>
      <c r="J242" s="123">
        <f t="shared" si="16"/>
        <v>50730977.223443232</v>
      </c>
      <c r="K242" s="125"/>
      <c r="L242" s="123">
        <f>-Análisis_Activos!AI242</f>
        <v>0</v>
      </c>
      <c r="M242" s="123"/>
      <c r="N242" s="123"/>
      <c r="O242" s="123">
        <f>-Análisis_Financiación!D248</f>
        <v>-3592771.2765957443</v>
      </c>
      <c r="P242" s="126">
        <f t="shared" si="18"/>
        <v>55897643.890109897</v>
      </c>
    </row>
    <row r="243" spans="2:16" x14ac:dyDescent="0.25">
      <c r="B243" s="122">
        <v>238</v>
      </c>
      <c r="C243" s="123">
        <f>PyG!W243</f>
        <v>81067567.678240016</v>
      </c>
      <c r="D243" s="124">
        <f>Análisis_Activos!AJ243</f>
        <v>5166666.666666667</v>
      </c>
      <c r="E243" s="123">
        <f t="shared" si="15"/>
        <v>75900901.011573344</v>
      </c>
      <c r="F243" s="123">
        <f>Análisis_Financiación!E249</f>
        <v>137268.41900475154</v>
      </c>
      <c r="G243" s="123">
        <f t="shared" si="17"/>
        <v>75763632.592568591</v>
      </c>
      <c r="H243" s="123"/>
      <c r="I243" s="123">
        <f>G243*Datos_Entrada!$C$8</f>
        <v>25001998.755547635</v>
      </c>
      <c r="J243" s="123">
        <f t="shared" si="16"/>
        <v>50761633.837020956</v>
      </c>
      <c r="K243" s="125"/>
      <c r="L243" s="123">
        <f>-Análisis_Activos!AI243</f>
        <v>0</v>
      </c>
      <c r="M243" s="123"/>
      <c r="N243" s="123"/>
      <c r="O243" s="123">
        <f>-Análisis_Financiación!D249</f>
        <v>-3592771.2765957443</v>
      </c>
      <c r="P243" s="126">
        <f t="shared" si="18"/>
        <v>55928300.50368762</v>
      </c>
    </row>
    <row r="244" spans="2:16" x14ac:dyDescent="0.25">
      <c r="B244" s="122">
        <v>239</v>
      </c>
      <c r="C244" s="123">
        <f>PyG!W244</f>
        <v>81067567.678240016</v>
      </c>
      <c r="D244" s="124">
        <f>Análisis_Activos!AJ244</f>
        <v>5166666.666666667</v>
      </c>
      <c r="E244" s="123">
        <f t="shared" si="15"/>
        <v>75900901.011573344</v>
      </c>
      <c r="F244" s="123">
        <f>Análisis_Financiación!E250</f>
        <v>91512.279336504813</v>
      </c>
      <c r="G244" s="123">
        <f t="shared" si="17"/>
        <v>75809388.732236832</v>
      </c>
      <c r="H244" s="123"/>
      <c r="I244" s="123">
        <f>G244*Datos_Entrada!$C$8</f>
        <v>25017098.281638157</v>
      </c>
      <c r="J244" s="123">
        <f t="shared" si="16"/>
        <v>50792290.450598672</v>
      </c>
      <c r="K244" s="125"/>
      <c r="L244" s="123">
        <f>-Análisis_Activos!AI244</f>
        <v>0</v>
      </c>
      <c r="M244" s="123"/>
      <c r="N244" s="123"/>
      <c r="O244" s="123">
        <f>-Análisis_Financiación!D250</f>
        <v>-3592771.2765957443</v>
      </c>
      <c r="P244" s="126">
        <f t="shared" si="18"/>
        <v>55958957.117265336</v>
      </c>
    </row>
    <row r="245" spans="2:16" ht="15.75" thickBot="1" x14ac:dyDescent="0.3">
      <c r="B245" s="127">
        <v>240</v>
      </c>
      <c r="C245" s="128">
        <f>PyG!W245</f>
        <v>81067567.678240016</v>
      </c>
      <c r="D245" s="129">
        <f>Análisis_Activos!AJ245</f>
        <v>5166666.666666667</v>
      </c>
      <c r="E245" s="128">
        <f t="shared" si="15"/>
        <v>75900901.011573344</v>
      </c>
      <c r="F245" s="128">
        <f>Análisis_Financiación!E251</f>
        <v>45756.139668258067</v>
      </c>
      <c r="G245" s="128">
        <f t="shared" si="17"/>
        <v>75855144.871905088</v>
      </c>
      <c r="H245" s="128"/>
      <c r="I245" s="128">
        <f>G245*Datos_Entrada!$C$8</f>
        <v>25032197.807728682</v>
      </c>
      <c r="J245" s="128">
        <f t="shared" si="16"/>
        <v>50822947.06417641</v>
      </c>
      <c r="K245" s="159"/>
      <c r="L245" s="128">
        <f>-Análisis_Activos!AI245</f>
        <v>0</v>
      </c>
      <c r="M245" s="130">
        <f>Análisis_Activos!H261</f>
        <v>977062069.60000014</v>
      </c>
      <c r="N245" s="130"/>
      <c r="O245" s="128">
        <f>-Análisis_Financiación!D251</f>
        <v>-3592771.2765957443</v>
      </c>
      <c r="P245" s="131">
        <f>J245+D245+M245+L245</f>
        <v>1033051683.3308432</v>
      </c>
    </row>
    <row r="247" spans="2:16" ht="15.75" x14ac:dyDescent="0.25">
      <c r="M247" s="160"/>
      <c r="N247" s="148" t="s">
        <v>177</v>
      </c>
      <c r="O247" s="148"/>
      <c r="P247" s="149">
        <f>IRR(P5:P245)</f>
        <v>3.165873129470409E-2</v>
      </c>
    </row>
    <row r="248" spans="2:16" ht="15.75" x14ac:dyDescent="0.25">
      <c r="M248" s="160"/>
      <c r="N248" s="148" t="s">
        <v>178</v>
      </c>
      <c r="O248" s="148"/>
      <c r="P248" s="150">
        <f>(1+P247)^12-1</f>
        <v>0.45355911020593154</v>
      </c>
    </row>
    <row r="249" spans="2:16" ht="15.75" x14ac:dyDescent="0.25">
      <c r="M249" s="160"/>
      <c r="N249" s="148" t="s">
        <v>179</v>
      </c>
      <c r="O249" s="148"/>
      <c r="P249" s="197">
        <f>NPV(P252,P6:P245)+P5</f>
        <v>2193977641.6804771</v>
      </c>
    </row>
    <row r="251" spans="2:16" ht="15.75" x14ac:dyDescent="0.25">
      <c r="N251" s="198" t="s">
        <v>270</v>
      </c>
      <c r="P251" s="189">
        <v>0.21190000000000001</v>
      </c>
    </row>
    <row r="252" spans="2:16" x14ac:dyDescent="0.25">
      <c r="P252">
        <f>(1+P251)^(1/12)-1</f>
        <v>1.6144721397471473E-2</v>
      </c>
    </row>
  </sheetData>
  <autoFilter ref="B4:P245"/>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6</vt:i4>
      </vt:variant>
    </vt:vector>
  </HeadingPairs>
  <TitlesOfParts>
    <vt:vector size="14" baseType="lpstr">
      <vt:lpstr>Supuestos_Observaciones</vt:lpstr>
      <vt:lpstr>Datos_Entrada</vt:lpstr>
      <vt:lpstr>Cálculo_WACC</vt:lpstr>
      <vt:lpstr>PyG</vt:lpstr>
      <vt:lpstr>Análisis_Activos</vt:lpstr>
      <vt:lpstr>FCL</vt:lpstr>
      <vt:lpstr>Análisis_Financiación</vt:lpstr>
      <vt:lpstr>FCI</vt:lpstr>
      <vt:lpstr>Cap_Disponible</vt:lpstr>
      <vt:lpstr>Costo_MP</vt:lpstr>
      <vt:lpstr>MO_Var_horneros</vt:lpstr>
      <vt:lpstr>Precio_Venta</vt:lpstr>
      <vt:lpstr>WACC_EA</vt:lpstr>
      <vt:lpstr>WACC_EM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Martinez Rojas</dc:creator>
  <cp:lastModifiedBy>Juan Carlos Martínez</cp:lastModifiedBy>
  <cp:lastPrinted>2016-11-17T05:38:08Z</cp:lastPrinted>
  <dcterms:created xsi:type="dcterms:W3CDTF">2016-11-15T19:34:55Z</dcterms:created>
  <dcterms:modified xsi:type="dcterms:W3CDTF">2016-11-19T13:16:03Z</dcterms:modified>
</cp:coreProperties>
</file>