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2af5b27d841c95be/Documentos/10mo Semestre/Administración de Riesgos Financieros/Tarea 3/"/>
    </mc:Choice>
  </mc:AlternateContent>
  <xr:revisionPtr revIDLastSave="1056" documentId="11_EF44BD444785038C3A192DDDE2C0B36D355C2FD5" xr6:coauthVersionLast="47" xr6:coauthVersionMax="47" xr10:uidLastSave="{3A0E886F-75ED-40B4-B781-BBD5E9F77F5A}"/>
  <bookViews>
    <workbookView xWindow="-110" yWindow="-110" windowWidth="19420" windowHeight="10300" xr2:uid="{00000000-000D-0000-FFFF-FFFF00000000}"/>
  </bookViews>
  <sheets>
    <sheet name="Val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SsQ6+JxAYRM4TZdkxJZwiWdWJWQ=="/>
    </ext>
  </extLst>
</workbook>
</file>

<file path=xl/calcChain.xml><?xml version="1.0" encoding="utf-8"?>
<calcChain xmlns="http://schemas.openxmlformats.org/spreadsheetml/2006/main">
  <c r="U27" i="1" l="1"/>
  <c r="V27" i="1"/>
  <c r="W27" i="1"/>
  <c r="T27" i="1"/>
  <c r="K27" i="1"/>
  <c r="L27" i="1"/>
  <c r="M27" i="1"/>
  <c r="J27" i="1"/>
  <c r="E52" i="1" l="1"/>
  <c r="F52" i="1"/>
  <c r="F56" i="1" s="1"/>
  <c r="G52" i="1"/>
  <c r="H52" i="1"/>
  <c r="H56" i="1" s="1"/>
  <c r="I52" i="1"/>
  <c r="J52" i="1"/>
  <c r="K52" i="1"/>
  <c r="L52" i="1"/>
  <c r="M52" i="1"/>
  <c r="O52" i="1"/>
  <c r="P52" i="1"/>
  <c r="Q52" i="1"/>
  <c r="R52" i="1"/>
  <c r="S52" i="1"/>
  <c r="T52" i="1"/>
  <c r="U52" i="1"/>
  <c r="V52" i="1"/>
  <c r="W52" i="1"/>
  <c r="E53" i="1"/>
  <c r="E56" i="1" s="1"/>
  <c r="F53" i="1"/>
  <c r="G53" i="1"/>
  <c r="H53" i="1"/>
  <c r="I53" i="1"/>
  <c r="J53" i="1"/>
  <c r="K53" i="1"/>
  <c r="L53" i="1"/>
  <c r="M53" i="1"/>
  <c r="O53" i="1"/>
  <c r="P53" i="1"/>
  <c r="Q53" i="1"/>
  <c r="R53" i="1"/>
  <c r="S53" i="1"/>
  <c r="T53" i="1"/>
  <c r="U53" i="1"/>
  <c r="V53" i="1"/>
  <c r="W53" i="1"/>
  <c r="E54" i="1"/>
  <c r="F54" i="1"/>
  <c r="G54" i="1"/>
  <c r="H54" i="1"/>
  <c r="I54" i="1"/>
  <c r="I56" i="1" s="1"/>
  <c r="J54" i="1"/>
  <c r="K54" i="1"/>
  <c r="L54" i="1"/>
  <c r="M54" i="1"/>
  <c r="M56" i="1" s="1"/>
  <c r="O54" i="1"/>
  <c r="P54" i="1"/>
  <c r="Q54" i="1"/>
  <c r="R54" i="1"/>
  <c r="S54" i="1"/>
  <c r="T54" i="1"/>
  <c r="U54" i="1"/>
  <c r="V54" i="1"/>
  <c r="V56" i="1" s="1"/>
  <c r="W54" i="1"/>
  <c r="W56" i="1" s="1"/>
  <c r="G56" i="1"/>
  <c r="N56" i="1"/>
  <c r="O56" i="1"/>
  <c r="P56" i="1"/>
  <c r="Q56" i="1"/>
  <c r="R56" i="1"/>
  <c r="S56" i="1"/>
  <c r="D48" i="1"/>
  <c r="E43" i="1"/>
  <c r="E42" i="1"/>
  <c r="E41" i="1"/>
  <c r="E39" i="1"/>
  <c r="E38" i="1"/>
  <c r="E37" i="1"/>
  <c r="D36" i="1"/>
  <c r="D54" i="1" s="1"/>
  <c r="D56" i="1" s="1"/>
  <c r="D18" i="1"/>
  <c r="D11" i="1"/>
  <c r="D53" i="1" s="1"/>
  <c r="D7" i="1"/>
  <c r="D52" i="1" s="1"/>
  <c r="U56" i="1" l="1"/>
  <c r="T56" i="1"/>
  <c r="K56" i="1"/>
  <c r="L56" i="1"/>
  <c r="J56" i="1"/>
</calcChain>
</file>

<file path=xl/sharedStrings.xml><?xml version="1.0" encoding="utf-8"?>
<sst xmlns="http://schemas.openxmlformats.org/spreadsheetml/2006/main" count="156" uniqueCount="62">
  <si>
    <t xml:space="preserve">Valor en Riesgo </t>
  </si>
  <si>
    <t>Valor en Riesgo  Condicional</t>
  </si>
  <si>
    <t>Valor</t>
  </si>
  <si>
    <t>Simulación Histórica</t>
  </si>
  <si>
    <t>Delta Normal</t>
  </si>
  <si>
    <t>Delta Gamma Normal</t>
  </si>
  <si>
    <t>Simulación Montecarlo</t>
  </si>
  <si>
    <t>Instrumento</t>
  </si>
  <si>
    <t>Instrumento Ind</t>
  </si>
  <si>
    <t>Factor Riesgo</t>
  </si>
  <si>
    <t>Sin alisado</t>
  </si>
  <si>
    <t>Con Alisado</t>
  </si>
  <si>
    <t>Delta Gamma Cornish Fisher</t>
  </si>
  <si>
    <t>Cholesky Normal</t>
  </si>
  <si>
    <t>Cholesky Empírica</t>
  </si>
  <si>
    <t>CP Normal</t>
  </si>
  <si>
    <t>CP Empírica</t>
  </si>
  <si>
    <t>Acciones</t>
  </si>
  <si>
    <t>Gcarso</t>
  </si>
  <si>
    <t>América Móvil</t>
  </si>
  <si>
    <t>Walmart</t>
  </si>
  <si>
    <t>Total</t>
  </si>
  <si>
    <t>Divisas</t>
  </si>
  <si>
    <t>USD</t>
  </si>
  <si>
    <t>EUR</t>
  </si>
  <si>
    <t>GBP</t>
  </si>
  <si>
    <t>Bonos</t>
  </si>
  <si>
    <t>CETE</t>
  </si>
  <si>
    <t>Tasa Gubernamental</t>
  </si>
  <si>
    <t>Bono M</t>
  </si>
  <si>
    <t>Bonde D</t>
  </si>
  <si>
    <t>Tfondeo</t>
  </si>
  <si>
    <t>Sobretasa</t>
  </si>
  <si>
    <t>Total Bonde</t>
  </si>
  <si>
    <t>Futuros</t>
  </si>
  <si>
    <t>USD-MXP</t>
  </si>
  <si>
    <t>Tipo Cambio</t>
  </si>
  <si>
    <t>Tasa extranjera (Libor)</t>
  </si>
  <si>
    <t>Tasa Doméstica (Forward</t>
  </si>
  <si>
    <t>Total Fut tdc</t>
  </si>
  <si>
    <t>IPC</t>
  </si>
  <si>
    <t>Valor IPC</t>
  </si>
  <si>
    <t>Tasa Pagarés</t>
  </si>
  <si>
    <t>Tasa dividendos</t>
  </si>
  <si>
    <t>Swaps</t>
  </si>
  <si>
    <t>Largo</t>
  </si>
  <si>
    <t>Cupón</t>
  </si>
  <si>
    <t>Valor presente (TIIE)</t>
  </si>
  <si>
    <t>Total Swap Largo</t>
  </si>
  <si>
    <t>Corto</t>
  </si>
  <si>
    <t>Total Swap Corto</t>
  </si>
  <si>
    <t>Opciones</t>
  </si>
  <si>
    <t>Larga</t>
  </si>
  <si>
    <t>Spot</t>
  </si>
  <si>
    <t>volatilidad</t>
  </si>
  <si>
    <t>Total Opción Larga</t>
  </si>
  <si>
    <t>Total por factor de riesgo</t>
  </si>
  <si>
    <t>Tasa de interés</t>
  </si>
  <si>
    <t>Volatilidad</t>
  </si>
  <si>
    <t>Portafolios</t>
  </si>
  <si>
    <t>Opciones 2</t>
  </si>
  <si>
    <t>973.9283/113037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</si>
</sst>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164" formatCode="&quot;$&quot;#,##0.00"/>
    <numFmt numFmtId="165" formatCode="&quot;$&quot;#,##0.0000"/>
    <numFmt numFmtId="166" formatCode="&quot;$&quot;#,##0.00000"/>
    <numFmt numFmtId="167" formatCode="&quot;$&quot;#,##0.000000"/>
    <numFmt numFmtId="168" formatCode="&quot;$&quot;#,##0.00000000"/>
    <numFmt numFmtId="169" formatCode="&quot;$&quot;#,##0.000000000"/>
    <numFmt numFmtId="180" formatCode="_-&quot;$&quot;* #,##0.0000_-;\-&quot;$&quot;* #,##0.0000_-;_-&quot;$&quot;* &quot;-&quot;??_-;_-@_-"/>
    <numFmt numFmtId="181" formatCode="_-&quot;$&quot;* #,##0.00000_-;\-&quot;$&quot;* #,##0.00000_-;_-&quot;$&quot;* &quot;-&quot;??_-;_-@_-"/>
    <numFmt numFmtId="183" formatCode="_-&quot;$&quot;* #,##0.000000_-;\-&quot;$&quot;* #,##0.000000_-;_-&quot;$&quot;* &quot;-&quot;??_-;_-@_-"/>
  </numFmts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i/>
      <sz val="11"/>
      <color theme="1"/>
      <name val="Calibri"/>
    </font>
    <font>
      <sz val="11"/>
      <color theme="1"/>
      <name val="Calibri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theme="0" tint="-0.14999847407452621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rgb="FFE7E6E6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9" xfId="0" applyFont="1" applyBorder="1"/>
    <xf numFmtId="0" fontId="5" fillId="0" borderId="9" xfId="0" applyFont="1" applyBorder="1"/>
    <xf numFmtId="0" fontId="3" fillId="0" borderId="10" xfId="0" applyFont="1" applyBorder="1"/>
    <xf numFmtId="0" fontId="1" fillId="0" borderId="0" xfId="0" applyFont="1" applyAlignment="1">
      <alignment horizontal="right"/>
    </xf>
    <xf numFmtId="0" fontId="3" fillId="0" borderId="12" xfId="0" applyFont="1" applyBorder="1"/>
    <xf numFmtId="0" fontId="6" fillId="3" borderId="14" xfId="0" applyFont="1" applyFill="1" applyBorder="1" applyAlignment="1">
      <alignment horizontal="right"/>
    </xf>
    <xf numFmtId="0" fontId="3" fillId="3" borderId="16" xfId="0" applyFont="1" applyFill="1" applyBorder="1"/>
    <xf numFmtId="0" fontId="3" fillId="3" borderId="17" xfId="0" applyFont="1" applyFill="1" applyBorder="1"/>
    <xf numFmtId="0" fontId="3" fillId="3" borderId="14" xfId="0" applyFont="1" applyFill="1" applyBorder="1" applyAlignment="1">
      <alignment horizontal="right"/>
    </xf>
    <xf numFmtId="0" fontId="6" fillId="3" borderId="16" xfId="0" applyFont="1" applyFill="1" applyBorder="1"/>
    <xf numFmtId="0" fontId="3" fillId="0" borderId="19" xfId="0" applyFont="1" applyBorder="1"/>
    <xf numFmtId="0" fontId="3" fillId="0" borderId="20" xfId="0" applyFont="1" applyBorder="1"/>
    <xf numFmtId="0" fontId="1" fillId="0" borderId="0" xfId="0" applyFont="1"/>
    <xf numFmtId="165" fontId="5" fillId="0" borderId="9" xfId="0" applyNumberFormat="1" applyFont="1" applyBorder="1"/>
    <xf numFmtId="164" fontId="1" fillId="0" borderId="5" xfId="0" applyNumberFormat="1" applyFont="1" applyBorder="1" applyAlignment="1">
      <alignment wrapText="1"/>
    </xf>
    <xf numFmtId="164" fontId="3" fillId="0" borderId="9" xfId="0" applyNumberFormat="1" applyFont="1" applyBorder="1"/>
    <xf numFmtId="164" fontId="3" fillId="3" borderId="16" xfId="0" applyNumberFormat="1" applyFont="1" applyFill="1" applyBorder="1"/>
    <xf numFmtId="164" fontId="3" fillId="0" borderId="12" xfId="0" applyNumberFormat="1" applyFont="1" applyBorder="1"/>
    <xf numFmtId="164" fontId="3" fillId="0" borderId="19" xfId="0" applyNumberFormat="1" applyFont="1" applyBorder="1"/>
    <xf numFmtId="164" fontId="0" fillId="0" borderId="0" xfId="0" applyNumberFormat="1"/>
    <xf numFmtId="164" fontId="3" fillId="0" borderId="21" xfId="0" applyNumberFormat="1" applyFont="1" applyBorder="1"/>
    <xf numFmtId="164" fontId="3" fillId="0" borderId="22" xfId="0" applyNumberFormat="1" applyFont="1" applyBorder="1"/>
    <xf numFmtId="164" fontId="3" fillId="0" borderId="23" xfId="0" applyNumberFormat="1" applyFont="1" applyBorder="1"/>
    <xf numFmtId="164" fontId="3" fillId="0" borderId="24" xfId="0" applyNumberFormat="1" applyFont="1" applyBorder="1"/>
    <xf numFmtId="165" fontId="3" fillId="0" borderId="9" xfId="0" applyNumberFormat="1" applyFont="1" applyBorder="1"/>
    <xf numFmtId="165" fontId="3" fillId="0" borderId="12" xfId="0" applyNumberFormat="1" applyFont="1" applyBorder="1"/>
    <xf numFmtId="165" fontId="3" fillId="3" borderId="16" xfId="0" applyNumberFormat="1" applyFont="1" applyFill="1" applyBorder="1"/>
    <xf numFmtId="165" fontId="6" fillId="3" borderId="16" xfId="0" applyNumberFormat="1" applyFont="1" applyFill="1" applyBorder="1"/>
    <xf numFmtId="165" fontId="3" fillId="0" borderId="19" xfId="0" applyNumberFormat="1" applyFont="1" applyBorder="1"/>
    <xf numFmtId="165" fontId="0" fillId="0" borderId="0" xfId="0" applyNumberFormat="1"/>
    <xf numFmtId="165" fontId="5" fillId="4" borderId="12" xfId="0" applyNumberFormat="1" applyFont="1" applyFill="1" applyBorder="1"/>
    <xf numFmtId="165" fontId="3" fillId="5" borderId="12" xfId="0" applyNumberFormat="1" applyFont="1" applyFill="1" applyBorder="1"/>
    <xf numFmtId="0" fontId="3" fillId="5" borderId="12" xfId="0" applyFont="1" applyFill="1" applyBorder="1"/>
    <xf numFmtId="0" fontId="5" fillId="5" borderId="12" xfId="0" applyFont="1" applyFill="1" applyBorder="1"/>
    <xf numFmtId="0" fontId="3" fillId="5" borderId="13" xfId="0" applyFont="1" applyFill="1" applyBorder="1"/>
    <xf numFmtId="165" fontId="5" fillId="5" borderId="12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wrapText="1"/>
    </xf>
    <xf numFmtId="164" fontId="5" fillId="0" borderId="8" xfId="0" applyNumberFormat="1" applyFont="1" applyBorder="1"/>
    <xf numFmtId="164" fontId="3" fillId="0" borderId="11" xfId="0" applyNumberFormat="1" applyFont="1" applyBorder="1"/>
    <xf numFmtId="164" fontId="3" fillId="0" borderId="8" xfId="0" applyNumberFormat="1" applyFont="1" applyBorder="1"/>
    <xf numFmtId="164" fontId="5" fillId="2" borderId="8" xfId="0" applyNumberFormat="1" applyFont="1" applyFill="1" applyBorder="1"/>
    <xf numFmtId="164" fontId="5" fillId="3" borderId="15" xfId="0" applyNumberFormat="1" applyFont="1" applyFill="1" applyBorder="1"/>
    <xf numFmtId="164" fontId="3" fillId="3" borderId="15" xfId="0" applyNumberFormat="1" applyFont="1" applyFill="1" applyBorder="1"/>
    <xf numFmtId="164" fontId="3" fillId="0" borderId="18" xfId="0" applyNumberFormat="1" applyFont="1" applyBorder="1"/>
    <xf numFmtId="165" fontId="1" fillId="0" borderId="5" xfId="0" applyNumberFormat="1" applyFont="1" applyBorder="1" applyAlignment="1">
      <alignment wrapText="1"/>
    </xf>
    <xf numFmtId="165" fontId="5" fillId="3" borderId="16" xfId="0" applyNumberFormat="1" applyFont="1" applyFill="1" applyBorder="1"/>
    <xf numFmtId="0" fontId="7" fillId="0" borderId="0" xfId="0" applyFont="1"/>
    <xf numFmtId="166" fontId="3" fillId="0" borderId="8" xfId="0" applyNumberFormat="1" applyFont="1" applyBorder="1"/>
    <xf numFmtId="167" fontId="3" fillId="0" borderId="9" xfId="0" applyNumberFormat="1" applyFont="1" applyBorder="1"/>
    <xf numFmtId="167" fontId="6" fillId="3" borderId="16" xfId="0" applyNumberFormat="1" applyFont="1" applyFill="1" applyBorder="1"/>
    <xf numFmtId="168" fontId="3" fillId="0" borderId="9" xfId="0" applyNumberFormat="1" applyFont="1" applyBorder="1"/>
    <xf numFmtId="168" fontId="6" fillId="3" borderId="16" xfId="0" applyNumberFormat="1" applyFont="1" applyFill="1" applyBorder="1"/>
    <xf numFmtId="164" fontId="8" fillId="0" borderId="8" xfId="0" applyNumberFormat="1" applyFont="1" applyBorder="1"/>
    <xf numFmtId="169" fontId="3" fillId="0" borderId="9" xfId="0" applyNumberFormat="1" applyFont="1" applyBorder="1"/>
    <xf numFmtId="164" fontId="3" fillId="6" borderId="8" xfId="0" applyNumberFormat="1" applyFont="1" applyFill="1" applyBorder="1"/>
    <xf numFmtId="0" fontId="7" fillId="0" borderId="2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4" fontId="3" fillId="0" borderId="9" xfId="0" applyNumberFormat="1" applyFont="1" applyBorder="1"/>
    <xf numFmtId="44" fontId="3" fillId="0" borderId="10" xfId="0" applyNumberFormat="1" applyFont="1" applyBorder="1"/>
    <xf numFmtId="180" fontId="3" fillId="0" borderId="9" xfId="0" applyNumberFormat="1" applyFont="1" applyBorder="1"/>
    <xf numFmtId="180" fontId="3" fillId="3" borderId="16" xfId="0" applyNumberFormat="1" applyFont="1" applyFill="1" applyBorder="1"/>
    <xf numFmtId="181" fontId="3" fillId="0" borderId="9" xfId="0" applyNumberFormat="1" applyFont="1" applyBorder="1"/>
    <xf numFmtId="181" fontId="3" fillId="3" borderId="16" xfId="0" applyNumberFormat="1" applyFont="1" applyFill="1" applyBorder="1"/>
    <xf numFmtId="181" fontId="3" fillId="0" borderId="10" xfId="0" applyNumberFormat="1" applyFont="1" applyFill="1" applyBorder="1"/>
    <xf numFmtId="181" fontId="3" fillId="0" borderId="17" xfId="0" applyNumberFormat="1" applyFont="1" applyFill="1" applyBorder="1"/>
    <xf numFmtId="181" fontId="0" fillId="0" borderId="0" xfId="0" applyNumberFormat="1"/>
    <xf numFmtId="181" fontId="3" fillId="0" borderId="10" xfId="0" applyNumberFormat="1" applyFont="1" applyBorder="1"/>
    <xf numFmtId="181" fontId="3" fillId="0" borderId="12" xfId="0" applyNumberFormat="1" applyFont="1" applyBorder="1"/>
    <xf numFmtId="44" fontId="3" fillId="3" borderId="17" xfId="0" applyNumberFormat="1" applyFont="1" applyFill="1" applyBorder="1"/>
    <xf numFmtId="0" fontId="4" fillId="5" borderId="0" xfId="0" applyFont="1" applyFill="1"/>
    <xf numFmtId="0" fontId="1" fillId="5" borderId="0" xfId="0" applyFont="1" applyFill="1" applyAlignment="1">
      <alignment horizontal="right"/>
    </xf>
    <xf numFmtId="164" fontId="3" fillId="5" borderId="8" xfId="0" applyNumberFormat="1" applyFont="1" applyFill="1" applyBorder="1"/>
    <xf numFmtId="165" fontId="3" fillId="5" borderId="9" xfId="0" applyNumberFormat="1" applyFont="1" applyFill="1" applyBorder="1"/>
    <xf numFmtId="0" fontId="3" fillId="5" borderId="9" xfId="0" applyFont="1" applyFill="1" applyBorder="1"/>
    <xf numFmtId="181" fontId="3" fillId="5" borderId="9" xfId="0" applyNumberFormat="1" applyFont="1" applyFill="1" applyBorder="1"/>
    <xf numFmtId="0" fontId="0" fillId="5" borderId="0" xfId="0" applyFill="1"/>
    <xf numFmtId="164" fontId="3" fillId="5" borderId="9" xfId="0" applyNumberFormat="1" applyFont="1" applyFill="1" applyBorder="1"/>
    <xf numFmtId="44" fontId="3" fillId="5" borderId="9" xfId="0" applyNumberFormat="1" applyFont="1" applyFill="1" applyBorder="1"/>
    <xf numFmtId="164" fontId="3" fillId="5" borderId="11" xfId="0" applyNumberFormat="1" applyFont="1" applyFill="1" applyBorder="1"/>
    <xf numFmtId="44" fontId="3" fillId="5" borderId="12" xfId="0" applyNumberFormat="1" applyFont="1" applyFill="1" applyBorder="1"/>
    <xf numFmtId="164" fontId="3" fillId="5" borderId="12" xfId="0" applyNumberFormat="1" applyFont="1" applyFill="1" applyBorder="1"/>
    <xf numFmtId="180" fontId="3" fillId="5" borderId="12" xfId="0" applyNumberFormat="1" applyFont="1" applyFill="1" applyBorder="1"/>
    <xf numFmtId="0" fontId="6" fillId="7" borderId="14" xfId="0" applyFont="1" applyFill="1" applyBorder="1" applyAlignment="1">
      <alignment horizontal="right"/>
    </xf>
    <xf numFmtId="164" fontId="6" fillId="7" borderId="15" xfId="0" applyNumberFormat="1" applyFont="1" applyFill="1" applyBorder="1"/>
    <xf numFmtId="168" fontId="6" fillId="7" borderId="16" xfId="0" applyNumberFormat="1" applyFont="1" applyFill="1" applyBorder="1"/>
    <xf numFmtId="167" fontId="6" fillId="7" borderId="16" xfId="0" applyNumberFormat="1" applyFont="1" applyFill="1" applyBorder="1"/>
    <xf numFmtId="0" fontId="6" fillId="7" borderId="16" xfId="0" applyFont="1" applyFill="1" applyBorder="1"/>
    <xf numFmtId="165" fontId="6" fillId="7" borderId="16" xfId="0" applyNumberFormat="1" applyFont="1" applyFill="1" applyBorder="1"/>
    <xf numFmtId="181" fontId="6" fillId="3" borderId="16" xfId="0" applyNumberFormat="1" applyFont="1" applyFill="1" applyBorder="1"/>
    <xf numFmtId="181" fontId="6" fillId="7" borderId="16" xfId="0" applyNumberFormat="1" applyFont="1" applyFill="1" applyBorder="1"/>
    <xf numFmtId="183" fontId="3" fillId="0" borderId="9" xfId="0" applyNumberFormat="1" applyFont="1" applyBorder="1"/>
    <xf numFmtId="183" fontId="6" fillId="3" borderId="16" xfId="0" applyNumberFormat="1" applyFont="1" applyFill="1" applyBorder="1"/>
    <xf numFmtId="183" fontId="6" fillId="7" borderId="16" xfId="0" applyNumberFormat="1" applyFont="1" applyFill="1" applyBorder="1"/>
    <xf numFmtId="180" fontId="3" fillId="5" borderId="13" xfId="0" applyNumberFormat="1" applyFont="1" applyFill="1" applyBorder="1"/>
    <xf numFmtId="181" fontId="3" fillId="5" borderId="12" xfId="0" applyNumberFormat="1" applyFont="1" applyFill="1" applyBorder="1"/>
    <xf numFmtId="181" fontId="3" fillId="5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90" workbookViewId="0">
      <pane xSplit="3" ySplit="3" topLeftCell="O4" activePane="bottomRight" state="frozen"/>
      <selection pane="topRight" activeCell="D1" sqref="D1"/>
      <selection pane="bottomLeft" activeCell="A4" sqref="A4"/>
      <selection pane="bottomRight" activeCell="E26" sqref="E26"/>
    </sheetView>
  </sheetViews>
  <sheetFormatPr baseColWidth="10" defaultColWidth="12.58203125" defaultRowHeight="15" customHeight="1" x14ac:dyDescent="0.3"/>
  <cols>
    <col min="1" max="1" width="20.1640625" bestFit="1" customWidth="1"/>
    <col min="2" max="2" width="11.6640625" bestFit="1" customWidth="1"/>
    <col min="3" max="3" width="20.1640625" bestFit="1" customWidth="1"/>
    <col min="4" max="4" width="12.08203125" style="28" customWidth="1"/>
    <col min="5" max="5" width="18.5" style="38" customWidth="1"/>
    <col min="6" max="6" width="19.08203125" style="38" customWidth="1"/>
    <col min="7" max="7" width="6.4140625" bestFit="1" customWidth="1"/>
    <col min="8" max="9" width="6.75" bestFit="1" customWidth="1"/>
    <col min="10" max="10" width="14.25" customWidth="1"/>
    <col min="11" max="11" width="13.4140625" customWidth="1"/>
    <col min="12" max="12" width="14.75" customWidth="1"/>
    <col min="13" max="13" width="14" customWidth="1"/>
    <col min="14" max="14" width="2.33203125" customWidth="1"/>
    <col min="15" max="15" width="23.08203125" style="28" customWidth="1"/>
    <col min="16" max="16" width="19.5" style="38" customWidth="1"/>
    <col min="17" max="17" width="6.4140625" bestFit="1" customWidth="1"/>
    <col min="18" max="19" width="6.75" bestFit="1" customWidth="1"/>
    <col min="20" max="22" width="12.08203125" bestFit="1" customWidth="1"/>
    <col min="23" max="23" width="14.6640625" customWidth="1"/>
    <col min="24" max="26" width="8" customWidth="1"/>
  </cols>
  <sheetData>
    <row r="1" spans="1:26" ht="14.5" x14ac:dyDescent="0.35">
      <c r="E1" s="66" t="s">
        <v>0</v>
      </c>
      <c r="F1" s="67"/>
      <c r="G1" s="67"/>
      <c r="H1" s="67"/>
      <c r="I1" s="67"/>
      <c r="J1" s="67"/>
      <c r="K1" s="67"/>
      <c r="L1" s="67"/>
      <c r="M1" s="68"/>
      <c r="O1" s="66" t="s">
        <v>1</v>
      </c>
      <c r="P1" s="67"/>
      <c r="Q1" s="67"/>
      <c r="R1" s="67"/>
      <c r="S1" s="67"/>
      <c r="T1" s="67"/>
      <c r="U1" s="67"/>
      <c r="V1" s="67"/>
      <c r="W1" s="68"/>
    </row>
    <row r="2" spans="1:26" ht="42" customHeight="1" x14ac:dyDescent="0.3">
      <c r="A2" s="1"/>
      <c r="B2" s="1"/>
      <c r="C2" s="1"/>
      <c r="D2" s="45" t="s">
        <v>2</v>
      </c>
      <c r="E2" s="69" t="s">
        <v>3</v>
      </c>
      <c r="F2" s="67"/>
      <c r="G2" s="2" t="s">
        <v>4</v>
      </c>
      <c r="H2" s="70" t="s">
        <v>5</v>
      </c>
      <c r="I2" s="67"/>
      <c r="J2" s="70" t="s">
        <v>6</v>
      </c>
      <c r="K2" s="67"/>
      <c r="L2" s="67"/>
      <c r="M2" s="68"/>
      <c r="N2" s="1"/>
      <c r="O2" s="69" t="s">
        <v>3</v>
      </c>
      <c r="P2" s="67"/>
      <c r="Q2" s="2" t="s">
        <v>4</v>
      </c>
      <c r="R2" s="70" t="s">
        <v>5</v>
      </c>
      <c r="S2" s="67"/>
      <c r="T2" s="70" t="s">
        <v>6</v>
      </c>
      <c r="U2" s="67"/>
      <c r="V2" s="67"/>
      <c r="W2" s="68"/>
      <c r="X2" s="1"/>
      <c r="Y2" s="1"/>
      <c r="Z2" s="1"/>
    </row>
    <row r="3" spans="1:26" ht="58.5" thickBot="1" x14ac:dyDescent="0.4">
      <c r="A3" s="3" t="s">
        <v>7</v>
      </c>
      <c r="B3" s="3" t="s">
        <v>8</v>
      </c>
      <c r="C3" s="3" t="s">
        <v>9</v>
      </c>
      <c r="D3" s="46"/>
      <c r="E3" s="54" t="s">
        <v>10</v>
      </c>
      <c r="F3" s="4" t="s">
        <v>11</v>
      </c>
      <c r="G3" s="4" t="s">
        <v>4</v>
      </c>
      <c r="H3" s="4" t="s">
        <v>5</v>
      </c>
      <c r="I3" s="4" t="s">
        <v>12</v>
      </c>
      <c r="J3" s="4" t="s">
        <v>13</v>
      </c>
      <c r="K3" s="4" t="s">
        <v>14</v>
      </c>
      <c r="L3" s="4" t="s">
        <v>15</v>
      </c>
      <c r="M3" s="5" t="s">
        <v>16</v>
      </c>
      <c r="N3" s="6"/>
      <c r="O3" s="23" t="s">
        <v>10</v>
      </c>
      <c r="P3" s="4" t="s">
        <v>11</v>
      </c>
      <c r="Q3" s="4" t="s">
        <v>4</v>
      </c>
      <c r="R3" s="4" t="s">
        <v>5</v>
      </c>
      <c r="S3" s="4" t="s">
        <v>12</v>
      </c>
      <c r="T3" s="4" t="s">
        <v>13</v>
      </c>
      <c r="U3" s="4" t="s">
        <v>14</v>
      </c>
      <c r="V3" s="4" t="s">
        <v>15</v>
      </c>
      <c r="W3" s="5" t="s">
        <v>16</v>
      </c>
      <c r="X3" s="6"/>
      <c r="Y3" s="6"/>
      <c r="Z3" s="6"/>
    </row>
    <row r="4" spans="1:26" ht="14.5" x14ac:dyDescent="0.35">
      <c r="A4" s="7" t="s">
        <v>17</v>
      </c>
      <c r="B4" s="7" t="s">
        <v>18</v>
      </c>
      <c r="C4" s="8" t="s">
        <v>18</v>
      </c>
      <c r="D4" s="28">
        <v>87400.001525999993</v>
      </c>
      <c r="E4" s="22">
        <v>4357.6613939999997</v>
      </c>
      <c r="F4" s="33">
        <v>2847.8593729999998</v>
      </c>
      <c r="G4" s="9"/>
      <c r="H4" s="10"/>
      <c r="I4" s="9"/>
      <c r="J4" s="75">
        <v>-673.92364438664799</v>
      </c>
      <c r="K4" s="75">
        <v>-694.69886799999995</v>
      </c>
      <c r="L4" s="75">
        <v>-36.458640000000003</v>
      </c>
      <c r="M4" s="80">
        <v>-36.458640000000003</v>
      </c>
      <c r="O4" s="33">
        <v>7036.7905629999996</v>
      </c>
      <c r="P4" s="33">
        <v>4731.7813939999996</v>
      </c>
      <c r="Q4" s="9"/>
      <c r="R4" s="9"/>
      <c r="S4" s="9"/>
      <c r="T4" s="73">
        <v>-789.03492323742</v>
      </c>
      <c r="U4" s="73">
        <v>-782.66292399999998</v>
      </c>
      <c r="V4" s="73">
        <v>-43.079189999999997</v>
      </c>
      <c r="W4" s="73">
        <v>-43.079189999999997</v>
      </c>
    </row>
    <row r="5" spans="1:26" ht="14.5" x14ac:dyDescent="0.35">
      <c r="A5" s="7" t="s">
        <v>17</v>
      </c>
      <c r="B5" s="7" t="s">
        <v>19</v>
      </c>
      <c r="C5" s="8" t="s">
        <v>19</v>
      </c>
      <c r="D5" s="47">
        <v>-97550.001143999994</v>
      </c>
      <c r="E5" s="22">
        <v>3204.0554240000001</v>
      </c>
      <c r="F5" s="33">
        <v>2829.6932299999999</v>
      </c>
      <c r="G5" s="9"/>
      <c r="H5" s="10"/>
      <c r="I5" s="9"/>
      <c r="J5" s="75">
        <v>-18611.753247612301</v>
      </c>
      <c r="K5" s="75">
        <v>-20015.529704</v>
      </c>
      <c r="L5" s="75">
        <v>-36.111879999999999</v>
      </c>
      <c r="M5" s="80">
        <v>-36.111879999999999</v>
      </c>
      <c r="O5" s="33">
        <v>4719.7182249999996</v>
      </c>
      <c r="P5" s="33">
        <v>4251.1009999999997</v>
      </c>
      <c r="Q5" s="9"/>
      <c r="R5" s="9"/>
      <c r="S5" s="9"/>
      <c r="T5" s="73">
        <v>-21903.2667245884</v>
      </c>
      <c r="U5" s="73">
        <v>-30576.203772000001</v>
      </c>
      <c r="V5" s="73">
        <v>-43.678130000000003</v>
      </c>
      <c r="W5" s="73">
        <v>-43.678130000000003</v>
      </c>
    </row>
    <row r="6" spans="1:26" ht="14.5" x14ac:dyDescent="0.35">
      <c r="A6" s="7" t="s">
        <v>17</v>
      </c>
      <c r="B6" s="7" t="s">
        <v>20</v>
      </c>
      <c r="C6" s="8" t="s">
        <v>20</v>
      </c>
      <c r="D6" s="47">
        <v>86448.001099000001</v>
      </c>
      <c r="E6" s="22">
        <v>3140.0648529999999</v>
      </c>
      <c r="F6" s="33">
        <v>2528.083736</v>
      </c>
      <c r="G6" s="9"/>
      <c r="H6" s="10"/>
      <c r="I6" s="9"/>
      <c r="J6" s="75">
        <v>-2766.3426573633401</v>
      </c>
      <c r="K6" s="75">
        <v>-2580.6573870000002</v>
      </c>
      <c r="L6" s="75">
        <v>-117.40689999999999</v>
      </c>
      <c r="M6" s="80">
        <v>-117.40689999999999</v>
      </c>
      <c r="O6" s="33">
        <v>4234.1129579999997</v>
      </c>
      <c r="P6" s="33">
        <v>3539.7706790000002</v>
      </c>
      <c r="Q6" s="9"/>
      <c r="R6" s="9"/>
      <c r="S6" s="9"/>
      <c r="T6" s="73">
        <v>-3246.1960822554001</v>
      </c>
      <c r="U6" s="73">
        <v>-2728.0676210000001</v>
      </c>
      <c r="V6" s="73">
        <v>-150.00190000000001</v>
      </c>
      <c r="W6" s="73">
        <v>-150.00190000000001</v>
      </c>
    </row>
    <row r="7" spans="1:26" s="89" customFormat="1" ht="14.5" x14ac:dyDescent="0.35">
      <c r="C7" s="84" t="s">
        <v>21</v>
      </c>
      <c r="D7" s="92">
        <f>+SUM(D4:D6)</f>
        <v>76298.001480999999</v>
      </c>
      <c r="E7" s="39">
        <v>5321.514639</v>
      </c>
      <c r="F7" s="40">
        <v>2803.9593199999999</v>
      </c>
      <c r="G7" s="41"/>
      <c r="H7" s="42"/>
      <c r="I7" s="41"/>
      <c r="J7" s="108">
        <v>-18458.451117306198</v>
      </c>
      <c r="K7" s="108">
        <v>-19336.929800999998</v>
      </c>
      <c r="L7" s="108"/>
      <c r="M7" s="109"/>
      <c r="O7" s="44">
        <v>7636.0942919999998</v>
      </c>
      <c r="P7" s="40">
        <v>4433.2964039999997</v>
      </c>
      <c r="Q7" s="41"/>
      <c r="R7" s="41"/>
      <c r="S7" s="41"/>
      <c r="T7" s="95">
        <v>-21720.371224071001</v>
      </c>
      <c r="U7" s="95">
        <v>-30185.874569</v>
      </c>
      <c r="V7" s="95"/>
      <c r="W7" s="95"/>
    </row>
    <row r="8" spans="1:26" ht="14.5" x14ac:dyDescent="0.35">
      <c r="A8" s="7" t="s">
        <v>22</v>
      </c>
      <c r="B8" s="7" t="s">
        <v>23</v>
      </c>
      <c r="C8" s="8" t="s">
        <v>23</v>
      </c>
      <c r="D8" s="47">
        <v>26956.126213</v>
      </c>
      <c r="E8" s="22">
        <v>470.19391300000001</v>
      </c>
      <c r="F8" s="33">
        <v>336.28705300000001</v>
      </c>
      <c r="G8" s="9"/>
      <c r="H8" s="10"/>
      <c r="I8" s="9"/>
      <c r="J8" s="75">
        <v>-591.94841599999995</v>
      </c>
      <c r="K8" s="75">
        <v>-550.17460000000005</v>
      </c>
      <c r="L8" s="75">
        <v>-2098.4879999999998</v>
      </c>
      <c r="M8" s="75">
        <v>-2098.4879999999998</v>
      </c>
      <c r="O8" s="33">
        <v>722.202763</v>
      </c>
      <c r="P8" s="33">
        <v>523.52581399999997</v>
      </c>
      <c r="Q8" s="9"/>
      <c r="R8" s="9"/>
      <c r="S8" s="9"/>
      <c r="T8" s="73">
        <v>-687.35344299999997</v>
      </c>
      <c r="U8" s="73">
        <v>-630.64168299999994</v>
      </c>
      <c r="V8" s="73">
        <v>-2671.5990000000002</v>
      </c>
      <c r="W8" s="73">
        <v>-2671.5990000000002</v>
      </c>
    </row>
    <row r="9" spans="1:26" ht="14.5" x14ac:dyDescent="0.35">
      <c r="A9" s="7" t="s">
        <v>22</v>
      </c>
      <c r="B9" s="7" t="s">
        <v>24</v>
      </c>
      <c r="C9" s="8" t="s">
        <v>24</v>
      </c>
      <c r="D9" s="47">
        <v>13269.620132</v>
      </c>
      <c r="E9" s="22">
        <v>287.005379</v>
      </c>
      <c r="F9" s="33">
        <v>129.96997200000001</v>
      </c>
      <c r="G9" s="9"/>
      <c r="H9" s="10"/>
      <c r="I9" s="9"/>
      <c r="J9" s="75">
        <v>-158.13656800000001</v>
      </c>
      <c r="K9" s="75">
        <v>142.30785399999999</v>
      </c>
      <c r="L9" s="75">
        <v>-3680.2910000000002</v>
      </c>
      <c r="M9" s="75">
        <v>-3680.2910000000002</v>
      </c>
      <c r="O9" s="33">
        <v>417.21726999999998</v>
      </c>
      <c r="P9" s="33">
        <v>231.91969</v>
      </c>
      <c r="Q9" s="9"/>
      <c r="R9" s="9"/>
      <c r="S9" s="9"/>
      <c r="T9" s="73">
        <v>-185.54614000000001</v>
      </c>
      <c r="U9" s="73">
        <v>-160.572585</v>
      </c>
      <c r="V9" s="73">
        <v>-4347.4799999999996</v>
      </c>
      <c r="W9" s="73">
        <v>-4347.4799999999996</v>
      </c>
    </row>
    <row r="10" spans="1:26" ht="14.5" x14ac:dyDescent="0.35">
      <c r="A10" s="7" t="s">
        <v>22</v>
      </c>
      <c r="B10" s="7" t="s">
        <v>25</v>
      </c>
      <c r="C10" s="8" t="s">
        <v>25</v>
      </c>
      <c r="D10" s="47">
        <v>-12776.580048</v>
      </c>
      <c r="E10" s="22">
        <v>209.447395</v>
      </c>
      <c r="F10" s="33">
        <v>162.19019900000001</v>
      </c>
      <c r="G10" s="9"/>
      <c r="H10" s="10"/>
      <c r="I10" s="9"/>
      <c r="J10" s="75">
        <v>-111.34469799999999</v>
      </c>
      <c r="K10" s="75">
        <v>-156.157453</v>
      </c>
      <c r="L10" s="75">
        <v>-2781.43</v>
      </c>
      <c r="M10" s="75">
        <v>-2781.43</v>
      </c>
      <c r="O10" s="33">
        <v>278.10240099999999</v>
      </c>
      <c r="P10" s="33">
        <v>230.23239699999999</v>
      </c>
      <c r="Q10" s="9"/>
      <c r="R10" s="9"/>
      <c r="S10" s="9"/>
      <c r="T10" s="73">
        <v>-132.301999</v>
      </c>
      <c r="U10" s="73">
        <v>-173.478759</v>
      </c>
      <c r="V10" s="73">
        <v>-3306.5239999999999</v>
      </c>
      <c r="W10" s="73">
        <v>-3306.5239999999999</v>
      </c>
    </row>
    <row r="11" spans="1:26" s="89" customFormat="1" ht="14.5" x14ac:dyDescent="0.35">
      <c r="C11" s="84" t="s">
        <v>21</v>
      </c>
      <c r="D11" s="92">
        <f>+SUM(D8:D10)</f>
        <v>27449.166297</v>
      </c>
      <c r="E11" s="39">
        <v>508.43561499999998</v>
      </c>
      <c r="F11" s="40">
        <v>345.916134</v>
      </c>
      <c r="G11" s="41"/>
      <c r="H11" s="42"/>
      <c r="I11" s="41"/>
      <c r="J11" s="108">
        <v>-670.52073600000006</v>
      </c>
      <c r="K11" s="108">
        <v>-610.52762900000005</v>
      </c>
      <c r="L11" s="108">
        <v>-2897.7109999999998</v>
      </c>
      <c r="M11" s="109">
        <v>-2897.7109999999998</v>
      </c>
      <c r="O11" s="44">
        <v>765.50343199999998</v>
      </c>
      <c r="P11" s="40">
        <v>536.42432399999996</v>
      </c>
      <c r="Q11" s="41"/>
      <c r="R11" s="41"/>
      <c r="S11" s="41"/>
      <c r="T11" s="95">
        <v>-778.43947700000001</v>
      </c>
      <c r="U11" s="95">
        <v>-699.81834900000001</v>
      </c>
      <c r="V11" s="95">
        <v>-3484.89</v>
      </c>
      <c r="W11" s="107">
        <v>-3484.89</v>
      </c>
    </row>
    <row r="12" spans="1:26" ht="14.5" x14ac:dyDescent="0.35">
      <c r="A12" s="7" t="s">
        <v>26</v>
      </c>
      <c r="B12" s="7" t="s">
        <v>27</v>
      </c>
      <c r="C12" s="8" t="s">
        <v>28</v>
      </c>
      <c r="D12" s="49">
        <v>14423.89</v>
      </c>
      <c r="E12" s="33">
        <v>8.2293719999999997</v>
      </c>
      <c r="F12" s="33">
        <v>0</v>
      </c>
      <c r="G12" s="9"/>
      <c r="H12" s="9"/>
      <c r="I12" s="9"/>
      <c r="J12" s="9"/>
      <c r="K12" s="9"/>
      <c r="L12" s="9"/>
      <c r="M12" s="11"/>
      <c r="O12" s="24">
        <v>12.136670000000001</v>
      </c>
      <c r="P12" s="33">
        <v>-2.0736840000000001</v>
      </c>
      <c r="Q12" s="9"/>
      <c r="R12" s="9"/>
      <c r="S12" s="9"/>
      <c r="T12" s="9"/>
      <c r="U12" s="9"/>
      <c r="V12" s="9"/>
      <c r="W12" s="11"/>
    </row>
    <row r="13" spans="1:26" ht="14.5" x14ac:dyDescent="0.35">
      <c r="A13" s="7" t="s">
        <v>26</v>
      </c>
      <c r="B13" s="7" t="s">
        <v>29</v>
      </c>
      <c r="C13" s="8">
        <v>1</v>
      </c>
      <c r="D13" s="49" t="s">
        <v>61</v>
      </c>
      <c r="E13" s="33">
        <v>0</v>
      </c>
      <c r="F13" s="33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11">
        <v>0</v>
      </c>
      <c r="N13" s="65"/>
      <c r="O13" s="24">
        <v>0</v>
      </c>
      <c r="P13" s="38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11">
        <v>0</v>
      </c>
    </row>
    <row r="14" spans="1:26" ht="14.5" x14ac:dyDescent="0.35">
      <c r="A14" s="7" t="s">
        <v>26</v>
      </c>
      <c r="B14" s="7" t="s">
        <v>30</v>
      </c>
      <c r="C14" s="8" t="s">
        <v>31</v>
      </c>
      <c r="D14" s="62"/>
      <c r="E14" s="22"/>
      <c r="F14" s="33"/>
      <c r="G14" s="9"/>
      <c r="H14" s="9"/>
      <c r="I14" s="9"/>
      <c r="J14" s="9"/>
      <c r="K14" s="9"/>
      <c r="L14" s="9"/>
      <c r="M14" s="11"/>
      <c r="O14" s="24"/>
      <c r="P14" s="33"/>
      <c r="Q14" s="9"/>
      <c r="R14" s="9"/>
      <c r="S14" s="9"/>
      <c r="T14" s="9"/>
      <c r="U14" s="9"/>
      <c r="V14" s="9"/>
      <c r="W14" s="11"/>
    </row>
    <row r="15" spans="1:26" ht="14.5" x14ac:dyDescent="0.35">
      <c r="A15" s="7" t="s">
        <v>26</v>
      </c>
      <c r="B15" s="7" t="s">
        <v>30</v>
      </c>
      <c r="C15" s="8" t="s">
        <v>28</v>
      </c>
      <c r="D15" s="50"/>
      <c r="F15" s="33"/>
      <c r="G15" s="9"/>
      <c r="H15" s="9"/>
      <c r="I15" s="9"/>
      <c r="J15" s="9"/>
      <c r="K15" s="9"/>
      <c r="L15" s="9"/>
      <c r="M15" s="11"/>
      <c r="O15" s="24"/>
      <c r="P15" s="33"/>
      <c r="Q15" s="9"/>
      <c r="R15" s="9"/>
      <c r="S15" s="9"/>
      <c r="T15" s="9"/>
      <c r="U15" s="9"/>
      <c r="V15" s="9"/>
      <c r="W15" s="11"/>
    </row>
    <row r="16" spans="1:26" ht="14.5" x14ac:dyDescent="0.35">
      <c r="A16" s="7" t="s">
        <v>26</v>
      </c>
      <c r="B16" s="7" t="s">
        <v>30</v>
      </c>
      <c r="C16" s="8" t="s">
        <v>32</v>
      </c>
      <c r="D16" s="50"/>
      <c r="E16" s="22"/>
      <c r="F16" s="33"/>
      <c r="G16" s="9"/>
      <c r="H16" s="9"/>
      <c r="I16" s="9"/>
      <c r="J16" s="9"/>
      <c r="K16" s="9"/>
      <c r="L16" s="9"/>
      <c r="M16" s="11"/>
      <c r="O16" s="24"/>
      <c r="P16" s="33"/>
      <c r="Q16" s="9"/>
      <c r="R16" s="9"/>
      <c r="S16" s="9"/>
      <c r="T16" s="9"/>
      <c r="U16" s="9"/>
      <c r="V16" s="9"/>
      <c r="W16" s="11"/>
    </row>
    <row r="17" spans="1:23" ht="14.5" x14ac:dyDescent="0.35">
      <c r="C17" s="14" t="s">
        <v>33</v>
      </c>
      <c r="D17" s="51"/>
      <c r="E17" s="55"/>
      <c r="F17" s="35"/>
      <c r="G17" s="15"/>
      <c r="H17" s="15"/>
      <c r="I17" s="15"/>
      <c r="J17" s="15"/>
      <c r="K17" s="15"/>
      <c r="L17" s="15"/>
      <c r="M17" s="16"/>
      <c r="O17" s="25"/>
      <c r="P17" s="35"/>
      <c r="Q17" s="15"/>
      <c r="R17" s="15"/>
      <c r="S17" s="15"/>
      <c r="T17" s="15"/>
      <c r="U17" s="15"/>
      <c r="V17" s="15"/>
      <c r="W17" s="16"/>
    </row>
    <row r="18" spans="1:23" s="89" customFormat="1" ht="14.5" x14ac:dyDescent="0.35">
      <c r="A18" s="83" t="s">
        <v>26</v>
      </c>
      <c r="B18" s="83" t="s">
        <v>26</v>
      </c>
      <c r="C18" s="84" t="s">
        <v>21</v>
      </c>
      <c r="D18" s="92">
        <f>+SUM(D12:D17)</f>
        <v>14423.89</v>
      </c>
      <c r="E18" s="40"/>
      <c r="F18" s="40"/>
      <c r="G18" s="41"/>
      <c r="H18" s="41"/>
      <c r="I18" s="41"/>
      <c r="J18" s="41"/>
      <c r="K18" s="41"/>
      <c r="L18" s="41"/>
      <c r="M18" s="43"/>
      <c r="O18" s="94"/>
      <c r="P18" s="40"/>
      <c r="Q18" s="41"/>
      <c r="R18" s="41"/>
      <c r="S18" s="41"/>
      <c r="T18" s="41"/>
      <c r="U18" s="41"/>
      <c r="V18" s="41"/>
      <c r="W18" s="43"/>
    </row>
    <row r="19" spans="1:23" ht="14.5" x14ac:dyDescent="0.35">
      <c r="A19" s="7" t="s">
        <v>34</v>
      </c>
      <c r="B19" s="7" t="s">
        <v>35</v>
      </c>
      <c r="C19" s="8" t="s">
        <v>36</v>
      </c>
      <c r="D19" s="64"/>
      <c r="E19" s="33"/>
      <c r="F19" s="33"/>
      <c r="G19" s="9"/>
      <c r="H19" s="9"/>
      <c r="I19" s="9"/>
      <c r="J19" s="77">
        <v>-1.4572879999999999E-3</v>
      </c>
      <c r="K19" s="77">
        <v>-1.4572879999999999E-3</v>
      </c>
      <c r="L19" s="77">
        <v>-1.4572879999999999E-3</v>
      </c>
      <c r="M19" s="77">
        <v>-1.4572879999999999E-3</v>
      </c>
      <c r="O19" s="24"/>
      <c r="P19" s="33"/>
      <c r="Q19" s="9"/>
      <c r="R19" s="9"/>
      <c r="S19" s="9"/>
      <c r="T19" s="75">
        <v>-1.740524E-3</v>
      </c>
      <c r="U19" s="75">
        <v>-1.740524E-3</v>
      </c>
      <c r="V19" s="75">
        <v>-1.740524E-3</v>
      </c>
      <c r="W19" s="75">
        <v>-1.740524E-3</v>
      </c>
    </row>
    <row r="20" spans="1:23" ht="14.5" x14ac:dyDescent="0.35">
      <c r="A20" s="7" t="s">
        <v>34</v>
      </c>
      <c r="B20" s="7" t="s">
        <v>35</v>
      </c>
      <c r="C20" s="8" t="s">
        <v>37</v>
      </c>
      <c r="D20" s="64"/>
      <c r="E20" s="33"/>
      <c r="F20" s="33"/>
      <c r="G20" s="9"/>
      <c r="H20" s="9"/>
      <c r="I20" s="9"/>
      <c r="J20" s="77">
        <v>-3.6043270000000001E-3</v>
      </c>
      <c r="K20" s="77">
        <v>-3.6043270000000001E-3</v>
      </c>
      <c r="L20" s="77">
        <v>-3.6043270000000001E-3</v>
      </c>
      <c r="M20" s="77">
        <v>-3.6043270000000001E-3</v>
      </c>
      <c r="O20" s="24"/>
      <c r="P20" s="33"/>
      <c r="Q20" s="9"/>
      <c r="R20" s="9"/>
      <c r="S20" s="9"/>
      <c r="T20" s="75">
        <v>-4.2497359999999996E-3</v>
      </c>
      <c r="U20" s="75">
        <v>-4.2497359999999996E-3</v>
      </c>
      <c r="V20" s="75">
        <v>-4.2497359999999996E-3</v>
      </c>
      <c r="W20" s="75">
        <v>-4.2497359999999996E-3</v>
      </c>
    </row>
    <row r="21" spans="1:23" ht="15.75" customHeight="1" x14ac:dyDescent="0.35">
      <c r="A21" s="7" t="s">
        <v>34</v>
      </c>
      <c r="B21" s="7" t="s">
        <v>35</v>
      </c>
      <c r="C21" s="8" t="s">
        <v>38</v>
      </c>
      <c r="D21" s="64"/>
      <c r="E21" s="33"/>
      <c r="F21" s="33"/>
      <c r="G21" s="9"/>
      <c r="H21" s="9"/>
      <c r="I21" s="9"/>
      <c r="J21" s="78">
        <v>-7.8228960000000001</v>
      </c>
      <c r="K21" s="78">
        <v>-7.8228960000000001</v>
      </c>
      <c r="L21" s="78">
        <v>-7.8228960000000001</v>
      </c>
      <c r="M21" s="78">
        <v>-7.8228960000000001</v>
      </c>
      <c r="O21" s="24"/>
      <c r="P21" s="33"/>
      <c r="Q21" s="9"/>
      <c r="R21" s="9"/>
      <c r="S21" s="9"/>
      <c r="T21" s="75">
        <v>4.4009200000000002</v>
      </c>
      <c r="U21" s="75">
        <v>4.4009200000000002</v>
      </c>
      <c r="V21" s="75">
        <v>4.4009200000000002</v>
      </c>
      <c r="W21" s="75">
        <v>4.4009200000000002</v>
      </c>
    </row>
    <row r="22" spans="1:23" ht="15.75" customHeight="1" x14ac:dyDescent="0.35">
      <c r="C22" s="14" t="s">
        <v>39</v>
      </c>
      <c r="D22" s="52">
        <v>-245.0428</v>
      </c>
      <c r="E22" s="35"/>
      <c r="F22" s="35"/>
      <c r="G22" s="15"/>
      <c r="H22" s="15"/>
      <c r="I22" s="15"/>
      <c r="J22" s="79">
        <v>-7.8212780000000004</v>
      </c>
      <c r="K22" s="79">
        <v>-7.8212780000000004</v>
      </c>
      <c r="L22" s="79">
        <v>-7.8212780000000004</v>
      </c>
      <c r="M22" s="79">
        <v>-7.8212780000000004</v>
      </c>
      <c r="O22" s="25"/>
      <c r="P22" s="35"/>
      <c r="Q22" s="15"/>
      <c r="R22" s="15"/>
      <c r="S22" s="15"/>
      <c r="T22" s="76">
        <v>-9.9941099999999992</v>
      </c>
      <c r="U22" s="76">
        <v>-9.9941099999999992</v>
      </c>
      <c r="V22" s="76">
        <v>-9.9941099999999992</v>
      </c>
      <c r="W22" s="76">
        <v>-9.9941099999999992</v>
      </c>
    </row>
    <row r="23" spans="1:23" ht="15.75" customHeight="1" x14ac:dyDescent="0.35">
      <c r="A23" s="7" t="s">
        <v>34</v>
      </c>
      <c r="B23" s="7" t="s">
        <v>40</v>
      </c>
      <c r="C23" s="8" t="s">
        <v>41</v>
      </c>
      <c r="D23" s="64"/>
      <c r="E23" s="33"/>
      <c r="F23" s="33"/>
      <c r="G23" s="9"/>
      <c r="H23" s="9"/>
      <c r="I23" s="9"/>
      <c r="J23" s="75">
        <v>0</v>
      </c>
      <c r="K23" s="75">
        <v>0</v>
      </c>
      <c r="L23" s="75">
        <v>0</v>
      </c>
      <c r="M23" s="75">
        <v>0</v>
      </c>
      <c r="O23" s="24"/>
      <c r="P23" s="33"/>
      <c r="Q23" s="9"/>
      <c r="R23" s="9"/>
      <c r="S23" s="9"/>
      <c r="T23" s="71">
        <v>0</v>
      </c>
      <c r="U23" s="71">
        <v>0</v>
      </c>
      <c r="V23" s="71">
        <v>0</v>
      </c>
      <c r="W23" s="71">
        <v>0</v>
      </c>
    </row>
    <row r="24" spans="1:23" ht="15.75" customHeight="1" x14ac:dyDescent="0.35">
      <c r="A24" s="7" t="s">
        <v>34</v>
      </c>
      <c r="B24" s="7" t="s">
        <v>40</v>
      </c>
      <c r="C24" s="8" t="s">
        <v>42</v>
      </c>
      <c r="D24" s="64"/>
      <c r="E24" s="33"/>
      <c r="F24" s="33"/>
      <c r="G24" s="9"/>
      <c r="H24" s="9"/>
      <c r="I24" s="9"/>
      <c r="J24" s="75">
        <v>-167.67519999999999</v>
      </c>
      <c r="K24" s="75">
        <v>-167.67519999999999</v>
      </c>
      <c r="L24" s="75">
        <v>-167.67519999999999</v>
      </c>
      <c r="M24" s="75">
        <v>-167.67519999999999</v>
      </c>
      <c r="O24" s="24"/>
      <c r="P24" s="33"/>
      <c r="Q24" s="9"/>
      <c r="R24" s="9"/>
      <c r="S24" s="9"/>
      <c r="T24" s="9">
        <v>-201.56530000000001</v>
      </c>
      <c r="U24" s="9">
        <v>-201.56530000000001</v>
      </c>
      <c r="V24" s="9">
        <v>-201.56530000000001</v>
      </c>
      <c r="W24" s="9">
        <v>-201.56530000000001</v>
      </c>
    </row>
    <row r="25" spans="1:23" ht="15.75" customHeight="1" x14ac:dyDescent="0.35">
      <c r="A25" s="7" t="s">
        <v>34</v>
      </c>
      <c r="B25" s="7" t="s">
        <v>40</v>
      </c>
      <c r="C25" s="8" t="s">
        <v>43</v>
      </c>
      <c r="D25" s="64"/>
      <c r="E25" s="33"/>
      <c r="F25" s="33"/>
      <c r="G25" s="9"/>
      <c r="H25" s="9"/>
      <c r="I25" s="9"/>
      <c r="J25" s="75">
        <v>-52361.52</v>
      </c>
      <c r="K25" s="75">
        <v>-52361.52</v>
      </c>
      <c r="L25" s="75">
        <v>-52361.52</v>
      </c>
      <c r="M25" s="75">
        <v>-52361.52</v>
      </c>
      <c r="O25" s="24"/>
      <c r="P25" s="33"/>
      <c r="Q25" s="9"/>
      <c r="R25" s="9"/>
      <c r="S25" s="9"/>
      <c r="T25" s="9">
        <v>-61652.46</v>
      </c>
      <c r="U25" s="9">
        <v>-61652.46</v>
      </c>
      <c r="V25" s="9">
        <v>-61652.46</v>
      </c>
      <c r="W25" s="9">
        <v>-61652.46</v>
      </c>
    </row>
    <row r="26" spans="1:23" ht="15.75" customHeight="1" x14ac:dyDescent="0.35">
      <c r="C26" s="12" t="s">
        <v>21</v>
      </c>
      <c r="D26" s="48">
        <v>189698.8</v>
      </c>
      <c r="E26" s="34"/>
      <c r="F26" s="34"/>
      <c r="G26" s="13"/>
      <c r="H26" s="13"/>
      <c r="I26" s="13"/>
      <c r="J26" s="81">
        <v>-52404.77</v>
      </c>
      <c r="K26" s="81">
        <v>-52404.77</v>
      </c>
      <c r="L26" s="81">
        <v>-52404.77</v>
      </c>
      <c r="M26" s="81">
        <v>-52404.77</v>
      </c>
      <c r="O26" s="26"/>
      <c r="P26" s="34"/>
      <c r="Q26" s="13"/>
      <c r="R26" s="13"/>
      <c r="S26" s="13"/>
      <c r="T26" s="13">
        <v>-61576.37</v>
      </c>
      <c r="U26" s="13">
        <v>-61576.37</v>
      </c>
      <c r="V26" s="13">
        <v>-61576.37</v>
      </c>
      <c r="W26" s="13">
        <v>-61576.37</v>
      </c>
    </row>
    <row r="27" spans="1:23" s="89" customFormat="1" ht="15.75" customHeight="1" x14ac:dyDescent="0.35">
      <c r="A27" s="83" t="s">
        <v>34</v>
      </c>
      <c r="B27" s="83" t="s">
        <v>21</v>
      </c>
      <c r="C27" s="84" t="s">
        <v>21</v>
      </c>
      <c r="D27" s="85"/>
      <c r="E27" s="86"/>
      <c r="F27" s="86"/>
      <c r="G27" s="87"/>
      <c r="H27" s="87"/>
      <c r="I27" s="87"/>
      <c r="J27" s="88">
        <f>+J26+J22</f>
        <v>-52412.591278</v>
      </c>
      <c r="K27" s="88">
        <f t="shared" ref="K27:M27" si="0">+K26+K22</f>
        <v>-52412.591278</v>
      </c>
      <c r="L27" s="88">
        <f t="shared" si="0"/>
        <v>-52412.591278</v>
      </c>
      <c r="M27" s="88">
        <f t="shared" si="0"/>
        <v>-52412.591278</v>
      </c>
      <c r="O27" s="90"/>
      <c r="P27" s="86"/>
      <c r="Q27" s="87"/>
      <c r="R27" s="87"/>
      <c r="S27" s="87"/>
      <c r="T27" s="91">
        <f>+T26+T22</f>
        <v>-61586.364110000002</v>
      </c>
      <c r="U27" s="91">
        <f t="shared" ref="U27:W27" si="1">+U26+U22</f>
        <v>-61586.364110000002</v>
      </c>
      <c r="V27" s="91">
        <f t="shared" si="1"/>
        <v>-61586.364110000002</v>
      </c>
      <c r="W27" s="91">
        <f t="shared" si="1"/>
        <v>-61586.364110000002</v>
      </c>
    </row>
    <row r="28" spans="1:23" ht="15.75" customHeight="1" x14ac:dyDescent="0.35">
      <c r="A28" s="7" t="s">
        <v>44</v>
      </c>
      <c r="B28" s="7" t="s">
        <v>45</v>
      </c>
      <c r="C28" s="8" t="s">
        <v>46</v>
      </c>
      <c r="D28" s="64"/>
      <c r="E28" s="33"/>
      <c r="F28" s="33"/>
      <c r="G28" s="9"/>
      <c r="H28" s="9"/>
      <c r="I28" s="9"/>
      <c r="J28" s="72">
        <v>-25212.04</v>
      </c>
      <c r="K28" s="72">
        <v>-25212.04</v>
      </c>
      <c r="L28" s="72">
        <v>-25212.04</v>
      </c>
      <c r="M28" s="72">
        <v>-25212.04</v>
      </c>
      <c r="O28" s="33"/>
      <c r="P28" s="33"/>
      <c r="Q28" s="9"/>
      <c r="R28" s="9"/>
      <c r="S28" s="9"/>
      <c r="T28" s="73">
        <v>-31895.54</v>
      </c>
      <c r="U28" s="73">
        <v>-31895.54</v>
      </c>
      <c r="V28" s="73">
        <v>-31895.54</v>
      </c>
      <c r="W28" s="73">
        <v>-31895.54</v>
      </c>
    </row>
    <row r="29" spans="1:23" ht="15.75" customHeight="1" x14ac:dyDescent="0.35">
      <c r="A29" s="7" t="s">
        <v>44</v>
      </c>
      <c r="B29" s="7" t="s">
        <v>45</v>
      </c>
      <c r="C29" s="8" t="s">
        <v>47</v>
      </c>
      <c r="D29" s="64"/>
      <c r="E29" s="33"/>
      <c r="F29" s="33"/>
      <c r="G29" s="9"/>
      <c r="H29" s="9"/>
      <c r="I29" s="9"/>
      <c r="J29" s="72">
        <v>-129.52119999999999</v>
      </c>
      <c r="K29" s="72">
        <v>-129.52119999999999</v>
      </c>
      <c r="L29" s="72">
        <v>-129.52119999999999</v>
      </c>
      <c r="M29" s="72">
        <v>-129.52119999999999</v>
      </c>
      <c r="O29" s="24"/>
      <c r="P29" s="33"/>
      <c r="Q29" s="9"/>
      <c r="R29" s="9"/>
      <c r="S29" s="9"/>
      <c r="T29" s="73">
        <v>-224.9479</v>
      </c>
      <c r="U29" s="73">
        <v>-224.9479</v>
      </c>
      <c r="V29" s="73">
        <v>-224.9479</v>
      </c>
      <c r="W29" s="73">
        <v>-224.9479</v>
      </c>
    </row>
    <row r="30" spans="1:23" ht="15.75" customHeight="1" x14ac:dyDescent="0.35">
      <c r="C30" s="14" t="s">
        <v>48</v>
      </c>
      <c r="D30" s="52">
        <v>284406.7</v>
      </c>
      <c r="E30" s="35">
        <v>306138800000</v>
      </c>
      <c r="F30" s="35">
        <v>197051300000</v>
      </c>
      <c r="G30" s="15"/>
      <c r="H30" s="15"/>
      <c r="I30" s="15"/>
      <c r="J30" s="82">
        <v>-25194.99</v>
      </c>
      <c r="K30" s="82">
        <v>-25194.99</v>
      </c>
      <c r="L30" s="82">
        <v>-25194.99</v>
      </c>
      <c r="M30" s="82">
        <v>-25194.99</v>
      </c>
      <c r="O30" s="25">
        <v>512618500000</v>
      </c>
      <c r="P30" s="35">
        <v>303647700000</v>
      </c>
      <c r="Q30" s="15"/>
      <c r="R30" s="15"/>
      <c r="S30" s="15"/>
      <c r="T30" s="74">
        <v>-31892.97</v>
      </c>
      <c r="U30" s="74">
        <v>-31892.97</v>
      </c>
      <c r="V30" s="74">
        <v>-31892.97</v>
      </c>
      <c r="W30" s="74">
        <v>-31892.97</v>
      </c>
    </row>
    <row r="31" spans="1:23" ht="15.75" customHeight="1" x14ac:dyDescent="0.35">
      <c r="A31" s="7" t="s">
        <v>44</v>
      </c>
      <c r="B31" s="7" t="s">
        <v>49</v>
      </c>
      <c r="C31" s="8" t="s">
        <v>46</v>
      </c>
      <c r="D31" s="49"/>
      <c r="E31" s="33"/>
      <c r="F31" s="33"/>
      <c r="G31" s="9"/>
      <c r="H31" s="9"/>
      <c r="I31" s="9"/>
      <c r="J31" s="72">
        <v>-5367.2340000000004</v>
      </c>
      <c r="K31" s="72">
        <v>-5367.2340000000004</v>
      </c>
      <c r="L31" s="72">
        <v>-5367.2340000000004</v>
      </c>
      <c r="M31" s="72">
        <v>-5367.2340000000004</v>
      </c>
      <c r="O31" s="33"/>
      <c r="P31" s="33"/>
      <c r="Q31" s="9"/>
      <c r="R31" s="9"/>
      <c r="S31" s="9"/>
      <c r="T31" s="73">
        <v>-6535.1970000000001</v>
      </c>
      <c r="U31" s="73">
        <v>-6535.1970000000001</v>
      </c>
      <c r="V31" s="73">
        <v>-6535.1970000000001</v>
      </c>
      <c r="W31" s="73">
        <v>-6535.1970000000001</v>
      </c>
    </row>
    <row r="32" spans="1:23" ht="15.75" customHeight="1" x14ac:dyDescent="0.35">
      <c r="A32" s="7" t="s">
        <v>44</v>
      </c>
      <c r="B32" s="7" t="s">
        <v>49</v>
      </c>
      <c r="C32" s="8" t="s">
        <v>47</v>
      </c>
      <c r="D32" s="49"/>
      <c r="E32" s="33"/>
      <c r="F32" s="33"/>
      <c r="G32" s="9"/>
      <c r="H32" s="9"/>
      <c r="I32" s="9"/>
      <c r="J32" s="72">
        <v>-37.644559999999998</v>
      </c>
      <c r="K32" s="72">
        <v>-37.644559999999998</v>
      </c>
      <c r="L32" s="72">
        <v>-37.644559999999998</v>
      </c>
      <c r="M32" s="72">
        <v>-37.644559999999998</v>
      </c>
      <c r="O32" s="24"/>
      <c r="P32" s="33"/>
      <c r="Q32" s="9"/>
      <c r="R32" s="9"/>
      <c r="S32" s="9"/>
      <c r="T32" s="73">
        <v>-65.835560000000001</v>
      </c>
      <c r="U32" s="73">
        <v>-65.835560000000001</v>
      </c>
      <c r="V32" s="73">
        <v>-65.835560000000001</v>
      </c>
      <c r="W32" s="73">
        <v>-65.835560000000001</v>
      </c>
    </row>
    <row r="33" spans="1:23" ht="15.75" customHeight="1" x14ac:dyDescent="0.35">
      <c r="C33" s="17" t="s">
        <v>50</v>
      </c>
      <c r="D33" s="49">
        <v>193228.1</v>
      </c>
      <c r="E33" s="33">
        <v>76019280000</v>
      </c>
      <c r="F33" s="33">
        <v>44905840000</v>
      </c>
      <c r="G33" s="9"/>
      <c r="H33" s="9"/>
      <c r="I33" s="9"/>
      <c r="J33" s="72">
        <v>-5361.8050000000003</v>
      </c>
      <c r="K33" s="72">
        <v>-5361.8050000000003</v>
      </c>
      <c r="L33" s="72">
        <v>-5361.8050000000003</v>
      </c>
      <c r="M33" s="72">
        <v>-5361.8050000000003</v>
      </c>
      <c r="O33" s="24">
        <v>120823200000</v>
      </c>
      <c r="P33" s="33">
        <v>77856530000</v>
      </c>
      <c r="Q33" s="9"/>
      <c r="R33" s="9"/>
      <c r="S33" s="9"/>
      <c r="T33" s="73">
        <v>-6546.4350000000004</v>
      </c>
      <c r="U33" s="73">
        <v>-6546.4350000000004</v>
      </c>
      <c r="V33" s="73">
        <v>-6546.4350000000004</v>
      </c>
      <c r="W33" s="73">
        <v>-6546.4350000000004</v>
      </c>
    </row>
    <row r="34" spans="1:23" ht="15.75" customHeight="1" x14ac:dyDescent="0.35">
      <c r="A34" s="7" t="s">
        <v>44</v>
      </c>
      <c r="B34" s="7" t="s">
        <v>21</v>
      </c>
      <c r="C34" s="8" t="s">
        <v>46</v>
      </c>
      <c r="D34" s="49"/>
      <c r="E34" s="33"/>
      <c r="F34" s="33"/>
      <c r="G34" s="9"/>
      <c r="H34" s="9"/>
      <c r="I34" s="9"/>
      <c r="J34" s="71">
        <v>-29357.43</v>
      </c>
      <c r="K34" s="71">
        <v>-29357.43</v>
      </c>
      <c r="L34" s="71">
        <v>-29357.43</v>
      </c>
      <c r="M34" s="71">
        <v>-29357.43</v>
      </c>
      <c r="O34" s="24"/>
      <c r="P34" s="33"/>
      <c r="Q34" s="9"/>
      <c r="R34" s="9"/>
      <c r="S34" s="9"/>
      <c r="T34" s="73">
        <v>-37031.11</v>
      </c>
      <c r="U34" s="73">
        <v>-37031.11</v>
      </c>
      <c r="V34" s="73">
        <v>-37031.11</v>
      </c>
      <c r="W34" s="73">
        <v>-37031.11</v>
      </c>
    </row>
    <row r="35" spans="1:23" ht="15.75" customHeight="1" x14ac:dyDescent="0.35">
      <c r="A35" s="7" t="s">
        <v>44</v>
      </c>
      <c r="B35" s="7" t="s">
        <v>21</v>
      </c>
      <c r="C35" s="8" t="s">
        <v>47</v>
      </c>
      <c r="D35" s="49"/>
      <c r="E35" s="33"/>
      <c r="F35" s="33"/>
      <c r="G35" s="9"/>
      <c r="H35" s="9"/>
      <c r="I35" s="9"/>
      <c r="J35" s="71">
        <v>-166.12209999999999</v>
      </c>
      <c r="K35" s="71">
        <v>-166.12209999999999</v>
      </c>
      <c r="L35" s="71">
        <v>-166.12209999999999</v>
      </c>
      <c r="M35" s="71">
        <v>-166.12209999999999</v>
      </c>
      <c r="O35" s="24"/>
      <c r="P35" s="33"/>
      <c r="Q35" s="9"/>
      <c r="R35" s="9"/>
      <c r="S35" s="9"/>
      <c r="T35" s="73">
        <v>-290.74259999999998</v>
      </c>
      <c r="U35" s="73">
        <v>-290.74259999999998</v>
      </c>
      <c r="V35" s="73">
        <v>-290.74259999999998</v>
      </c>
      <c r="W35" s="73">
        <v>-290.74259999999998</v>
      </c>
    </row>
    <row r="36" spans="1:23" s="89" customFormat="1" ht="15.75" customHeight="1" x14ac:dyDescent="0.35">
      <c r="A36" s="83" t="s">
        <v>44</v>
      </c>
      <c r="B36" s="83" t="s">
        <v>21</v>
      </c>
      <c r="C36" s="84" t="s">
        <v>21</v>
      </c>
      <c r="D36" s="92">
        <f>+SUM(D30:D35)</f>
        <v>477634.80000000005</v>
      </c>
      <c r="E36" s="40">
        <v>328330700000</v>
      </c>
      <c r="F36" s="40">
        <v>210245200000</v>
      </c>
      <c r="G36" s="41"/>
      <c r="H36" s="41"/>
      <c r="I36" s="41"/>
      <c r="J36" s="93">
        <v>-29304.22</v>
      </c>
      <c r="K36" s="93">
        <v>-29304.22</v>
      </c>
      <c r="L36" s="93">
        <v>-29304.22</v>
      </c>
      <c r="M36" s="93">
        <v>-29304.22</v>
      </c>
      <c r="O36" s="94">
        <v>571296600000</v>
      </c>
      <c r="P36" s="40">
        <v>339195300000</v>
      </c>
      <c r="Q36" s="41"/>
      <c r="R36" s="41"/>
      <c r="S36" s="41"/>
      <c r="T36" s="95">
        <v>-37038.36</v>
      </c>
      <c r="U36" s="95">
        <v>-37038.36</v>
      </c>
      <c r="V36" s="95">
        <v>-37038.36</v>
      </c>
      <c r="W36" s="95">
        <v>-37038.36</v>
      </c>
    </row>
    <row r="37" spans="1:23" ht="15.75" customHeight="1" x14ac:dyDescent="0.35">
      <c r="A37" s="7" t="s">
        <v>51</v>
      </c>
      <c r="B37" s="7" t="s">
        <v>52</v>
      </c>
      <c r="C37" s="8" t="s">
        <v>53</v>
      </c>
      <c r="E37" s="60">
        <f>-0.05332608</f>
        <v>-5.3326079999999998E-2</v>
      </c>
      <c r="F37" s="58">
        <v>-4.392037E-2</v>
      </c>
      <c r="G37" s="9"/>
      <c r="H37" s="9"/>
      <c r="I37" s="9"/>
      <c r="J37" s="75">
        <v>-3.1355409999999999E-3</v>
      </c>
      <c r="K37" s="75">
        <v>-3.1355409999999999E-3</v>
      </c>
      <c r="L37" s="75">
        <v>-3.1355409999999999E-3</v>
      </c>
      <c r="M37" s="75">
        <v>-3.1355409999999999E-3</v>
      </c>
      <c r="O37" s="58">
        <v>-6.8954489999999993E-2</v>
      </c>
      <c r="P37" s="33">
        <v>-7.4079300000000001E-2</v>
      </c>
      <c r="Q37" s="9"/>
      <c r="R37" s="9"/>
      <c r="S37" s="9"/>
      <c r="T37" s="104">
        <v>-5.5270900000000001E-3</v>
      </c>
      <c r="U37" s="104">
        <v>-5.5270900000000001E-3</v>
      </c>
      <c r="V37" s="104">
        <v>-5.5270900000000001E-3</v>
      </c>
      <c r="W37" s="104">
        <v>-5.5270900000000001E-3</v>
      </c>
    </row>
    <row r="38" spans="1:23" ht="15.75" customHeight="1" x14ac:dyDescent="0.35">
      <c r="A38" s="7" t="s">
        <v>51</v>
      </c>
      <c r="B38" s="7" t="s">
        <v>52</v>
      </c>
      <c r="C38" s="8" t="s">
        <v>47</v>
      </c>
      <c r="D38" s="49"/>
      <c r="E38" s="60">
        <f>-0.005392273</f>
        <v>-5.3922730000000004E-3</v>
      </c>
      <c r="F38" s="58">
        <v>-3.1798659999999999E-3</v>
      </c>
      <c r="G38" s="9"/>
      <c r="H38" s="9"/>
      <c r="I38" s="9"/>
      <c r="J38" s="75">
        <v>-5.3823220999999997E-2</v>
      </c>
      <c r="K38" s="75">
        <v>-5.3823220999999997E-2</v>
      </c>
      <c r="L38" s="75">
        <v>-5.3823220999999997E-2</v>
      </c>
      <c r="M38" s="75">
        <v>-5.3823220999999997E-2</v>
      </c>
      <c r="O38" s="58">
        <v>-5.7048469999999999E-3</v>
      </c>
      <c r="P38" s="33">
        <v>-4.1646560000000001E-3</v>
      </c>
      <c r="Q38" s="9"/>
      <c r="R38" s="9"/>
      <c r="S38" s="9"/>
      <c r="T38" s="104">
        <v>-6.2445840000000002E-2</v>
      </c>
      <c r="U38" s="104">
        <v>-6.2445840000000002E-2</v>
      </c>
      <c r="V38" s="104">
        <v>-6.2445840000000002E-2</v>
      </c>
      <c r="W38" s="104">
        <v>-6.2445840000000002E-2</v>
      </c>
    </row>
    <row r="39" spans="1:23" ht="15.75" customHeight="1" x14ac:dyDescent="0.35">
      <c r="A39" s="7" t="s">
        <v>51</v>
      </c>
      <c r="B39" s="7" t="s">
        <v>52</v>
      </c>
      <c r="C39" s="8" t="s">
        <v>54</v>
      </c>
      <c r="D39" s="49"/>
      <c r="E39" s="63">
        <f>-0.03410272</f>
        <v>-3.4102720000000003E-2</v>
      </c>
      <c r="F39" s="58">
        <v>-3.4654820000000003E-2</v>
      </c>
      <c r="G39" s="9"/>
      <c r="H39" s="9"/>
      <c r="I39" s="9"/>
      <c r="J39" s="75">
        <v>-4.5107314000000003E-2</v>
      </c>
      <c r="K39" s="75">
        <v>-4.5107314000000003E-2</v>
      </c>
      <c r="L39" s="75">
        <v>-4.5107314000000003E-2</v>
      </c>
      <c r="M39" s="75">
        <v>-4.5107314000000003E-2</v>
      </c>
      <c r="O39" s="58">
        <v>-9.8956489999999994E-2</v>
      </c>
      <c r="P39" s="33">
        <v>-0.14776439999999999</v>
      </c>
      <c r="Q39" s="9"/>
      <c r="R39" s="9"/>
      <c r="S39" s="9"/>
      <c r="T39" s="104">
        <v>-7.1651049999999994E-2</v>
      </c>
      <c r="U39" s="104">
        <v>-7.1651049999999994E-2</v>
      </c>
      <c r="V39" s="104">
        <v>-7.1651049999999994E-2</v>
      </c>
      <c r="W39" s="104">
        <v>-7.1651049999999994E-2</v>
      </c>
    </row>
    <row r="40" spans="1:23" ht="15.75" customHeight="1" x14ac:dyDescent="0.35">
      <c r="C40" s="14" t="s">
        <v>55</v>
      </c>
      <c r="D40" s="57">
        <v>0.75910730000000004</v>
      </c>
      <c r="E40" s="61">
        <v>-6.6507120000000003E-2</v>
      </c>
      <c r="F40" s="59">
        <v>-4.9602309999999997E-2</v>
      </c>
      <c r="G40" s="18"/>
      <c r="H40" s="18"/>
      <c r="I40" s="18"/>
      <c r="J40" s="102">
        <v>-6.8217200000000006E-2</v>
      </c>
      <c r="K40" s="102">
        <v>-6.8217200000000006E-2</v>
      </c>
      <c r="L40" s="102">
        <v>-6.8217200000000006E-2</v>
      </c>
      <c r="M40" s="102">
        <v>-6.8217200000000006E-2</v>
      </c>
      <c r="O40" s="59">
        <v>-0.1110112</v>
      </c>
      <c r="P40" s="36">
        <v>-6.7600540000000001E-2</v>
      </c>
      <c r="Q40" s="18"/>
      <c r="R40" s="18"/>
      <c r="S40" s="18"/>
      <c r="T40" s="105">
        <v>-8.5086889999999998E-2</v>
      </c>
      <c r="U40" s="105">
        <v>-8.5086889999999998E-2</v>
      </c>
      <c r="V40" s="105">
        <v>-8.5086889999999998E-2</v>
      </c>
      <c r="W40" s="105">
        <v>-8.5086889999999998E-2</v>
      </c>
    </row>
    <row r="41" spans="1:23" ht="15.75" customHeight="1" x14ac:dyDescent="0.35">
      <c r="A41" s="56" t="s">
        <v>60</v>
      </c>
      <c r="B41" s="7" t="s">
        <v>52</v>
      </c>
      <c r="C41" s="8" t="s">
        <v>53</v>
      </c>
      <c r="E41" s="60">
        <f>-0.04557009</f>
        <v>-4.5570090000000001E-2</v>
      </c>
      <c r="F41" s="58">
        <v>-3.1618649999999998E-2</v>
      </c>
      <c r="G41" s="9"/>
      <c r="H41" s="9"/>
      <c r="I41" s="9"/>
      <c r="J41" s="75">
        <v>-8.0589970000000003E-4</v>
      </c>
      <c r="K41" s="75">
        <v>-8.0589970000000003E-4</v>
      </c>
      <c r="L41" s="75">
        <v>-8.0589970000000003E-4</v>
      </c>
      <c r="M41" s="75">
        <v>-8.0589970000000003E-4</v>
      </c>
      <c r="O41" s="58">
        <v>-6.7412250000000007E-2</v>
      </c>
      <c r="P41" s="33">
        <v>-5.1560010000000003E-2</v>
      </c>
      <c r="Q41" s="9"/>
      <c r="R41" s="9"/>
      <c r="S41" s="9"/>
      <c r="T41" s="104">
        <v>-1.4032789999999999E-3</v>
      </c>
      <c r="U41" s="104">
        <v>-1.4032789999999999E-3</v>
      </c>
      <c r="V41" s="104">
        <v>-1.4032789999999999E-3</v>
      </c>
      <c r="W41" s="104">
        <v>-1.4032789999999999E-3</v>
      </c>
    </row>
    <row r="42" spans="1:23" ht="15.75" customHeight="1" x14ac:dyDescent="0.35">
      <c r="A42" s="56" t="s">
        <v>60</v>
      </c>
      <c r="B42" s="7" t="s">
        <v>52</v>
      </c>
      <c r="C42" s="8" t="s">
        <v>47</v>
      </c>
      <c r="D42" s="49"/>
      <c r="E42" s="60">
        <f>-0.0009158142</f>
        <v>-9.158142E-4</v>
      </c>
      <c r="F42" s="58">
        <v>-5.3857519999999997E-4</v>
      </c>
      <c r="G42" s="9"/>
      <c r="H42" s="9"/>
      <c r="I42" s="9"/>
      <c r="J42" s="75">
        <v>-4.9393833900000003E-2</v>
      </c>
      <c r="K42" s="75">
        <v>-4.9393833900000003E-2</v>
      </c>
      <c r="L42" s="75">
        <v>-4.9393833900000003E-2</v>
      </c>
      <c r="M42" s="75">
        <v>-4.9393833900000003E-2</v>
      </c>
      <c r="O42" s="58">
        <v>-1.7427339999999999E-3</v>
      </c>
      <c r="P42" s="33">
        <v>-6.6445049999999998E-4</v>
      </c>
      <c r="Q42" s="9"/>
      <c r="R42" s="9"/>
      <c r="S42" s="9"/>
      <c r="T42" s="104">
        <v>-6.4144059000000003E-2</v>
      </c>
      <c r="U42" s="104">
        <v>-6.4144059000000003E-2</v>
      </c>
      <c r="V42" s="104">
        <v>-6.4144059000000003E-2</v>
      </c>
      <c r="W42" s="104">
        <v>-6.4144059000000003E-2</v>
      </c>
    </row>
    <row r="43" spans="1:23" ht="15.75" customHeight="1" x14ac:dyDescent="0.35">
      <c r="A43" s="56" t="s">
        <v>60</v>
      </c>
      <c r="B43" s="7" t="s">
        <v>52</v>
      </c>
      <c r="C43" s="8" t="s">
        <v>54</v>
      </c>
      <c r="D43" s="49"/>
      <c r="E43" s="60">
        <f>-0.02882067</f>
        <v>-2.882067E-2</v>
      </c>
      <c r="F43" s="58">
        <v>-2.155953E-2</v>
      </c>
      <c r="G43" s="9"/>
      <c r="H43" s="9"/>
      <c r="I43" s="9"/>
      <c r="J43" s="75">
        <v>-2.5344781399999999E-2</v>
      </c>
      <c r="K43" s="75">
        <v>-2.5344781399999999E-2</v>
      </c>
      <c r="L43" s="75">
        <v>-2.5344781399999999E-2</v>
      </c>
      <c r="M43" s="75">
        <v>-2.5344781399999999E-2</v>
      </c>
      <c r="O43" s="58">
        <v>-5.5766400000000001E-2</v>
      </c>
      <c r="P43" s="33">
        <v>-2.8549040000000001E-2</v>
      </c>
      <c r="Q43" s="9"/>
      <c r="R43" s="9"/>
      <c r="S43" s="9"/>
      <c r="T43" s="104">
        <v>-4.6772921000000002E-2</v>
      </c>
      <c r="U43" s="104">
        <v>-4.6772921000000002E-2</v>
      </c>
      <c r="V43" s="104">
        <v>-4.6772921000000002E-2</v>
      </c>
      <c r="W43" s="104">
        <v>-4.6772921000000002E-2</v>
      </c>
    </row>
    <row r="44" spans="1:23" ht="15.75" customHeight="1" x14ac:dyDescent="0.35">
      <c r="C44" s="14" t="s">
        <v>21</v>
      </c>
      <c r="D44" s="57">
        <v>0.4324731</v>
      </c>
      <c r="E44" s="61">
        <v>-5.3063310000000002E-2</v>
      </c>
      <c r="F44" s="59">
        <v>-3.1646349999999997E-2</v>
      </c>
      <c r="G44" s="18"/>
      <c r="H44" s="18"/>
      <c r="I44" s="18"/>
      <c r="J44" s="102">
        <v>-5.6076050000000002E-2</v>
      </c>
      <c r="K44" s="102">
        <v>-5.6076050000000002E-2</v>
      </c>
      <c r="L44" s="102">
        <v>-5.6076050000000002E-2</v>
      </c>
      <c r="M44" s="102">
        <v>-5.6076050000000002E-2</v>
      </c>
      <c r="O44" s="59">
        <v>-8.3026139999999998E-2</v>
      </c>
      <c r="P44" s="36">
        <v>-4.4575089999999998E-2</v>
      </c>
      <c r="Q44" s="18"/>
      <c r="R44" s="18"/>
      <c r="S44" s="18"/>
      <c r="T44" s="105">
        <v>-7.4818549999999998E-2</v>
      </c>
      <c r="U44" s="105">
        <v>-7.4818549999999998E-2</v>
      </c>
      <c r="V44" s="105">
        <v>-7.4818549999999998E-2</v>
      </c>
      <c r="W44" s="105">
        <v>-7.4818549999999998E-2</v>
      </c>
    </row>
    <row r="45" spans="1:23" ht="15.75" customHeight="1" x14ac:dyDescent="0.35">
      <c r="A45" s="7" t="s">
        <v>51</v>
      </c>
      <c r="B45" s="7" t="s">
        <v>21</v>
      </c>
      <c r="C45" s="8" t="s">
        <v>53</v>
      </c>
      <c r="D45" s="49"/>
      <c r="E45" s="60">
        <v>-6.0623259999999998E-2</v>
      </c>
      <c r="F45" s="58">
        <v>-3.9004030000000002E-2</v>
      </c>
      <c r="G45" s="9"/>
      <c r="H45" s="9"/>
      <c r="I45" s="9"/>
      <c r="J45" s="75">
        <v>-3.9386580000000003E-3</v>
      </c>
      <c r="K45" s="75">
        <v>-3.9386580000000003E-3</v>
      </c>
      <c r="L45" s="75">
        <v>-3.9386580000000003E-3</v>
      </c>
      <c r="M45" s="75">
        <v>-3.9386580000000003E-3</v>
      </c>
      <c r="O45" s="58">
        <v>-7.6606149999999998E-2</v>
      </c>
      <c r="P45" s="33">
        <v>-6.323964E-2</v>
      </c>
      <c r="Q45" s="9"/>
      <c r="R45" s="9"/>
      <c r="S45" s="9"/>
      <c r="T45" s="104">
        <v>-6.9266670000000001E-3</v>
      </c>
      <c r="U45" s="104">
        <v>-6.9266670000000001E-3</v>
      </c>
      <c r="V45" s="104">
        <v>-6.9266670000000001E-3</v>
      </c>
      <c r="W45" s="104">
        <v>-6.9266670000000001E-3</v>
      </c>
    </row>
    <row r="46" spans="1:23" ht="15.75" customHeight="1" x14ac:dyDescent="0.35">
      <c r="A46" s="7" t="s">
        <v>51</v>
      </c>
      <c r="B46" s="7" t="s">
        <v>21</v>
      </c>
      <c r="C46" s="8" t="s">
        <v>47</v>
      </c>
      <c r="D46" s="49"/>
      <c r="E46" s="60">
        <v>-6.4100240000000003E-3</v>
      </c>
      <c r="F46" s="58">
        <v>-3.448647E-3</v>
      </c>
      <c r="G46" s="9"/>
      <c r="H46" s="9"/>
      <c r="I46" s="9"/>
      <c r="J46" s="75">
        <v>-6.3904156000000004E-2</v>
      </c>
      <c r="K46" s="75">
        <v>-6.3904156000000004E-2</v>
      </c>
      <c r="L46" s="75">
        <v>-6.3904156000000004E-2</v>
      </c>
      <c r="M46" s="75">
        <v>-6.3904156000000004E-2</v>
      </c>
      <c r="O46" s="58">
        <v>-6.8183619999999997E-3</v>
      </c>
      <c r="P46" s="33">
        <v>-4.6177229999999998E-3</v>
      </c>
      <c r="Q46" s="9"/>
      <c r="R46" s="9"/>
      <c r="S46" s="9"/>
      <c r="T46" s="104">
        <v>-7.6251595000000005E-2</v>
      </c>
      <c r="U46" s="104">
        <v>-7.6251595000000005E-2</v>
      </c>
      <c r="V46" s="104">
        <v>-7.6251595000000005E-2</v>
      </c>
      <c r="W46" s="104">
        <v>-7.6251595000000005E-2</v>
      </c>
    </row>
    <row r="47" spans="1:23" ht="15.75" customHeight="1" x14ac:dyDescent="0.35">
      <c r="A47" s="7" t="s">
        <v>51</v>
      </c>
      <c r="B47" s="7" t="s">
        <v>21</v>
      </c>
      <c r="C47" s="8" t="s">
        <v>54</v>
      </c>
      <c r="D47" s="49"/>
      <c r="E47" s="60">
        <v>-5.6540090000000001E-2</v>
      </c>
      <c r="F47" s="58">
        <v>-4.7517589999999998E-2</v>
      </c>
      <c r="G47" s="9"/>
      <c r="H47" s="9"/>
      <c r="I47" s="9"/>
      <c r="J47" s="75">
        <v>-6.5150382000000007E-2</v>
      </c>
      <c r="K47" s="75">
        <v>-6.5150382000000007E-2</v>
      </c>
      <c r="L47" s="75">
        <v>-6.5150382000000007E-2</v>
      </c>
      <c r="M47" s="75">
        <v>-6.5150382000000007E-2</v>
      </c>
      <c r="O47" s="58">
        <v>2.7148120000000001E-2</v>
      </c>
      <c r="P47" s="33">
        <v>-8.4354659999999998E-2</v>
      </c>
      <c r="Q47" s="9"/>
      <c r="R47" s="9"/>
      <c r="S47" s="9"/>
      <c r="T47" s="104">
        <v>5.6012930000000002E-3</v>
      </c>
      <c r="U47" s="104">
        <v>5.6012930000000002E-3</v>
      </c>
      <c r="V47" s="104">
        <v>5.6012930000000002E-3</v>
      </c>
      <c r="W47" s="104">
        <v>5.6012930000000002E-3</v>
      </c>
    </row>
    <row r="48" spans="1:23" s="89" customFormat="1" ht="15.75" customHeight="1" x14ac:dyDescent="0.35">
      <c r="A48" s="83" t="s">
        <v>51</v>
      </c>
      <c r="B48" s="83" t="s">
        <v>21</v>
      </c>
      <c r="C48" s="96" t="s">
        <v>21</v>
      </c>
      <c r="D48" s="97">
        <f>+D44+D40</f>
        <v>1.1915804000000001</v>
      </c>
      <c r="E48" s="98">
        <v>-7.7283350000000001E-2</v>
      </c>
      <c r="F48" s="99">
        <v>6.2525910000000004E-2</v>
      </c>
      <c r="G48" s="100"/>
      <c r="H48" s="100"/>
      <c r="I48" s="100"/>
      <c r="J48" s="103">
        <v>-9.1117530000000002E-2</v>
      </c>
      <c r="K48" s="103">
        <v>-9.1117530000000002E-2</v>
      </c>
      <c r="L48" s="103">
        <v>-9.1117530000000002E-2</v>
      </c>
      <c r="M48" s="103">
        <v>-9.1117530000000002E-2</v>
      </c>
      <c r="O48" s="99">
        <v>-0.14501459999999999</v>
      </c>
      <c r="P48" s="101">
        <v>-9.1786469999999995E-2</v>
      </c>
      <c r="Q48" s="100"/>
      <c r="R48" s="100"/>
      <c r="S48" s="100"/>
      <c r="T48" s="106">
        <v>-0.12711900000000001</v>
      </c>
      <c r="U48" s="106">
        <v>-0.12711900000000001</v>
      </c>
      <c r="V48" s="106">
        <v>-0.12711900000000001</v>
      </c>
      <c r="W48" s="106">
        <v>-0.12711900000000001</v>
      </c>
    </row>
    <row r="49" spans="1:23" ht="15.75" customHeight="1" thickBot="1" x14ac:dyDescent="0.4">
      <c r="C49" s="12" t="s">
        <v>21</v>
      </c>
      <c r="D49" s="53"/>
      <c r="E49" s="37"/>
      <c r="F49" s="37"/>
      <c r="G49" s="19"/>
      <c r="H49" s="19"/>
      <c r="I49" s="19"/>
      <c r="J49" s="19"/>
      <c r="K49" s="19"/>
      <c r="L49" s="19"/>
      <c r="M49" s="20"/>
      <c r="O49" s="27"/>
      <c r="P49" s="37"/>
      <c r="Q49" s="19"/>
      <c r="R49" s="19"/>
      <c r="S49" s="19"/>
      <c r="T49" s="19"/>
      <c r="U49" s="19"/>
      <c r="V49" s="19"/>
      <c r="W49" s="20"/>
    </row>
    <row r="50" spans="1:23" ht="15.75" customHeight="1" x14ac:dyDescent="0.35">
      <c r="C50" s="8"/>
    </row>
    <row r="51" spans="1:23" ht="15.75" customHeight="1" thickBot="1" x14ac:dyDescent="0.4">
      <c r="A51" s="21" t="s">
        <v>56</v>
      </c>
      <c r="C51" s="8"/>
    </row>
    <row r="52" spans="1:23" ht="15.75" customHeight="1" x14ac:dyDescent="0.35">
      <c r="C52" s="12" t="s">
        <v>17</v>
      </c>
      <c r="D52" s="29">
        <f>+D7</f>
        <v>76298.001480999999</v>
      </c>
      <c r="E52" s="29">
        <f t="shared" ref="E52:W52" si="2">+E7</f>
        <v>5321.514639</v>
      </c>
      <c r="F52" s="29">
        <f t="shared" si="2"/>
        <v>2803.9593199999999</v>
      </c>
      <c r="G52" s="29">
        <f t="shared" si="2"/>
        <v>0</v>
      </c>
      <c r="H52" s="29">
        <f t="shared" si="2"/>
        <v>0</v>
      </c>
      <c r="I52" s="29">
        <f t="shared" si="2"/>
        <v>0</v>
      </c>
      <c r="J52" s="29">
        <f t="shared" si="2"/>
        <v>-18458.451117306198</v>
      </c>
      <c r="K52" s="29">
        <f t="shared" si="2"/>
        <v>-19336.929800999998</v>
      </c>
      <c r="L52" s="29">
        <f t="shared" si="2"/>
        <v>0</v>
      </c>
      <c r="M52" s="29">
        <f t="shared" si="2"/>
        <v>0</v>
      </c>
      <c r="N52" s="29"/>
      <c r="O52" s="29">
        <f t="shared" si="2"/>
        <v>7636.0942919999998</v>
      </c>
      <c r="P52" s="29">
        <f t="shared" si="2"/>
        <v>4433.2964039999997</v>
      </c>
      <c r="Q52" s="29">
        <f t="shared" si="2"/>
        <v>0</v>
      </c>
      <c r="R52" s="29">
        <f t="shared" si="2"/>
        <v>0</v>
      </c>
      <c r="S52" s="29">
        <f t="shared" si="2"/>
        <v>0</v>
      </c>
      <c r="T52" s="29">
        <f t="shared" si="2"/>
        <v>-21720.371224071001</v>
      </c>
      <c r="U52" s="29">
        <f t="shared" si="2"/>
        <v>-30185.874569</v>
      </c>
      <c r="V52" s="29">
        <f t="shared" si="2"/>
        <v>0</v>
      </c>
      <c r="W52" s="29">
        <f t="shared" si="2"/>
        <v>0</v>
      </c>
    </row>
    <row r="53" spans="1:23" ht="15.75" customHeight="1" x14ac:dyDescent="0.35">
      <c r="C53" s="12" t="s">
        <v>22</v>
      </c>
      <c r="D53" s="30">
        <f>+D11</f>
        <v>27449.166297</v>
      </c>
      <c r="E53" s="30">
        <f t="shared" ref="E53:W53" si="3">+E11</f>
        <v>508.43561499999998</v>
      </c>
      <c r="F53" s="30">
        <f t="shared" si="3"/>
        <v>345.916134</v>
      </c>
      <c r="G53" s="30">
        <f t="shared" si="3"/>
        <v>0</v>
      </c>
      <c r="H53" s="30">
        <f t="shared" si="3"/>
        <v>0</v>
      </c>
      <c r="I53" s="30">
        <f t="shared" si="3"/>
        <v>0</v>
      </c>
      <c r="J53" s="30">
        <f t="shared" si="3"/>
        <v>-670.52073600000006</v>
      </c>
      <c r="K53" s="30">
        <f t="shared" si="3"/>
        <v>-610.52762900000005</v>
      </c>
      <c r="L53" s="30">
        <f t="shared" si="3"/>
        <v>-2897.7109999999998</v>
      </c>
      <c r="M53" s="30">
        <f t="shared" si="3"/>
        <v>-2897.7109999999998</v>
      </c>
      <c r="N53" s="30"/>
      <c r="O53" s="30">
        <f t="shared" si="3"/>
        <v>765.50343199999998</v>
      </c>
      <c r="P53" s="30">
        <f t="shared" si="3"/>
        <v>536.42432399999996</v>
      </c>
      <c r="Q53" s="30">
        <f t="shared" si="3"/>
        <v>0</v>
      </c>
      <c r="R53" s="30">
        <f t="shared" si="3"/>
        <v>0</v>
      </c>
      <c r="S53" s="30">
        <f t="shared" si="3"/>
        <v>0</v>
      </c>
      <c r="T53" s="30">
        <f t="shared" si="3"/>
        <v>-778.43947700000001</v>
      </c>
      <c r="U53" s="30">
        <f t="shared" si="3"/>
        <v>-699.81834900000001</v>
      </c>
      <c r="V53" s="30">
        <f t="shared" si="3"/>
        <v>-3484.89</v>
      </c>
      <c r="W53" s="30">
        <f t="shared" si="3"/>
        <v>-3484.89</v>
      </c>
    </row>
    <row r="54" spans="1:23" ht="15.75" customHeight="1" x14ac:dyDescent="0.35">
      <c r="C54" s="12" t="s">
        <v>57</v>
      </c>
      <c r="D54" s="30">
        <f>+SUM(D18,D36,D48)</f>
        <v>492059.88158040005</v>
      </c>
      <c r="E54" s="30">
        <f t="shared" ref="E54:W54" si="4">+SUM(E18,E36,E48)</f>
        <v>328330699999.92273</v>
      </c>
      <c r="F54" s="30">
        <f t="shared" si="4"/>
        <v>210245200000.06253</v>
      </c>
      <c r="G54" s="30">
        <f t="shared" si="4"/>
        <v>0</v>
      </c>
      <c r="H54" s="30">
        <f t="shared" si="4"/>
        <v>0</v>
      </c>
      <c r="I54" s="30">
        <f t="shared" si="4"/>
        <v>0</v>
      </c>
      <c r="J54" s="30">
        <f t="shared" si="4"/>
        <v>-29304.31111753</v>
      </c>
      <c r="K54" s="30">
        <f t="shared" si="4"/>
        <v>-29304.31111753</v>
      </c>
      <c r="L54" s="30">
        <f t="shared" si="4"/>
        <v>-29304.31111753</v>
      </c>
      <c r="M54" s="30">
        <f t="shared" si="4"/>
        <v>-29304.31111753</v>
      </c>
      <c r="N54" s="30"/>
      <c r="O54" s="30">
        <f t="shared" si="4"/>
        <v>571296599999.85498</v>
      </c>
      <c r="P54" s="30">
        <f t="shared" si="4"/>
        <v>339195299999.9082</v>
      </c>
      <c r="Q54" s="30">
        <f t="shared" si="4"/>
        <v>0</v>
      </c>
      <c r="R54" s="30">
        <f t="shared" si="4"/>
        <v>0</v>
      </c>
      <c r="S54" s="30">
        <f t="shared" si="4"/>
        <v>0</v>
      </c>
      <c r="T54" s="30">
        <f t="shared" si="4"/>
        <v>-37038.487118999998</v>
      </c>
      <c r="U54" s="30">
        <f t="shared" si="4"/>
        <v>-37038.487118999998</v>
      </c>
      <c r="V54" s="30">
        <f t="shared" si="4"/>
        <v>-37038.487118999998</v>
      </c>
      <c r="W54" s="30">
        <f t="shared" si="4"/>
        <v>-37038.487118999998</v>
      </c>
    </row>
    <row r="55" spans="1:23" ht="15.75" customHeight="1" thickBot="1" x14ac:dyDescent="0.4">
      <c r="C55" s="12" t="s">
        <v>58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5.75" customHeight="1" thickBot="1" x14ac:dyDescent="0.4">
      <c r="C56" s="12" t="s">
        <v>59</v>
      </c>
      <c r="D56" s="32">
        <f>+SUM(D52:D55)</f>
        <v>595807.04935840005</v>
      </c>
      <c r="E56" s="32">
        <f t="shared" ref="E56:W56" si="5">+SUM(E52:E55)</f>
        <v>328330705829.87299</v>
      </c>
      <c r="F56" s="32">
        <f t="shared" si="5"/>
        <v>210245203149.93799</v>
      </c>
      <c r="G56" s="32">
        <f t="shared" si="5"/>
        <v>0</v>
      </c>
      <c r="H56" s="32">
        <f t="shared" si="5"/>
        <v>0</v>
      </c>
      <c r="I56" s="32">
        <f t="shared" si="5"/>
        <v>0</v>
      </c>
      <c r="J56" s="32">
        <f t="shared" si="5"/>
        <v>-48433.282970836197</v>
      </c>
      <c r="K56" s="32">
        <f t="shared" si="5"/>
        <v>-49251.768547529995</v>
      </c>
      <c r="L56" s="32">
        <f t="shared" si="5"/>
        <v>-32202.022117529999</v>
      </c>
      <c r="M56" s="32">
        <f t="shared" si="5"/>
        <v>-32202.022117529999</v>
      </c>
      <c r="N56" s="32">
        <f t="shared" si="5"/>
        <v>0</v>
      </c>
      <c r="O56" s="32">
        <f t="shared" si="5"/>
        <v>571296608401.45276</v>
      </c>
      <c r="P56" s="32">
        <f t="shared" si="5"/>
        <v>339195304969.62891</v>
      </c>
      <c r="Q56" s="32">
        <f t="shared" si="5"/>
        <v>0</v>
      </c>
      <c r="R56" s="32">
        <f t="shared" si="5"/>
        <v>0</v>
      </c>
      <c r="S56" s="32">
        <f t="shared" si="5"/>
        <v>0</v>
      </c>
      <c r="T56" s="32">
        <f t="shared" si="5"/>
        <v>-59537.297820070999</v>
      </c>
      <c r="U56" s="32">
        <f t="shared" si="5"/>
        <v>-67924.180036999998</v>
      </c>
      <c r="V56" s="32">
        <f t="shared" si="5"/>
        <v>-40523.377118999997</v>
      </c>
      <c r="W56" s="32">
        <f t="shared" si="5"/>
        <v>-40523.377118999997</v>
      </c>
    </row>
    <row r="57" spans="1:23" ht="15.75" customHeight="1" x14ac:dyDescent="0.35">
      <c r="C57" s="8"/>
    </row>
    <row r="58" spans="1:23" ht="15.75" customHeight="1" x14ac:dyDescent="0.35">
      <c r="C58" s="8"/>
    </row>
    <row r="59" spans="1:23" ht="15.75" customHeight="1" x14ac:dyDescent="0.35">
      <c r="C59" s="8"/>
    </row>
    <row r="60" spans="1:23" ht="15.75" customHeight="1" x14ac:dyDescent="0.35">
      <c r="C60" s="8"/>
    </row>
    <row r="61" spans="1:23" ht="15.75" customHeight="1" x14ac:dyDescent="0.35">
      <c r="C61" s="8"/>
    </row>
    <row r="62" spans="1:23" ht="15.75" customHeight="1" x14ac:dyDescent="0.35">
      <c r="C62" s="8"/>
    </row>
    <row r="63" spans="1:23" ht="15.75" customHeight="1" x14ac:dyDescent="0.35">
      <c r="C63" s="8"/>
    </row>
    <row r="64" spans="1:23" ht="15.75" customHeight="1" x14ac:dyDescent="0.35">
      <c r="C64" s="8"/>
    </row>
    <row r="65" spans="3:3" ht="15.75" customHeight="1" x14ac:dyDescent="0.35">
      <c r="C65" s="8"/>
    </row>
    <row r="66" spans="3:3" ht="15.75" customHeight="1" x14ac:dyDescent="0.3"/>
    <row r="67" spans="3:3" ht="15.75" customHeight="1" x14ac:dyDescent="0.3"/>
    <row r="68" spans="3:3" ht="15.75" customHeight="1" x14ac:dyDescent="0.3"/>
    <row r="69" spans="3:3" ht="15.75" customHeight="1" x14ac:dyDescent="0.3"/>
    <row r="70" spans="3:3" ht="15.75" customHeight="1" x14ac:dyDescent="0.3"/>
    <row r="71" spans="3:3" ht="15.75" customHeight="1" x14ac:dyDescent="0.3"/>
    <row r="72" spans="3:3" ht="15.75" customHeight="1" x14ac:dyDescent="0.3"/>
    <row r="73" spans="3:3" ht="15.75" customHeight="1" x14ac:dyDescent="0.3"/>
    <row r="74" spans="3:3" ht="15.75" customHeight="1" x14ac:dyDescent="0.3"/>
    <row r="75" spans="3:3" ht="15.75" customHeight="1" x14ac:dyDescent="0.3"/>
    <row r="76" spans="3:3" ht="15.75" customHeight="1" x14ac:dyDescent="0.3"/>
    <row r="77" spans="3:3" ht="15.75" customHeight="1" x14ac:dyDescent="0.3"/>
    <row r="78" spans="3:3" ht="15.75" customHeight="1" x14ac:dyDescent="0.3"/>
    <row r="79" spans="3:3" ht="15.75" customHeight="1" x14ac:dyDescent="0.3"/>
    <row r="80" spans="3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">
    <mergeCell ref="E1:M1"/>
    <mergeCell ref="O1:W1"/>
    <mergeCell ref="E2:F2"/>
    <mergeCell ref="H2:I2"/>
    <mergeCell ref="J2:M2"/>
    <mergeCell ref="O2:P2"/>
    <mergeCell ref="R2:S2"/>
    <mergeCell ref="T2:W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 Miranda Ruiz</dc:creator>
  <cp:lastModifiedBy>Juan Pablo Antonio Santamaría</cp:lastModifiedBy>
  <dcterms:created xsi:type="dcterms:W3CDTF">2018-09-24T03:00:47Z</dcterms:created>
  <dcterms:modified xsi:type="dcterms:W3CDTF">2023-04-30T20:22:29Z</dcterms:modified>
</cp:coreProperties>
</file>