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Local_WWW\GitHub\2021-Platzi\finanzasPersonales\"/>
    </mc:Choice>
  </mc:AlternateContent>
  <xr:revisionPtr revIDLastSave="0" documentId="13_ncr:1_{FF2114B0-587B-4EF9-BD17-22E5156E6D64}" xr6:coauthVersionLast="47" xr6:coauthVersionMax="47" xr10:uidLastSave="{00000000-0000-0000-0000-000000000000}"/>
  <bookViews>
    <workbookView xWindow="-120" yWindow="-120" windowWidth="25440" windowHeight="15390" firstSheet="1" activeTab="4" xr2:uid="{00000000-000D-0000-FFFF-FFFF00000000}"/>
  </bookViews>
  <sheets>
    <sheet name="RETO 04 INGRESOS Y GASTOS" sheetId="1" r:id="rId1"/>
    <sheet name="RETO 04 ENDEUDAMIENTO" sheetId="2" r:id="rId2"/>
    <sheet name="RETO 04 ACTIVOS" sheetId="3" r:id="rId3"/>
    <sheet name="RETO 06 AHORRO" sheetId="4" r:id="rId4"/>
    <sheet name="RETO 08 PRESUPUESTO ANUAL" sheetId="5" r:id="rId5"/>
    <sheet name="RETO 10 TABLERO DE CONTRO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6" l="1"/>
  <c r="C172" i="5"/>
  <c r="C171" i="5"/>
  <c r="D86" i="5"/>
  <c r="D85" i="5"/>
  <c r="D84" i="5"/>
  <c r="D70" i="5"/>
  <c r="C67" i="5" s="1"/>
  <c r="F20" i="5"/>
  <c r="F155" i="5" s="1"/>
  <c r="D12" i="5"/>
  <c r="C20" i="5" s="1"/>
  <c r="C155" i="5" s="1"/>
  <c r="C7" i="3"/>
  <c r="D7" i="2"/>
  <c r="D20" i="2" s="1"/>
  <c r="C33" i="1"/>
  <c r="C27" i="1"/>
  <c r="C29" i="1"/>
  <c r="C7" i="1"/>
  <c r="C14" i="1" s="1"/>
  <c r="C26" i="1"/>
  <c r="C25" i="1"/>
  <c r="C23" i="1"/>
  <c r="C22" i="1"/>
  <c r="C21" i="1"/>
  <c r="C27" i="6"/>
  <c r="F20" i="6"/>
  <c r="F11" i="6"/>
  <c r="C8" i="6"/>
  <c r="F135" i="5"/>
  <c r="C135" i="5"/>
  <c r="F127" i="5"/>
  <c r="C127" i="5"/>
  <c r="F118" i="5"/>
  <c r="C118" i="5"/>
  <c r="F108" i="5"/>
  <c r="C108" i="5"/>
  <c r="F95" i="5"/>
  <c r="C95" i="5"/>
  <c r="F82" i="5"/>
  <c r="F67" i="5"/>
  <c r="F50" i="5"/>
  <c r="C50" i="5"/>
  <c r="L47" i="5"/>
  <c r="N47" i="5" s="1"/>
  <c r="L46" i="5"/>
  <c r="N46" i="5" s="1"/>
  <c r="F45" i="5"/>
  <c r="C45" i="5"/>
  <c r="F41" i="5"/>
  <c r="F157" i="5" s="1"/>
  <c r="C17" i="6" s="1"/>
  <c r="C41" i="5"/>
  <c r="C157" i="5" s="1"/>
  <c r="L36" i="5"/>
  <c r="M36" i="5" s="1"/>
  <c r="L35" i="5"/>
  <c r="M35" i="5" s="1"/>
  <c r="F31" i="5"/>
  <c r="F156" i="5" s="1"/>
  <c r="C18" i="6" s="1"/>
  <c r="C31" i="5"/>
  <c r="C156" i="5" s="1"/>
  <c r="L25" i="5"/>
  <c r="M25" i="5" s="1"/>
  <c r="L24" i="5"/>
  <c r="N24" i="5" s="1"/>
  <c r="L13" i="5"/>
  <c r="M13" i="5" s="1"/>
  <c r="L12" i="5"/>
  <c r="N12" i="5" s="1"/>
  <c r="C15" i="4"/>
  <c r="C21" i="3"/>
  <c r="F15" i="3"/>
  <c r="F9" i="3"/>
  <c r="C20" i="2"/>
  <c r="C28" i="6" s="1"/>
  <c r="C82" i="5" l="1"/>
  <c r="N36" i="5"/>
  <c r="N13" i="5"/>
  <c r="N25" i="5"/>
  <c r="C150" i="5"/>
  <c r="C158" i="5" s="1"/>
  <c r="C159" i="5" s="1"/>
  <c r="F150" i="5"/>
  <c r="F158" i="5" s="1"/>
  <c r="C19" i="6" s="1"/>
  <c r="M12" i="5"/>
  <c r="M24" i="5"/>
  <c r="N35" i="5"/>
  <c r="E20" i="2"/>
  <c r="E11" i="4"/>
  <c r="C32" i="6" s="1"/>
  <c r="C10" i="6"/>
  <c r="C7" i="6"/>
  <c r="E7" i="4"/>
  <c r="D8" i="6" s="1"/>
  <c r="E28" i="2"/>
  <c r="D9" i="6" s="1"/>
  <c r="C16" i="6"/>
  <c r="D18" i="6" s="1"/>
  <c r="C29" i="6"/>
  <c r="C9" i="6"/>
  <c r="M47" i="5"/>
  <c r="B28" i="2"/>
  <c r="M46" i="5"/>
  <c r="F159" i="5" l="1"/>
  <c r="E172" i="5"/>
  <c r="F7" i="1"/>
  <c r="D10" i="6" s="1"/>
  <c r="D11" i="6" s="1"/>
  <c r="E15" i="4"/>
  <c r="C31" i="6" s="1"/>
  <c r="E171" i="5"/>
  <c r="B22" i="6"/>
  <c r="D17" i="6"/>
  <c r="D19" i="6"/>
  <c r="D20" i="6" l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tc={098E25A7-A93D-435B-ACFF-9D255846E576}</author>
  </authors>
  <commentList>
    <comment ref="B26" authorId="0" shapeId="0" xr:uid="{098E25A7-A93D-435B-ACFF-9D255846E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es el 17% del salario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Diaz</author>
  </authors>
  <commentList>
    <comment ref="B8" authorId="0" shapeId="0" xr:uid="{3DA6C91C-220E-479E-B9B6-0AC193F1F7F9}">
      <text>
        <r>
          <rPr>
            <b/>
            <sz val="9"/>
            <color indexed="81"/>
            <rFont val="Tahoma"/>
            <charset val="1"/>
          </rPr>
          <t>Juan Diaz:</t>
        </r>
        <r>
          <rPr>
            <sz val="9"/>
            <color indexed="81"/>
            <rFont val="Tahoma"/>
            <charset val="1"/>
          </rPr>
          <t xml:space="preserve">
apple watch
iphone 12
samsung galaxy
apple watch - sandra
camara carro
iPad Pro 12.9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tc={1F6CF805-8215-4AB3-8AE0-D25217D1531F}</author>
  </authors>
  <commentList>
    <comment ref="F6" authorId="0" shapeId="0" xr:uid="{1F6CF805-8215-4AB3-8AE0-D25217D15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 donde quiero llegar</t>
      </text>
    </comment>
  </commentList>
</comments>
</file>

<file path=xl/sharedStrings.xml><?xml version="1.0" encoding="utf-8"?>
<sst xmlns="http://schemas.openxmlformats.org/spreadsheetml/2006/main" count="404" uniqueCount="301">
  <si>
    <t>CÓMO ESTÁN TUS INGRESOS Y GASTOS</t>
  </si>
  <si>
    <t>TUS FUENTES DE INGRESO</t>
  </si>
  <si>
    <t>CUÁNTO RECIBES MENSUALMENTE</t>
  </si>
  <si>
    <t>ACTUALMENTE DESTINAS A TU GASTO UN...</t>
  </si>
  <si>
    <t>de tu ingreso. Lo que significa, que el porcentaje de tu ingreso que te queda libre para ahorrar y pagar deudas es:</t>
  </si>
  <si>
    <t>TOTAL DE TUS INGRESOS</t>
  </si>
  <si>
    <t>TU GASTO MENSUAL APROXIMADO EN</t>
  </si>
  <si>
    <t>CUÁNTO GASTAS MENSUALMENTE</t>
  </si>
  <si>
    <t>Vivienda</t>
  </si>
  <si>
    <t>Transporte</t>
  </si>
  <si>
    <t>Salud</t>
  </si>
  <si>
    <t>Entretenimiento</t>
  </si>
  <si>
    <t>Comunicaciones</t>
  </si>
  <si>
    <t>Otros</t>
  </si>
  <si>
    <t>TOTAL DE TUS GASTOS</t>
  </si>
  <si>
    <t>CÓMO ESTÁ TU ENDEUDAMIENTO</t>
  </si>
  <si>
    <t>A QUIÉN LE DEBES</t>
  </si>
  <si>
    <t>CUÁNTO DEBES EN TOTAL</t>
  </si>
  <si>
    <t>CUÁNTO PAGAS MENSUALMENTE</t>
  </si>
  <si>
    <t>TIPO DE DEUDA</t>
  </si>
  <si>
    <t>CONSUMO</t>
  </si>
  <si>
    <t>OTRAS (Vivienda / Educación / Vehículo / ...)</t>
  </si>
  <si>
    <t>Deuda personal</t>
  </si>
  <si>
    <t>Deuda 05 al Banco Z</t>
  </si>
  <si>
    <t>Deuda 06 a Persona 01</t>
  </si>
  <si>
    <t>Deuda 07 a Persona 02</t>
  </si>
  <si>
    <t>Deuda 08 a Persona 03</t>
  </si>
  <si>
    <t>Deuda 09 a Persona 04</t>
  </si>
  <si>
    <t>Deuda 10 a persona 05</t>
  </si>
  <si>
    <t>Deuda 11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</si>
  <si>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</si>
  <si>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</si>
  <si>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</si>
  <si>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</si>
  <si>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</si>
  <si>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</si>
  <si>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</si>
  <si>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</si>
  <si>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</si>
  <si>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</si>
  <si>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</si>
  <si>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</si>
  <si>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</si>
  <si>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</si>
  <si>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</si>
  <si>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Vehículo 01</t>
  </si>
  <si>
    <t>del total de tus activos.</t>
  </si>
  <si>
    <t>Vehículo 02</t>
  </si>
  <si>
    <t>Apartamento</t>
  </si>
  <si>
    <t>Ropa y accesorios</t>
  </si>
  <si>
    <t>Electrodomésticos</t>
  </si>
  <si>
    <r>
      <t xml:space="preserve">TUS ACTIVOS </t>
    </r>
    <r>
      <rPr>
        <u/>
        <sz val="10"/>
        <rFont val="Arial"/>
      </rPr>
      <t>NO</t>
    </r>
    <r>
      <rPr>
        <sz val="10"/>
        <color rgb="FF000000"/>
        <rFont val="Arial"/>
      </rPr>
      <t xml:space="preserve"> LÍQUIDOS REPRESENTAN EL...</t>
    </r>
  </si>
  <si>
    <t>Tecnología</t>
  </si>
  <si>
    <t>del total de tus activos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</si>
  <si>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</si>
  <si>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</si>
  <si>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</si>
  <si>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</si>
  <si>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</si>
  <si>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</si>
  <si>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</si>
  <si>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</si>
  <si>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</si>
  <si>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</si>
  <si>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</si>
  <si>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</si>
  <si>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</si>
  <si>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</si>
  <si>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</si>
  <si>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</si>
  <si>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</si>
  <si>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</si>
  <si>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</si>
  <si>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</si>
  <si>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</si>
  <si>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</si>
  <si>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</si>
  <si>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Juan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</si>
  <si>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</si>
  <si>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</si>
  <si>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</si>
  <si>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</si>
  <si>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</si>
  <si>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</si>
  <si>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</si>
  <si>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</si>
  <si>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</si>
  <si>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TODOS LOS MESES</t>
  </si>
  <si>
    <t>Ingresos por arrendamiento</t>
  </si>
  <si>
    <t>NO ES TODOS LOS MESES</t>
  </si>
  <si>
    <t>Bonificación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</si>
  <si>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</si>
  <si>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</si>
  <si>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</si>
  <si>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</si>
  <si>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</si>
  <si>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Deuda 01</t>
  </si>
  <si>
    <t>PAGOS A DEUDAS MENSUALES</t>
  </si>
  <si>
    <t>OTROS PAGOS ANUALES A DEUDA</t>
  </si>
  <si>
    <t>AHORRO</t>
  </si>
  <si>
    <t>¿PARA QUÉ AHORRAMOS?</t>
  </si>
  <si>
    <t>¿CUÁNTO AHORRAMOS?</t>
  </si>
  <si>
    <t>Fondo de emergencias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</si>
  <si>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</si>
  <si>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</si>
  <si>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</si>
  <si>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</si>
  <si>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</si>
  <si>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</si>
  <si>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</si>
  <si>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</si>
  <si>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</si>
  <si>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</si>
  <si>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</si>
  <si>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</si>
  <si>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</si>
  <si>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</si>
  <si>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</si>
  <si>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</si>
  <si>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</si>
  <si>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</si>
  <si>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</si>
  <si>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</si>
  <si>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</si>
  <si>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</si>
  <si>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</si>
  <si>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</si>
  <si>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</si>
  <si>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</si>
  <si>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</si>
  <si>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</si>
  <si>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</si>
  <si>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</si>
  <si>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</si>
  <si>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Taxi / Uber / Cabify y similares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</si>
  <si>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</si>
  <si>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</si>
  <si>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</si>
  <si>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</si>
  <si>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</si>
  <si>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</si>
  <si>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</si>
  <si>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</si>
  <si>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</si>
  <si>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</si>
  <si>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</si>
  <si>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</si>
  <si>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</si>
  <si>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</si>
  <si>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</si>
  <si>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</si>
  <si>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</si>
  <si>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</si>
  <si>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</si>
  <si>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</si>
  <si>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</si>
  <si>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</si>
  <si>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</si>
  <si>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</si>
  <si>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</si>
  <si>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</si>
  <si>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</si>
  <si>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</si>
  <si>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</si>
  <si>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</si>
  <si>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</si>
  <si>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</si>
  <si>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</si>
  <si>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</si>
  <si>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</si>
  <si>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</si>
  <si>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</si>
  <si>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</si>
  <si>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</si>
  <si>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</si>
  <si>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</si>
  <si>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</si>
  <si>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</si>
  <si>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</si>
  <si>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</si>
  <si>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</si>
  <si>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</si>
  <si>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</si>
  <si>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</si>
  <si>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</si>
  <si>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</si>
  <si>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</si>
  <si>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</si>
  <si>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</si>
  <si>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</si>
  <si>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</si>
  <si>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</si>
  <si>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</si>
  <si>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</si>
  <si>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</si>
  <si>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</si>
  <si>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</si>
  <si>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</si>
  <si>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</si>
  <si>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</si>
  <si>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</si>
  <si>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</si>
  <si>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</si>
  <si>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</si>
  <si>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</si>
  <si>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</si>
  <si>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</si>
  <si>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</si>
  <si>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</si>
  <si>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</si>
  <si>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</si>
  <si>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</si>
  <si>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</si>
  <si>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</si>
  <si>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MENSUALES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</si>
  <si>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ANUALES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</si>
  <si>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AHORRO MENSUAL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</si>
  <si>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 xml:space="preserve"> OTRO AHORRO ANUAL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</si>
  <si>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GASTOS MENSUALES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</si>
  <si>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</si>
  <si>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</si>
  <si>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</si>
  <si>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</si>
  <si>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</si>
  <si>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</si>
  <si>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</si>
  <si>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</si>
  <si>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</si>
  <si>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</si>
  <si>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</si>
  <si>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</si>
  <si>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</si>
  <si>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</si>
  <si>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</si>
  <si>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</si>
  <si>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</si>
  <si>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</si>
  <si>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</si>
  <si>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</si>
  <si>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</si>
  <si>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</si>
  <si>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</si>
  <si>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</si>
  <si>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</si>
  <si>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  <sz val="10"/>
        <rFont val="Arial"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</si>
  <si>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</si>
  <si>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</si>
  <si>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</si>
  <si>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  <sz val="10"/>
        <rFont val="Arial"/>
      </rPr>
      <t>activos líquidos</t>
    </r>
  </si>
  <si>
    <r>
      <t xml:space="preserve">% de </t>
    </r>
    <r>
      <rPr>
        <b/>
        <sz val="10"/>
        <rFont val="Arial"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</si>
  <si>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</si>
  <si>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</si>
  <si>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  <sz val="10"/>
        <rFont val="Arial"/>
      </rPr>
      <t>Fondo de Emergencias</t>
    </r>
  </si>
  <si>
    <r>
      <t xml:space="preserve">Nivel de </t>
    </r>
    <r>
      <rPr>
        <b/>
        <sz val="10"/>
        <rFont val="Arial"/>
      </rPr>
      <t>solvecia</t>
    </r>
  </si>
  <si>
    <t>Salario e-Plus</t>
  </si>
  <si>
    <t>Vision</t>
  </si>
  <si>
    <t>Dental</t>
  </si>
  <si>
    <t>Alimentacion</t>
  </si>
  <si>
    <t>Electricidad</t>
  </si>
  <si>
    <t>Internet</t>
  </si>
  <si>
    <t>Seguro Auto</t>
  </si>
  <si>
    <t>Deliveries</t>
  </si>
  <si>
    <t>impuestos</t>
  </si>
  <si>
    <t>Cynthia</t>
  </si>
  <si>
    <t>401K</t>
  </si>
  <si>
    <t>Bicicletas &amp; estatica</t>
  </si>
  <si>
    <t>Inversión de largo plazo</t>
  </si>
  <si>
    <t>Standing desk</t>
  </si>
  <si>
    <t>Calculadora para convertir tasas de interés efectivas</t>
  </si>
  <si>
    <t>https://figuro.la/como-convertir-tasas-de-interes/</t>
  </si>
  <si>
    <t>Sueldo ePlus</t>
  </si>
  <si>
    <t>Valor annual generado</t>
  </si>
  <si>
    <t>Compra de vivienda</t>
  </si>
  <si>
    <t>Viaje a Colombia</t>
  </si>
  <si>
    <t>Viaje a Mexico</t>
  </si>
  <si>
    <t>Platzi (anual)</t>
  </si>
  <si>
    <t>Netflix</t>
  </si>
  <si>
    <t>Spotify</t>
  </si>
  <si>
    <t>HBO</t>
  </si>
  <si>
    <t>Gimnasio App</t>
  </si>
  <si>
    <t>Zwift | Cycling app</t>
  </si>
  <si>
    <t>Credit card |   Costco</t>
  </si>
  <si>
    <t>Credit card |   Rewards</t>
  </si>
  <si>
    <t>Credit card |   Travel</t>
  </si>
  <si>
    <t>Credit card |   don’t use me</t>
  </si>
  <si>
    <t>Credit card |   Amazon</t>
  </si>
  <si>
    <t>⋆ Aprender de mundo de la bolsa</t>
  </si>
  <si>
    <t>⋆</t>
  </si>
  <si>
    <t>⟡</t>
  </si>
  <si>
    <t>→</t>
  </si>
  <si>
    <t>las categorias deberian ser unicamente 7</t>
  </si>
  <si>
    <r>
      <t>=SUMIF(</t>
    </r>
    <r>
      <rPr>
        <sz val="10"/>
        <color rgb="FFA6E22E"/>
        <rFont val="Inconsolata"/>
      </rPr>
      <t>'RETO 04 ENDEUDAMIENTO'</t>
    </r>
    <r>
      <rPr>
        <sz val="10"/>
        <color rgb="FFDDDDDD"/>
        <rFont val="Inconsolata"/>
      </rPr>
      <t>!F7:F19;</t>
    </r>
    <r>
      <rPr>
        <sz val="10"/>
        <color rgb="FFA6E22E"/>
        <rFont val="Inconsolata"/>
      </rPr>
      <t>"CONSUMO"</t>
    </r>
    <r>
      <rPr>
        <sz val="10"/>
        <color rgb="FFDDDDDD"/>
        <rFont val="Inconsolata"/>
      </rPr>
      <t>;</t>
    </r>
    <r>
      <rPr>
        <sz val="10"/>
        <color rgb="FFA6E22E"/>
        <rFont val="Inconsolata"/>
      </rPr>
      <t>'RETO 04 ENDEUDAMIENTO'</t>
    </r>
    <r>
      <rPr>
        <sz val="10"/>
        <color rgb="FFDDDDDD"/>
        <rFont val="Inconsolata"/>
      </rPr>
      <t>!D7:D19)</t>
    </r>
  </si>
  <si>
    <t>https://platzi.com/comentario/1825117/</t>
  </si>
  <si>
    <t>BoA cash Rewards 9492</t>
  </si>
  <si>
    <t>BoA Travel Rewards 4016</t>
  </si>
  <si>
    <t>BoA Don’t Use 3889</t>
  </si>
  <si>
    <r>
      <rPr>
        <b/>
        <i/>
        <sz val="11"/>
        <color theme="0"/>
        <rFont val="Roboto"/>
      </rPr>
      <t xml:space="preserve">[APR]
</t>
    </r>
    <r>
      <rPr>
        <b/>
        <sz val="11"/>
        <color theme="0"/>
        <rFont val="Roboto"/>
      </rPr>
      <t xml:space="preserve">TASA </t>
    </r>
    <r>
      <rPr>
        <b/>
        <u/>
        <sz val="11"/>
        <color theme="0"/>
        <rFont val="Roboto"/>
      </rPr>
      <t>ANUAL</t>
    </r>
    <r>
      <rPr>
        <b/>
        <sz val="11"/>
        <color theme="0"/>
        <rFont val="Roboto"/>
      </rPr>
      <t xml:space="preserve"> QUE PAGAS</t>
    </r>
  </si>
  <si>
    <t>Amazon Store Card</t>
  </si>
  <si>
    <t>Citi Costco Card</t>
  </si>
  <si>
    <t>Vehicle inspection</t>
  </si>
  <si>
    <t>Vehicle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</si>
</sst>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"/>
    <numFmt numFmtId="165" formatCode="0.00%;[Red]0.00%"/>
    <numFmt numFmtId="166" formatCode="_-&quot;$&quot;\ * #,##0.00_-;\-&quot;$&quot;\ * #,##0.00_-;_-&quot;$&quot;\ * &quot;-&quot;??_-;_-@"/>
    <numFmt numFmtId="167" formatCode="_-&quot;$&quot;* #,##0_-;\-&quot;$&quot;* #,##0_-;_-&quot;$&quot;* &quot;-&quot;_-;_-@"/>
    <numFmt numFmtId="168" formatCode="_-&quot;$&quot;\ * #,##0.00_-;[Red]\-&quot;$&quot;\ * #,##0.00_-;_-&quot;$&quot;\ * &quot;-&quot;??_-;_-@"/>
    <numFmt numFmtId="169" formatCode="0.000%"/>
    <numFmt numFmtId="170" formatCode="#,##0.00\ &quot;meses de gasto&quot;"/>
    <numFmt numFmtId="171" formatCode="#,##0.00\ &quot;veces mis deudas&quot;"/>
  </numFmts>
  <fonts count="56" x14ac:knownFonts="1">
    <font>
      <sz val="10"/>
      <color rgb="FF000000"/>
      <name val="Arial"/>
    </font>
    <font>
      <sz val="11"/>
      <color theme="1"/>
      <name val="Roboto"/>
    </font>
    <font>
      <b/>
      <sz val="22"/>
      <color theme="1"/>
      <name val="Roboto"/>
    </font>
    <font>
      <b/>
      <sz val="11"/>
      <color rgb="FFFFFFFF"/>
      <name val="Roboto"/>
    </font>
    <font>
      <b/>
      <sz val="18"/>
      <color theme="1"/>
      <name val="Roboto"/>
    </font>
    <font>
      <sz val="10"/>
      <name val="Arial"/>
    </font>
    <font>
      <sz val="18"/>
      <color theme="1"/>
      <name val="Roboto"/>
    </font>
    <font>
      <b/>
      <sz val="11"/>
      <color theme="1"/>
      <name val="Roboto"/>
    </font>
    <font>
      <b/>
      <sz val="21"/>
      <color theme="1"/>
      <name val="Roboto"/>
    </font>
    <font>
      <sz val="10"/>
      <color theme="1"/>
      <name val="Roboto"/>
    </font>
    <font>
      <b/>
      <sz val="16"/>
      <color theme="0"/>
      <name val="Roboto"/>
    </font>
    <font>
      <i/>
      <sz val="14"/>
      <color rgb="FF000000"/>
      <name val="Roboto"/>
    </font>
    <font>
      <sz val="20"/>
      <color theme="1"/>
      <name val="Roboto"/>
    </font>
    <font>
      <b/>
      <sz val="20"/>
      <color theme="0"/>
      <name val="Roboto"/>
    </font>
    <font>
      <b/>
      <sz val="10"/>
      <color theme="0"/>
      <name val="Roboto"/>
    </font>
    <font>
      <b/>
      <sz val="12"/>
      <color theme="0"/>
      <name val="Roboto"/>
    </font>
    <font>
      <sz val="12"/>
      <color theme="1"/>
      <name val="Roboto"/>
    </font>
    <font>
      <sz val="12"/>
      <color rgb="FF000000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4"/>
      <color theme="1"/>
      <name val="Roboto"/>
    </font>
    <font>
      <b/>
      <i/>
      <sz val="12"/>
      <color theme="1"/>
      <name val="Roboto"/>
    </font>
    <font>
      <i/>
      <sz val="10"/>
      <color theme="1"/>
      <name val="Roboto"/>
    </font>
    <font>
      <b/>
      <sz val="12"/>
      <color rgb="FFFFFFFF"/>
      <name val="Roboto"/>
    </font>
    <font>
      <i/>
      <sz val="12"/>
      <color rgb="FFFFFFFF"/>
      <name val="Roboto"/>
    </font>
    <font>
      <sz val="12"/>
      <color rgb="FF6D6E71"/>
      <name val="Roboto"/>
    </font>
    <font>
      <i/>
      <sz val="12"/>
      <color theme="0"/>
      <name val="Roboto"/>
    </font>
    <font>
      <b/>
      <sz val="28"/>
      <color rgb="FF60C9AC"/>
      <name val="Roboto"/>
    </font>
    <font>
      <sz val="14"/>
      <color rgb="FF6D6E71"/>
      <name val="Roboto"/>
    </font>
    <font>
      <sz val="14"/>
      <color theme="1"/>
      <name val="Roboto"/>
    </font>
    <font>
      <b/>
      <sz val="14"/>
      <color rgb="FF6D6E71"/>
      <name val="Roboto"/>
    </font>
    <font>
      <b/>
      <sz val="10"/>
      <color theme="1"/>
      <name val="Roboto"/>
    </font>
    <font>
      <b/>
      <sz val="14"/>
      <color theme="0"/>
      <name val="Roboto"/>
    </font>
    <font>
      <sz val="11"/>
      <color rgb="FF434343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rgb="FF434343"/>
      <name val="Roboto"/>
    </font>
    <font>
      <sz val="11"/>
      <color theme="1"/>
      <name val="Arial"/>
    </font>
    <font>
      <sz val="11"/>
      <color rgb="FFFFFFFF"/>
      <name val="Roboto"/>
    </font>
    <font>
      <u/>
      <sz val="10"/>
      <name val="Arial"/>
    </font>
    <font>
      <b/>
      <sz val="14"/>
      <color rgb="FFC00000"/>
      <name val="Arial"/>
    </font>
    <font>
      <sz val="14"/>
      <color rgb="FFC00000"/>
      <name val="Arial"/>
    </font>
    <font>
      <sz val="14"/>
      <color rgb="FF6D6E71"/>
      <name val="Arial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Roboto"/>
    </font>
    <font>
      <b/>
      <sz val="11"/>
      <color theme="0"/>
      <name val="Roboto"/>
    </font>
    <font>
      <b/>
      <i/>
      <sz val="11"/>
      <color theme="0"/>
      <name val="Roboto"/>
    </font>
    <font>
      <b/>
      <u/>
      <sz val="11"/>
      <color theme="0"/>
      <name val="Roboto"/>
    </font>
    <font>
      <u/>
      <sz val="10"/>
      <color theme="10"/>
      <name val="Arial"/>
      <family val="2"/>
    </font>
    <font>
      <sz val="10"/>
      <color rgb="FFDDDDDD"/>
      <name val="Inconsolata"/>
    </font>
    <font>
      <sz val="10"/>
      <color rgb="FFA6E22E"/>
      <name val="Inconsolata"/>
    </font>
    <font>
      <sz val="8.75"/>
      <color rgb="FF696969"/>
      <name val="Lato"/>
      <family val="2"/>
    </font>
    <font>
      <sz val="11"/>
      <color theme="0"/>
      <name val="Roboto"/>
    </font>
    <font>
      <sz val="11"/>
      <color theme="3"/>
      <name val="Roboto"/>
    </font>
  </fonts>
  <fills count="1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66666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6D6E71"/>
      </left>
      <right/>
      <top style="thick">
        <color rgb="FF6D6E71"/>
      </top>
      <bottom/>
      <diagonal/>
    </border>
    <border>
      <left/>
      <right/>
      <top style="thick">
        <color rgb="FF6D6E71"/>
      </top>
      <bottom/>
      <diagonal/>
    </border>
    <border>
      <left/>
      <right style="thick">
        <color rgb="FF6D6E71"/>
      </right>
      <top style="thick">
        <color rgb="FF6D6E71"/>
      </top>
      <bottom/>
      <diagonal/>
    </border>
    <border>
      <left style="thick">
        <color rgb="FF6D6E71"/>
      </left>
      <right/>
      <top/>
      <bottom/>
      <diagonal/>
    </border>
    <border>
      <left/>
      <right/>
      <top/>
      <bottom/>
      <diagonal/>
    </border>
    <border>
      <left/>
      <right style="thick">
        <color rgb="FF6D6E71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2">
    <xf numFmtId="0" fontId="0" fillId="0" borderId="0"/>
    <xf numFmtId="0" fontId="50" fillId="0" borderId="0" applyNumberFormat="0" applyFill="0" applyBorder="0" applyAlignment="0" applyProtection="0"/>
  </cellStyleXfs>
  <cellXfs count="16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9" fillId="3" borderId="10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0" xfId="0" applyFont="1" applyFill="1"/>
    <xf numFmtId="0" fontId="10" fillId="4" borderId="11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10" xfId="0" applyFont="1" applyFill="1" applyBorder="1"/>
    <xf numFmtId="0" fontId="14" fillId="3" borderId="10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left" vertical="center"/>
    </xf>
    <xf numFmtId="166" fontId="18" fillId="3" borderId="19" xfId="0" applyNumberFormat="1" applyFont="1" applyFill="1" applyBorder="1" applyAlignment="1">
      <alignment horizontal="left" vertical="center" wrapText="1"/>
    </xf>
    <xf numFmtId="166" fontId="18" fillId="3" borderId="19" xfId="0" applyNumberFormat="1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5" fillId="0" borderId="21" xfId="0" applyFont="1" applyBorder="1"/>
    <xf numFmtId="167" fontId="16" fillId="3" borderId="10" xfId="0" applyNumberFormat="1" applyFont="1" applyFill="1" applyBorder="1" applyAlignment="1">
      <alignment vertical="center"/>
    </xf>
    <xf numFmtId="0" fontId="16" fillId="3" borderId="19" xfId="0" applyFont="1" applyFill="1" applyBorder="1" applyAlignment="1">
      <alignment horizontal="left" vertical="center"/>
    </xf>
    <xf numFmtId="166" fontId="19" fillId="3" borderId="19" xfId="0" applyNumberFormat="1" applyFont="1" applyFill="1" applyBorder="1" applyAlignment="1">
      <alignment horizontal="left" vertical="center" wrapText="1"/>
    </xf>
    <xf numFmtId="166" fontId="19" fillId="3" borderId="19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right" vertical="center"/>
    </xf>
    <xf numFmtId="166" fontId="21" fillId="6" borderId="19" xfId="0" applyNumberFormat="1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166" fontId="22" fillId="3" borderId="10" xfId="0" applyNumberFormat="1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/>
    <xf numFmtId="166" fontId="9" fillId="3" borderId="10" xfId="0" applyNumberFormat="1" applyFont="1" applyFill="1" applyBorder="1" applyAlignment="1">
      <alignment wrapText="1"/>
    </xf>
    <xf numFmtId="167" fontId="9" fillId="3" borderId="10" xfId="0" applyNumberFormat="1" applyFont="1" applyFill="1" applyBorder="1"/>
    <xf numFmtId="0" fontId="23" fillId="7" borderId="19" xfId="0" applyFont="1" applyFill="1" applyBorder="1" applyAlignment="1">
      <alignment horizontal="right" vertical="center"/>
    </xf>
    <xf numFmtId="166" fontId="24" fillId="7" borderId="19" xfId="0" applyNumberFormat="1" applyFont="1" applyFill="1" applyBorder="1" applyAlignment="1">
      <alignment vertical="center"/>
    </xf>
    <xf numFmtId="0" fontId="25" fillId="3" borderId="19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right" vertical="center"/>
    </xf>
    <xf numFmtId="166" fontId="26" fillId="7" borderId="19" xfId="0" applyNumberFormat="1" applyFont="1" applyFill="1" applyBorder="1" applyAlignment="1">
      <alignment vertical="center"/>
    </xf>
    <xf numFmtId="0" fontId="15" fillId="8" borderId="19" xfId="0" applyFont="1" applyFill="1" applyBorder="1" applyAlignment="1">
      <alignment horizontal="right" vertical="center"/>
    </xf>
    <xf numFmtId="166" fontId="26" fillId="8" borderId="19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/>
    </xf>
    <xf numFmtId="166" fontId="9" fillId="3" borderId="10" xfId="0" applyNumberFormat="1" applyFont="1" applyFill="1" applyBorder="1" applyAlignment="1">
      <alignment horizontal="center" wrapText="1"/>
    </xf>
    <xf numFmtId="0" fontId="5" fillId="0" borderId="23" xfId="0" applyFont="1" applyBorder="1"/>
    <xf numFmtId="0" fontId="28" fillId="3" borderId="10" xfId="0" applyFont="1" applyFill="1" applyBorder="1" applyAlignment="1">
      <alignment horizontal="right"/>
    </xf>
    <xf numFmtId="166" fontId="29" fillId="3" borderId="10" xfId="0" applyNumberFormat="1" applyFont="1" applyFill="1" applyBorder="1"/>
    <xf numFmtId="166" fontId="9" fillId="3" borderId="10" xfId="0" applyNumberFormat="1" applyFont="1" applyFill="1" applyBorder="1"/>
    <xf numFmtId="0" fontId="30" fillId="3" borderId="24" xfId="0" applyFont="1" applyFill="1" applyBorder="1" applyAlignment="1">
      <alignment horizontal="right"/>
    </xf>
    <xf numFmtId="168" fontId="20" fillId="3" borderId="24" xfId="0" applyNumberFormat="1" applyFont="1" applyFill="1" applyBorder="1"/>
    <xf numFmtId="166" fontId="31" fillId="3" borderId="10" xfId="0" applyNumberFormat="1" applyFont="1" applyFill="1" applyBorder="1"/>
    <xf numFmtId="10" fontId="20" fillId="9" borderId="10" xfId="0" applyNumberFormat="1" applyFont="1" applyFill="1" applyBorder="1" applyAlignment="1">
      <alignment horizontal="center" vertical="center"/>
    </xf>
    <xf numFmtId="169" fontId="20" fillId="9" borderId="10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10" borderId="30" xfId="0" applyNumberFormat="1" applyFont="1" applyFill="1" applyBorder="1" applyAlignment="1">
      <alignment vertical="center"/>
    </xf>
    <xf numFmtId="10" fontId="1" fillId="0" borderId="30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0" fontId="34" fillId="1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0" xfId="0" applyFont="1" applyBorder="1" applyAlignment="1">
      <alignment vertical="center" wrapText="1"/>
    </xf>
    <xf numFmtId="10" fontId="1" fillId="10" borderId="30" xfId="0" applyNumberFormat="1" applyFont="1" applyFill="1" applyBorder="1" applyAlignment="1">
      <alignment vertical="center"/>
    </xf>
    <xf numFmtId="171" fontId="1" fillId="10" borderId="30" xfId="0" applyNumberFormat="1" applyFont="1" applyFill="1" applyBorder="1" applyAlignment="1">
      <alignment vertical="center" wrapText="1"/>
    </xf>
    <xf numFmtId="0" fontId="0" fillId="0" borderId="0" xfId="0" applyFont="1" applyAlignment="1"/>
    <xf numFmtId="0" fontId="1" fillId="0" borderId="23" xfId="0" applyFont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50" fillId="0" borderId="0" xfId="1" applyAlignment="1">
      <alignment vertical="center"/>
    </xf>
    <xf numFmtId="0" fontId="9" fillId="3" borderId="23" xfId="0" applyFont="1" applyFill="1" applyBorder="1" applyAlignment="1">
      <alignment vertical="center"/>
    </xf>
    <xf numFmtId="0" fontId="16" fillId="3" borderId="23" xfId="0" applyFont="1" applyFill="1" applyBorder="1" applyAlignment="1">
      <alignment vertical="center"/>
    </xf>
    <xf numFmtId="170" fontId="1" fillId="10" borderId="3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10" fontId="4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5" fillId="7" borderId="20" xfId="0" applyFont="1" applyFill="1" applyBorder="1" applyAlignment="1">
      <alignment horizontal="right" vertical="center"/>
    </xf>
    <xf numFmtId="0" fontId="5" fillId="0" borderId="21" xfId="0" applyFont="1" applyBorder="1"/>
    <xf numFmtId="166" fontId="26" fillId="7" borderId="20" xfId="0" applyNumberFormat="1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166" fontId="29" fillId="3" borderId="17" xfId="0" applyNumberFormat="1" applyFont="1" applyFill="1" applyBorder="1" applyAlignment="1">
      <alignment horizontal="center"/>
    </xf>
    <xf numFmtId="0" fontId="5" fillId="0" borderId="23" xfId="0" applyFont="1" applyBorder="1"/>
    <xf numFmtId="168" fontId="20" fillId="3" borderId="25" xfId="0" applyNumberFormat="1" applyFont="1" applyFill="1" applyBorder="1" applyAlignment="1">
      <alignment horizontal="center"/>
    </xf>
    <xf numFmtId="0" fontId="5" fillId="0" borderId="26" xfId="0" applyFont="1" applyBorder="1"/>
    <xf numFmtId="0" fontId="32" fillId="2" borderId="17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right" vertical="center"/>
    </xf>
    <xf numFmtId="0" fontId="27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166" fontId="21" fillId="6" borderId="20" xfId="0" applyNumberFormat="1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right" vertical="center"/>
    </xf>
    <xf numFmtId="166" fontId="26" fillId="4" borderId="20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5" fillId="5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23" fillId="7" borderId="20" xfId="0" applyFont="1" applyFill="1" applyBorder="1" applyAlignment="1">
      <alignment horizontal="right" vertical="center"/>
    </xf>
    <xf numFmtId="166" fontId="24" fillId="7" borderId="20" xfId="0" applyNumberFormat="1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36" fillId="14" borderId="3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164" fontId="1" fillId="0" borderId="31" xfId="0" applyNumberFormat="1" applyFont="1" applyBorder="1" applyAlignment="1">
      <alignment vertical="center"/>
    </xf>
    <xf numFmtId="0" fontId="5" fillId="0" borderId="33" xfId="0" applyFont="1" applyBorder="1"/>
    <xf numFmtId="0" fontId="34" fillId="11" borderId="31" xfId="0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  <xf numFmtId="10" fontId="1" fillId="0" borderId="31" xfId="0" applyNumberFormat="1" applyFont="1" applyBorder="1" applyAlignment="1">
      <alignment vertical="center"/>
    </xf>
    <xf numFmtId="170" fontId="1" fillId="0" borderId="31" xfId="0" applyNumberFormat="1" applyFont="1" applyBorder="1" applyAlignment="1">
      <alignment vertical="center"/>
    </xf>
    <xf numFmtId="171" fontId="1" fillId="0" borderId="31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33" fillId="11" borderId="31" xfId="0" applyFont="1" applyFill="1" applyBorder="1" applyAlignment="1">
      <alignment horizontal="center" vertical="center"/>
    </xf>
    <xf numFmtId="0" fontId="38" fillId="7" borderId="31" xfId="0" applyFont="1" applyFill="1" applyBorder="1" applyAlignment="1">
      <alignment horizontal="center" vertical="center" wrapText="1"/>
    </xf>
    <xf numFmtId="0" fontId="34" fillId="1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34" fillId="11" borderId="2" xfId="0" applyFont="1" applyFill="1" applyBorder="1" applyAlignment="1">
      <alignment horizontal="center" vertical="center"/>
    </xf>
    <xf numFmtId="0" fontId="35" fillId="0" borderId="3" xfId="0" applyFont="1" applyBorder="1"/>
    <xf numFmtId="0" fontId="53" fillId="0" borderId="0" xfId="0" applyFont="1" applyAlignment="1">
      <alignment horizontal="center" vertical="center" wrapText="1"/>
    </xf>
    <xf numFmtId="0" fontId="51" fillId="15" borderId="23" xfId="0" applyFont="1" applyFill="1" applyBorder="1" applyAlignment="1">
      <alignment vertical="center"/>
    </xf>
    <xf numFmtId="0" fontId="0" fillId="15" borderId="0" xfId="0" applyFont="1" applyFill="1" applyAlignment="1"/>
    <xf numFmtId="0" fontId="1" fillId="16" borderId="1" xfId="0" applyFont="1" applyFill="1" applyBorder="1" applyAlignment="1">
      <alignment vertical="center"/>
    </xf>
    <xf numFmtId="0" fontId="54" fillId="17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10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/>
        <color rgb="FFFF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43100" cy="666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542084</xdr:colOff>
      <xdr:row>30</xdr:row>
      <xdr:rowOff>281548</xdr:rowOff>
    </xdr:from>
    <xdr:to>
      <xdr:col>13</xdr:col>
      <xdr:colOff>932659</xdr:colOff>
      <xdr:row>1028</xdr:row>
      <xdr:rowOff>135320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887AA6-7D5E-4D75-8278-1A3BB964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584" y="7811901"/>
          <a:ext cx="6441751" cy="217339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uan Diaz" id="{1D3FA809-F63B-4493-93FE-65E69E3FBB6E}" userId="S::Juan.Diaz@eplus.com::effa7df6-e670-4a54-a0b4-1aca02d943a1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6" dT="2021-12-12T14:24:41.71" personId="{1D3FA809-F63B-4493-93FE-65E69E3FBB6E}" id="{098E25A7-A93D-435B-ACFF-9D255846E576}">
    <text>es el 17% del salario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21-12-14T13:22:00.46" personId="{1D3FA809-F63B-4493-93FE-65E69E3FBB6E}" id="{1F6CF805-8215-4AB3-8AE0-D25217D1531F}">
    <text>a donde quiero llegar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guro.la/como-convertir-tasas-de-inter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Z1008"/>
  <sheetViews>
    <sheetView showGridLines="0" topLeftCell="A4" workbookViewId="0">
      <selection activeCell="C9" sqref="C9"/>
    </sheetView>
  </sheetViews>
  <sheetFormatPr defaultColWidth="14.42578125" defaultRowHeight="15.75" customHeight="1" x14ac:dyDescent="0.2"/>
  <cols>
    <col min="2" max="2" width="26.85546875" bestFit="1" customWidth="1"/>
    <col min="3" max="3" width="24.5703125" customWidth="1"/>
    <col min="10" max="26" width="14.42578125" hidden="1"/>
  </cols>
  <sheetData>
    <row r="1" spans="1:26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1"/>
      <c r="B2" s="1"/>
      <c r="C2" s="99" t="s">
        <v>0</v>
      </c>
      <c r="D2" s="100"/>
      <c r="E2" s="100"/>
      <c r="F2" s="100"/>
      <c r="G2" s="100"/>
      <c r="H2" s="10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1"/>
      <c r="C3" s="100"/>
      <c r="D3" s="100"/>
      <c r="E3" s="100"/>
      <c r="F3" s="100"/>
      <c r="G3" s="100"/>
      <c r="H3" s="10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x14ac:dyDescent="0.2">
      <c r="A6" s="3"/>
      <c r="B6" s="4" t="s">
        <v>1</v>
      </c>
      <c r="C6" s="4" t="s">
        <v>2</v>
      </c>
      <c r="D6" s="3"/>
      <c r="E6" s="3"/>
      <c r="F6" s="101" t="s">
        <v>3</v>
      </c>
      <c r="G6" s="100"/>
      <c r="H6" s="100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">
      <c r="A7" s="1"/>
      <c r="B7" s="5" t="s">
        <v>254</v>
      </c>
      <c r="C7" s="6">
        <f>1360*2</f>
        <v>2720</v>
      </c>
      <c r="D7" s="1"/>
      <c r="E7" s="1"/>
      <c r="F7" s="102">
        <f>C33/C14</f>
        <v>0.77534547461368641</v>
      </c>
      <c r="G7" s="103"/>
      <c r="H7" s="10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1"/>
      <c r="B8" s="5" t="s">
        <v>261</v>
      </c>
      <c r="C8" s="6">
        <v>300</v>
      </c>
      <c r="D8" s="1"/>
      <c r="E8" s="1"/>
      <c r="F8" s="105"/>
      <c r="G8" s="100"/>
      <c r="H8" s="10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1"/>
      <c r="B9" s="5"/>
      <c r="C9" s="6"/>
      <c r="D9" s="1"/>
      <c r="E9" s="1"/>
      <c r="F9" s="107" t="s">
        <v>4</v>
      </c>
      <c r="G9" s="100"/>
      <c r="H9" s="10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1"/>
      <c r="B10" s="5"/>
      <c r="C10" s="6"/>
      <c r="D10" s="1"/>
      <c r="E10" s="1"/>
      <c r="F10" s="105"/>
      <c r="G10" s="100"/>
      <c r="H10" s="1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1"/>
      <c r="B11" s="5"/>
      <c r="C11" s="6"/>
      <c r="D11" s="1"/>
      <c r="E11" s="1"/>
      <c r="F11" s="105"/>
      <c r="G11" s="100"/>
      <c r="H11" s="10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1"/>
      <c r="B12" s="5"/>
      <c r="C12" s="6"/>
      <c r="D12" s="1"/>
      <c r="E12" s="1"/>
      <c r="F12" s="108">
        <f>1-F7</f>
        <v>0.22465452538631359</v>
      </c>
      <c r="G12" s="100"/>
      <c r="H12" s="10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">
      <c r="A13" s="1"/>
      <c r="B13" s="5"/>
      <c r="C13" s="6"/>
      <c r="D13" s="1"/>
      <c r="E13" s="1"/>
      <c r="F13" s="109"/>
      <c r="G13" s="110"/>
      <c r="H13" s="11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">
      <c r="A14" s="1"/>
      <c r="B14" s="10" t="s">
        <v>5</v>
      </c>
      <c r="C14" s="11">
        <f>SUM(C7:C13)</f>
        <v>3020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x14ac:dyDescent="0.2">
      <c r="A17" s="1"/>
      <c r="B17" s="4" t="s">
        <v>6</v>
      </c>
      <c r="C17" s="4" t="s">
        <v>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1"/>
      <c r="B18" s="5" t="s">
        <v>8</v>
      </c>
      <c r="C18" s="6">
        <v>592.23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1"/>
      <c r="B19" s="5" t="s">
        <v>258</v>
      </c>
      <c r="C19" s="6">
        <v>40</v>
      </c>
      <c r="D19" s="1"/>
      <c r="E19" s="1"/>
      <c r="F19" s="1" t="s">
        <v>290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">
      <c r="A20" s="1"/>
      <c r="B20" s="5" t="s">
        <v>259</v>
      </c>
      <c r="C20" s="6">
        <v>25.33</v>
      </c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">
      <c r="A21" s="13"/>
      <c r="B21" s="5" t="s">
        <v>10</v>
      </c>
      <c r="C21" s="6">
        <f>73.24*2</f>
        <v>146.47999999999999</v>
      </c>
      <c r="D21" s="13"/>
      <c r="E21" s="13"/>
      <c r="F21" s="1" t="s">
        <v>257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" x14ac:dyDescent="0.2">
      <c r="A22" s="13"/>
      <c r="B22" s="5" t="s">
        <v>255</v>
      </c>
      <c r="C22" s="6">
        <f>4.9*2</f>
        <v>9.8000000000000007</v>
      </c>
      <c r="D22" s="13"/>
      <c r="E22" s="13"/>
      <c r="F22" s="13" t="s">
        <v>8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" x14ac:dyDescent="0.2">
      <c r="A23" s="13"/>
      <c r="B23" s="5" t="s">
        <v>256</v>
      </c>
      <c r="C23" s="6">
        <f>10.85*2</f>
        <v>21.7</v>
      </c>
      <c r="D23" s="13"/>
      <c r="E23" s="13"/>
      <c r="F23" s="13" t="s">
        <v>9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" x14ac:dyDescent="0.2">
      <c r="A24" s="13"/>
      <c r="B24" s="5" t="s">
        <v>257</v>
      </c>
      <c r="C24" s="6">
        <v>200</v>
      </c>
      <c r="D24" s="13"/>
      <c r="E24" s="13"/>
      <c r="F24" s="13" t="s">
        <v>10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" x14ac:dyDescent="0.2">
      <c r="A25" s="1"/>
      <c r="B25" s="5" t="s">
        <v>260</v>
      </c>
      <c r="C25" s="6">
        <f>(773.8/2)/6</f>
        <v>64.483333333333334</v>
      </c>
      <c r="D25" s="1"/>
      <c r="E25" s="1"/>
      <c r="F25" s="13" t="s">
        <v>11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5" t="s">
        <v>262</v>
      </c>
      <c r="C26" s="6">
        <f>230.17*2</f>
        <v>460.34</v>
      </c>
      <c r="D26" s="1"/>
      <c r="E26" s="1"/>
      <c r="F26" s="13" t="s">
        <v>12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3"/>
      <c r="B27" s="5" t="s">
        <v>264</v>
      </c>
      <c r="C27" s="6">
        <f>170.59*2</f>
        <v>341.18</v>
      </c>
      <c r="D27" s="13"/>
      <c r="E27" s="13"/>
      <c r="F27" s="13" t="s">
        <v>13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" x14ac:dyDescent="0.2">
      <c r="A28" s="1"/>
      <c r="B28" s="5" t="s">
        <v>120</v>
      </c>
      <c r="C28" s="6">
        <v>60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3"/>
      <c r="B29" s="5" t="s">
        <v>263</v>
      </c>
      <c r="C29" s="6">
        <f>70*4</f>
        <v>280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" x14ac:dyDescent="0.2">
      <c r="A30" s="13"/>
      <c r="B30" s="5" t="s">
        <v>11</v>
      </c>
      <c r="C30" s="6">
        <v>50</v>
      </c>
      <c r="D30" s="13"/>
      <c r="E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" x14ac:dyDescent="0.2">
      <c r="A31" s="1"/>
      <c r="B31" s="5" t="s">
        <v>12</v>
      </c>
      <c r="C31" s="6">
        <v>50</v>
      </c>
      <c r="D31" s="1"/>
      <c r="E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3"/>
      <c r="B32" s="5" t="s">
        <v>13</v>
      </c>
      <c r="C32" s="6">
        <v>0</v>
      </c>
      <c r="D32" s="13"/>
      <c r="E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" x14ac:dyDescent="0.2">
      <c r="A33" s="1"/>
      <c r="B33" s="10" t="s">
        <v>14</v>
      </c>
      <c r="C33" s="11">
        <f>SUM(C18:C32)</f>
        <v>2341.5433333333331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" hidden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" hidden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" hidden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5">
    <mergeCell ref="C2:H3"/>
    <mergeCell ref="F6:H6"/>
    <mergeCell ref="F7:H8"/>
    <mergeCell ref="F9:H11"/>
    <mergeCell ref="F12:H1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AA1004"/>
  <sheetViews>
    <sheetView showGridLines="0" topLeftCell="A4" workbookViewId="0">
      <selection activeCell="E20" sqref="E20"/>
    </sheetView>
  </sheetViews>
  <sheetFormatPr defaultColWidth="14.42578125" defaultRowHeight="15.75" customHeight="1" x14ac:dyDescent="0.2"/>
  <cols>
    <col min="2" max="2" width="25" customWidth="1"/>
    <col min="3" max="4" width="24.85546875" customWidth="1"/>
    <col min="5" max="5" width="26.140625" customWidth="1"/>
    <col min="6" max="6" width="45.140625" bestFit="1" customWidth="1"/>
    <col min="8" max="27" width="14.42578125" hidden="1"/>
  </cols>
  <sheetData>
    <row r="1" spans="1:27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x14ac:dyDescent="0.2">
      <c r="A2" s="1"/>
      <c r="B2" s="113" t="s">
        <v>15</v>
      </c>
      <c r="C2" s="100"/>
      <c r="D2" s="100"/>
      <c r="E2" s="100"/>
      <c r="F2" s="100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x14ac:dyDescent="0.2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5" x14ac:dyDescent="0.2">
      <c r="A5" s="1"/>
      <c r="B5" s="1"/>
      <c r="C5" s="1"/>
      <c r="D5" s="1"/>
      <c r="E5" s="93" t="s">
        <v>268</v>
      </c>
      <c r="F5" s="95" t="s">
        <v>269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45" x14ac:dyDescent="0.2">
      <c r="A6" s="3"/>
      <c r="B6" s="4" t="s">
        <v>16</v>
      </c>
      <c r="C6" s="4" t="s">
        <v>17</v>
      </c>
      <c r="D6" s="4" t="s">
        <v>18</v>
      </c>
      <c r="E6" s="94" t="s">
        <v>296</v>
      </c>
      <c r="F6" s="4" t="s">
        <v>19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">
      <c r="A7" s="1"/>
      <c r="B7" s="163" t="s">
        <v>293</v>
      </c>
      <c r="C7" s="6">
        <v>0</v>
      </c>
      <c r="D7" s="6">
        <f>C7/2</f>
        <v>0</v>
      </c>
      <c r="E7" s="164">
        <v>0.18240000000000001</v>
      </c>
      <c r="F7" s="6" t="s">
        <v>20</v>
      </c>
      <c r="J7" s="1"/>
      <c r="K7" s="1"/>
      <c r="L7" s="13" t="s">
        <v>20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">
      <c r="A8" s="1"/>
      <c r="B8" s="161" t="s">
        <v>294</v>
      </c>
      <c r="C8" s="6">
        <v>0</v>
      </c>
      <c r="D8" s="6">
        <v>0</v>
      </c>
      <c r="E8" s="164">
        <v>0.19989999999999999</v>
      </c>
      <c r="F8" s="6" t="s">
        <v>20</v>
      </c>
      <c r="J8" s="1"/>
      <c r="K8" s="1"/>
      <c r="L8" s="13" t="s">
        <v>21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">
      <c r="A9" s="1"/>
      <c r="B9" s="5" t="s">
        <v>295</v>
      </c>
      <c r="C9" s="6">
        <v>0</v>
      </c>
      <c r="D9" s="6">
        <v>0</v>
      </c>
      <c r="E9" s="164">
        <v>0.2099</v>
      </c>
      <c r="F9" s="6" t="s">
        <v>20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">
      <c r="A10" s="1"/>
      <c r="B10" s="162" t="s">
        <v>298</v>
      </c>
      <c r="C10" s="6">
        <v>575</v>
      </c>
      <c r="D10" s="6">
        <v>25</v>
      </c>
      <c r="E10" s="164">
        <v>0.15240000000000001</v>
      </c>
      <c r="F10" s="6" t="s">
        <v>20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">
      <c r="A11" s="1"/>
      <c r="B11" s="5" t="s">
        <v>297</v>
      </c>
      <c r="C11" s="6">
        <v>0</v>
      </c>
      <c r="D11" s="6">
        <v>0</v>
      </c>
      <c r="E11" s="164">
        <v>0.25900000000000001</v>
      </c>
      <c r="F11" s="6" t="s">
        <v>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">
      <c r="A12" s="1"/>
      <c r="B12" s="5" t="s">
        <v>23</v>
      </c>
      <c r="C12" s="6">
        <v>0</v>
      </c>
      <c r="D12" s="6">
        <v>0</v>
      </c>
      <c r="E12" s="12">
        <v>0</v>
      </c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">
      <c r="A13" s="1"/>
      <c r="B13" s="5" t="s">
        <v>23</v>
      </c>
      <c r="C13" s="6">
        <v>0</v>
      </c>
      <c r="D13" s="6">
        <v>0</v>
      </c>
      <c r="E13" s="12">
        <v>0</v>
      </c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">
      <c r="A14" s="1"/>
      <c r="B14" s="5" t="s">
        <v>24</v>
      </c>
      <c r="C14" s="6">
        <v>0</v>
      </c>
      <c r="D14" s="6">
        <v>0</v>
      </c>
      <c r="E14" s="12">
        <v>0</v>
      </c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">
      <c r="A15" s="1"/>
      <c r="B15" s="5" t="s">
        <v>25</v>
      </c>
      <c r="C15" s="6">
        <v>0</v>
      </c>
      <c r="D15" s="6">
        <v>0</v>
      </c>
      <c r="E15" s="12">
        <v>0</v>
      </c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">
      <c r="A16" s="1"/>
      <c r="B16" s="5" t="s">
        <v>26</v>
      </c>
      <c r="C16" s="6">
        <v>0</v>
      </c>
      <c r="D16" s="6">
        <v>0</v>
      </c>
      <c r="E16" s="12">
        <v>0</v>
      </c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">
      <c r="A17" s="1"/>
      <c r="B17" s="5" t="s">
        <v>27</v>
      </c>
      <c r="C17" s="6">
        <v>0</v>
      </c>
      <c r="D17" s="6">
        <v>0</v>
      </c>
      <c r="E17" s="12">
        <v>0</v>
      </c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5" t="s">
        <v>28</v>
      </c>
      <c r="C18" s="6">
        <v>0</v>
      </c>
      <c r="D18" s="6">
        <v>0</v>
      </c>
      <c r="E18" s="12">
        <v>0</v>
      </c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5" t="s">
        <v>29</v>
      </c>
      <c r="C19" s="6">
        <v>0</v>
      </c>
      <c r="D19" s="6">
        <v>0</v>
      </c>
      <c r="E19" s="12">
        <v>0</v>
      </c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1"/>
      <c r="B20" s="10"/>
      <c r="C20" s="14">
        <f t="shared" ref="C20:D20" si="0">SUM(C7:C19)</f>
        <v>575</v>
      </c>
      <c r="D20" s="14">
        <f t="shared" si="0"/>
        <v>25</v>
      </c>
      <c r="E20" s="15">
        <f>C7/C20*E7+C8/C20*E8+C9/C20*E9+C10/C20*E10+C11/C20*E11+C12/C20*E12+C13/C20*E13+C14/C20*E14+C15/C20*E15+C16/C20*E16+C17/C20*E17+C18/C20*E18+C19/C20*E19</f>
        <v>0.15240000000000001</v>
      </c>
      <c r="F20" s="1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 x14ac:dyDescent="0.2">
      <c r="A21" s="17"/>
      <c r="B21" s="17"/>
      <c r="C21" s="18" t="s">
        <v>30</v>
      </c>
      <c r="D21" s="18" t="s">
        <v>31</v>
      </c>
      <c r="E21" s="18" t="s">
        <v>32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">
      <c r="A26" s="1"/>
      <c r="B26" s="101" t="s">
        <v>33</v>
      </c>
      <c r="C26" s="100"/>
      <c r="D26" s="1"/>
      <c r="E26" s="101" t="s">
        <v>34</v>
      </c>
      <c r="F26" s="10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 x14ac:dyDescent="0.2">
      <c r="A27" s="1"/>
      <c r="B27" s="102"/>
      <c r="C27" s="104"/>
      <c r="D27" s="19"/>
      <c r="E27" s="102"/>
      <c r="F27" s="10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 x14ac:dyDescent="0.2">
      <c r="A28" s="1"/>
      <c r="B28" s="112">
        <f>(SUMIF(F8:F20,"CONSUMO",D8:D20))/'RETO 04 INGRESOS Y GASTOS'!$C$14</f>
        <v>8.2781456953642391E-3</v>
      </c>
      <c r="C28" s="106"/>
      <c r="D28" s="19"/>
      <c r="E28" s="112">
        <f>D20/'RETO 04 INGRESOS Y GASTOS'!C14</f>
        <v>8.2781456953642391E-3</v>
      </c>
      <c r="F28" s="10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1"/>
      <c r="B29" s="20"/>
      <c r="C29" s="21"/>
      <c r="D29" s="22"/>
      <c r="E29" s="20"/>
      <c r="F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 x14ac:dyDescent="0.2">
      <c r="A30" s="1"/>
      <c r="B30" s="23"/>
      <c r="C30" s="23"/>
      <c r="D30" s="2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7">
    <mergeCell ref="B28:C28"/>
    <mergeCell ref="E28:F28"/>
    <mergeCell ref="B2:F2"/>
    <mergeCell ref="B26:C26"/>
    <mergeCell ref="E26:F26"/>
    <mergeCell ref="B27:C27"/>
    <mergeCell ref="E27:F27"/>
  </mergeCells>
  <dataValidations count="1">
    <dataValidation type="list" allowBlank="1" sqref="F7:F19" xr:uid="{00000000-0002-0000-0100-000000000000}">
      <formula1>$L$7:$L$8</formula1>
    </dataValidation>
  </dataValidations>
  <hyperlinks>
    <hyperlink ref="F5" r:id="rId1" xr:uid="{A5B3D56F-9EDA-4342-BC65-98839017B894}"/>
  </hyperlinks>
  <pageMargins left="0.7" right="0.7" top="0.75" bottom="0.75" header="0.3" footer="0.3"/>
  <pageSetup orientation="portrait" horizontalDpi="90" verticalDpi="9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AB1006"/>
  <sheetViews>
    <sheetView showGridLines="0" workbookViewId="0">
      <selection activeCell="F19" sqref="F19"/>
    </sheetView>
  </sheetViews>
  <sheetFormatPr defaultColWidth="14.42578125" defaultRowHeight="15.75" customHeight="1" x14ac:dyDescent="0.2"/>
  <cols>
    <col min="2" max="2" width="25" customWidth="1"/>
    <col min="3" max="4" width="24.85546875" customWidth="1"/>
    <col min="5" max="5" width="8.140625" customWidth="1"/>
    <col min="6" max="6" width="24.85546875" customWidth="1"/>
    <col min="8" max="8" width="9.85546875" customWidth="1"/>
    <col min="9" max="28" width="14.42578125" hidden="1"/>
  </cols>
  <sheetData>
    <row r="1" spans="1:28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7.75" x14ac:dyDescent="0.2">
      <c r="A2" s="1"/>
      <c r="B2" s="113" t="s">
        <v>35</v>
      </c>
      <c r="C2" s="100"/>
      <c r="D2" s="100"/>
      <c r="E2" s="100"/>
      <c r="F2" s="100"/>
      <c r="G2" s="100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1.25" customHeight="1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x14ac:dyDescent="0.2">
      <c r="A6" s="3"/>
      <c r="B6" s="4" t="s">
        <v>36</v>
      </c>
      <c r="C6" s="4" t="s">
        <v>37</v>
      </c>
      <c r="D6" s="4" t="s">
        <v>38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30.75" customHeight="1" x14ac:dyDescent="0.2">
      <c r="A7" s="1"/>
      <c r="B7" s="24" t="s">
        <v>39</v>
      </c>
      <c r="C7" s="6">
        <f>30000+2141+1703+1557+547</f>
        <v>35948</v>
      </c>
      <c r="D7" s="6" t="s">
        <v>40</v>
      </c>
      <c r="I7" s="1"/>
      <c r="J7" s="1"/>
      <c r="K7" s="13" t="s">
        <v>40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30.75" customHeight="1" x14ac:dyDescent="0.2">
      <c r="A8" s="1"/>
      <c r="B8" s="5" t="s">
        <v>41</v>
      </c>
      <c r="C8" s="6">
        <v>4217.7299999999996</v>
      </c>
      <c r="D8" s="6" t="s">
        <v>42</v>
      </c>
      <c r="F8" s="101" t="s">
        <v>43</v>
      </c>
      <c r="G8" s="100"/>
      <c r="I8" s="1"/>
      <c r="J8" s="1"/>
      <c r="K8" s="13" t="s">
        <v>42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8" ht="30.75" customHeight="1" x14ac:dyDescent="0.2">
      <c r="A9" s="1"/>
      <c r="B9" s="5" t="s">
        <v>44</v>
      </c>
      <c r="C9" s="6">
        <v>0</v>
      </c>
      <c r="D9" s="6" t="s">
        <v>40</v>
      </c>
      <c r="F9" s="102">
        <f>(SUMIF(D7:D20,"LÍQUIDO",C7:C20))/SUM(C7:C20)</f>
        <v>0.88639574056533499</v>
      </c>
      <c r="G9" s="10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30.75" customHeight="1" x14ac:dyDescent="0.2">
      <c r="A10" s="1"/>
      <c r="B10" s="5" t="s">
        <v>45</v>
      </c>
      <c r="C10" s="6">
        <v>15967</v>
      </c>
      <c r="D10" s="6" t="s">
        <v>40</v>
      </c>
      <c r="F10" s="114" t="s">
        <v>46</v>
      </c>
      <c r="G10" s="11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ht="30.75" customHeight="1" x14ac:dyDescent="0.2">
      <c r="A11" s="1"/>
      <c r="B11" s="5" t="s">
        <v>47</v>
      </c>
      <c r="C11" s="6">
        <v>0</v>
      </c>
      <c r="D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ht="30.75" customHeight="1" x14ac:dyDescent="0.2">
      <c r="A12" s="1"/>
      <c r="B12" s="5" t="s">
        <v>48</v>
      </c>
      <c r="C12" s="6">
        <v>0</v>
      </c>
      <c r="D12" s="6"/>
      <c r="F12" s="22"/>
      <c r="G12" s="2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30.75" customHeight="1" x14ac:dyDescent="0.2">
      <c r="A13" s="1"/>
      <c r="B13" s="5" t="s">
        <v>49</v>
      </c>
      <c r="C13" s="6">
        <v>500</v>
      </c>
      <c r="D13" s="6" t="s">
        <v>42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30.75" customHeight="1" x14ac:dyDescent="0.2">
      <c r="A14" s="1"/>
      <c r="B14" s="5" t="s">
        <v>50</v>
      </c>
      <c r="C14" s="6">
        <v>300</v>
      </c>
      <c r="D14" s="6" t="s">
        <v>40</v>
      </c>
      <c r="F14" s="101" t="s">
        <v>51</v>
      </c>
      <c r="G14" s="10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30.75" customHeight="1" x14ac:dyDescent="0.2">
      <c r="A15" s="1"/>
      <c r="B15" s="5" t="s">
        <v>52</v>
      </c>
      <c r="C15" s="6">
        <v>800</v>
      </c>
      <c r="D15" s="6" t="s">
        <v>42</v>
      </c>
      <c r="F15" s="102">
        <f>(SUMIF(D7:D20,"NO LÍQUIDO",C7:C20))/SUM(C7:C20)</f>
        <v>0.11360425943466504</v>
      </c>
      <c r="G15" s="10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30.75" customHeight="1" x14ac:dyDescent="0.2">
      <c r="A16" s="1"/>
      <c r="B16" s="5" t="s">
        <v>265</v>
      </c>
      <c r="C16" s="6">
        <v>1200</v>
      </c>
      <c r="D16" s="6" t="s">
        <v>42</v>
      </c>
      <c r="F16" s="114" t="s">
        <v>53</v>
      </c>
      <c r="G16" s="11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8" ht="30.75" customHeight="1" x14ac:dyDescent="0.2">
      <c r="A17" s="13"/>
      <c r="B17" s="5" t="s">
        <v>267</v>
      </c>
      <c r="C17" s="6">
        <v>200</v>
      </c>
      <c r="D17" s="6" t="s">
        <v>40</v>
      </c>
      <c r="F17" s="92"/>
      <c r="G17" s="6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8" ht="30.75" customHeight="1" x14ac:dyDescent="0.2">
      <c r="A18" s="1"/>
      <c r="B18" s="5" t="s">
        <v>266</v>
      </c>
      <c r="C18" s="6">
        <v>0</v>
      </c>
      <c r="D18" s="6"/>
      <c r="F18" s="115"/>
      <c r="G18" s="10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8" ht="30.75" customHeight="1" x14ac:dyDescent="0.2">
      <c r="A19" s="1"/>
      <c r="B19" s="5" t="s">
        <v>54</v>
      </c>
      <c r="C19" s="6">
        <v>0</v>
      </c>
      <c r="D19" s="6"/>
      <c r="F19" s="22"/>
      <c r="G19" s="2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8" ht="30.75" customHeight="1" x14ac:dyDescent="0.2">
      <c r="A20" s="1"/>
      <c r="B20" s="5" t="s">
        <v>55</v>
      </c>
      <c r="C20" s="6">
        <v>0</v>
      </c>
      <c r="D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8" ht="15" x14ac:dyDescent="0.2">
      <c r="A21" s="1"/>
      <c r="B21" s="10"/>
      <c r="C21" s="14">
        <f>SUM(C7:C20)</f>
        <v>59132.729999999996</v>
      </c>
      <c r="D21" s="1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30" x14ac:dyDescent="0.2">
      <c r="A22" s="17"/>
      <c r="B22" s="17"/>
      <c r="C22" s="18" t="s">
        <v>56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8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x14ac:dyDescent="0.2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 x14ac:dyDescent="0.2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 x14ac:dyDescent="0.2">
      <c r="A26" s="1"/>
      <c r="B26" s="1"/>
      <c r="C26" s="1"/>
      <c r="D26" s="1"/>
      <c r="E26" s="1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" x14ac:dyDescent="0.2">
      <c r="A27" s="1"/>
      <c r="D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9.75" customHeight="1" x14ac:dyDescent="0.2">
      <c r="A28" s="1"/>
      <c r="D28" s="1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23.25" x14ac:dyDescent="0.2">
      <c r="A29" s="1"/>
      <c r="D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" x14ac:dyDescent="0.2">
      <c r="A30" s="1"/>
      <c r="D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" x14ac:dyDescent="0.2">
      <c r="A31" s="1"/>
      <c r="D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23.25" x14ac:dyDescent="0.2">
      <c r="A32" s="1"/>
      <c r="B32" s="23"/>
      <c r="C32" s="23"/>
      <c r="D32" s="2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5" hidden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</sheetData>
  <mergeCells count="8">
    <mergeCell ref="F15:G15"/>
    <mergeCell ref="F16:G16"/>
    <mergeCell ref="F18:G18"/>
    <mergeCell ref="B2:G2"/>
    <mergeCell ref="F8:G8"/>
    <mergeCell ref="F9:G9"/>
    <mergeCell ref="F10:G10"/>
    <mergeCell ref="F14:G14"/>
  </mergeCells>
  <dataValidations count="1">
    <dataValidation type="list" allowBlank="1" sqref="D7:D20" xr:uid="{00000000-0002-0000-0200-000000000000}">
      <formula1>$K$7:$K$8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AA1000"/>
  <sheetViews>
    <sheetView showGridLines="0" workbookViewId="0">
      <selection activeCell="AB12" sqref="AB12"/>
    </sheetView>
  </sheetViews>
  <sheetFormatPr defaultColWidth="14.42578125" defaultRowHeight="15.75" customHeight="1" x14ac:dyDescent="0.2"/>
  <cols>
    <col min="2" max="2" width="25" customWidth="1"/>
    <col min="3" max="3" width="24.85546875" customWidth="1"/>
    <col min="4" max="4" width="8.140625" customWidth="1"/>
    <col min="5" max="5" width="24.85546875" customWidth="1"/>
    <col min="7" max="7" width="9.85546875" customWidth="1"/>
    <col min="8" max="27" width="14.42578125" hidden="1"/>
  </cols>
  <sheetData>
    <row r="1" spans="1:27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x14ac:dyDescent="0.2">
      <c r="A2" s="1"/>
      <c r="B2" s="113" t="s">
        <v>57</v>
      </c>
      <c r="C2" s="100"/>
      <c r="D2" s="100"/>
      <c r="E2" s="100"/>
      <c r="F2" s="100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x14ac:dyDescent="0.2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 x14ac:dyDescent="0.2">
      <c r="A6" s="3"/>
      <c r="B6" s="4" t="s">
        <v>58</v>
      </c>
      <c r="C6" s="4" t="s">
        <v>59</v>
      </c>
      <c r="E6" s="101" t="s">
        <v>60</v>
      </c>
      <c r="F6" s="10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7" ht="30.75" customHeight="1" x14ac:dyDescent="0.2">
      <c r="A7" s="1"/>
      <c r="B7" s="24" t="s">
        <v>61</v>
      </c>
      <c r="C7" s="6">
        <v>50</v>
      </c>
      <c r="E7" s="102">
        <f>C15/'RETO 04 INGRESOS Y GASTOS'!C14</f>
        <v>2.6490066225165563E-2</v>
      </c>
      <c r="F7" s="104"/>
      <c r="H7" s="1"/>
      <c r="I7" s="1"/>
      <c r="J7" s="13" t="s">
        <v>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30.75" customHeight="1" x14ac:dyDescent="0.2">
      <c r="A8" s="1"/>
      <c r="B8" s="5" t="s">
        <v>62</v>
      </c>
      <c r="C8" s="6">
        <v>10</v>
      </c>
      <c r="E8" s="114" t="s">
        <v>63</v>
      </c>
      <c r="F8" s="111"/>
      <c r="H8" s="1"/>
      <c r="I8" s="1"/>
      <c r="J8" s="13" t="s">
        <v>42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30.75" customHeight="1" x14ac:dyDescent="0.2">
      <c r="A9" s="1"/>
      <c r="B9" s="5" t="s">
        <v>64</v>
      </c>
      <c r="C9" s="6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30.75" customHeight="1" x14ac:dyDescent="0.2">
      <c r="A10" s="1"/>
      <c r="B10" s="5" t="s">
        <v>65</v>
      </c>
      <c r="C10" s="6">
        <v>0</v>
      </c>
      <c r="E10" s="101" t="s">
        <v>66</v>
      </c>
      <c r="F10" s="10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30.75" customHeight="1" x14ac:dyDescent="0.2">
      <c r="A11" s="1"/>
      <c r="B11" s="5" t="s">
        <v>67</v>
      </c>
      <c r="C11" s="6">
        <v>0</v>
      </c>
      <c r="E11" s="116">
        <f>'RETO 04 ACTIVOS'!C21/'RETO 04 ENDEUDAMIENTO'!C20</f>
        <v>102.8395304347826</v>
      </c>
      <c r="F11" s="10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30.75" customHeight="1" x14ac:dyDescent="0.2">
      <c r="A12" s="1"/>
      <c r="B12" s="5" t="s">
        <v>68</v>
      </c>
      <c r="C12" s="6">
        <v>0</v>
      </c>
      <c r="E12" s="114" t="s">
        <v>69</v>
      </c>
      <c r="F12" s="1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ht="30.75" customHeight="1" x14ac:dyDescent="0.2">
      <c r="A13" s="1"/>
      <c r="B13" s="5" t="s">
        <v>70</v>
      </c>
      <c r="C13" s="6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30.75" customHeight="1" x14ac:dyDescent="0.2">
      <c r="A14" s="1"/>
      <c r="B14" s="5" t="s">
        <v>71</v>
      </c>
      <c r="C14" s="6">
        <v>0</v>
      </c>
      <c r="E14" s="101" t="s">
        <v>72</v>
      </c>
      <c r="F14" s="10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ht="23.25" x14ac:dyDescent="0.2">
      <c r="A15" s="1"/>
      <c r="B15" s="10"/>
      <c r="C15" s="14">
        <f>SUM(C7:C14)</f>
        <v>80</v>
      </c>
      <c r="D15" s="1"/>
      <c r="E15" s="116">
        <f>'RETO 04 ACTIVOS'!F9*'RETO 04 ACTIVOS'!C21/'RETO 04 INGRESOS Y GASTOS'!C33</f>
        <v>22.38480887961359</v>
      </c>
      <c r="F15" s="10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ht="30" x14ac:dyDescent="0.2">
      <c r="A16" s="17"/>
      <c r="B16" s="17"/>
      <c r="C16" s="18" t="s">
        <v>73</v>
      </c>
      <c r="D16" s="17"/>
      <c r="E16" s="114" t="s">
        <v>74</v>
      </c>
      <c r="F16" s="111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7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.75" customHeight="1" x14ac:dyDescent="0.2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 x14ac:dyDescent="0.2">
      <c r="A26" s="1"/>
      <c r="B26" s="23"/>
      <c r="C26" s="2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</sheetPr>
  <dimension ref="A1:Z1004"/>
  <sheetViews>
    <sheetView showGridLines="0" tabSelected="1" topLeftCell="A64" workbookViewId="0">
      <selection activeCell="D71" sqref="D71:D72"/>
    </sheetView>
  </sheetViews>
  <sheetFormatPr defaultColWidth="14.42578125" defaultRowHeight="15.75" customHeight="1" x14ac:dyDescent="0.2"/>
  <cols>
    <col min="1" max="1" width="2.85546875" customWidth="1"/>
    <col min="2" max="2" width="53.7109375" bestFit="1" customWidth="1"/>
    <col min="3" max="3" width="34.28515625" customWidth="1"/>
    <col min="4" max="5" width="27.28515625" customWidth="1"/>
    <col min="6" max="7" width="17.42578125" customWidth="1"/>
    <col min="8" max="8" width="2.85546875" hidden="1" customWidth="1"/>
    <col min="9" max="9" width="11.42578125" customWidth="1"/>
    <col min="10" max="10" width="11.42578125" hidden="1" customWidth="1"/>
    <col min="11" max="11" width="22.85546875" hidden="1" customWidth="1"/>
    <col min="12" max="12" width="11.42578125" hidden="1" customWidth="1"/>
    <col min="13" max="13" width="13.5703125" hidden="1" customWidth="1"/>
    <col min="14" max="14" width="13.7109375" hidden="1" customWidth="1"/>
    <col min="15" max="26" width="11" hidden="1" customWidth="1"/>
  </cols>
  <sheetData>
    <row r="1" spans="1:26" ht="10.5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1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0.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41.25" customHeight="1" x14ac:dyDescent="0.2">
      <c r="A4" s="26"/>
      <c r="B4" s="113" t="s">
        <v>75</v>
      </c>
      <c r="C4" s="100"/>
      <c r="D4" s="100"/>
      <c r="E4" s="100"/>
      <c r="F4" s="100"/>
      <c r="G4" s="100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1.25" customHeight="1" x14ac:dyDescent="0.2">
      <c r="A5" s="25"/>
      <c r="B5" s="27"/>
      <c r="C5" s="27"/>
      <c r="D5" s="27"/>
      <c r="E5" s="27"/>
      <c r="F5" s="27"/>
      <c r="G5" s="27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24" customHeight="1" x14ac:dyDescent="0.2">
      <c r="A7" s="25"/>
      <c r="B7" s="28" t="s">
        <v>76</v>
      </c>
      <c r="C7" s="29" t="s">
        <v>77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24" customHeight="1" x14ac:dyDescent="0.2">
      <c r="A8" s="25"/>
      <c r="B8" s="28" t="s">
        <v>78</v>
      </c>
      <c r="C8" s="29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3" customHeight="1" x14ac:dyDescent="0.4">
      <c r="A10" s="30"/>
      <c r="B10" s="132" t="s">
        <v>79</v>
      </c>
      <c r="C10" s="133"/>
      <c r="D10" s="133"/>
      <c r="E10" s="133"/>
      <c r="F10" s="133"/>
      <c r="G10" s="134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30.75" customHeight="1" x14ac:dyDescent="0.2">
      <c r="A11" s="31"/>
      <c r="B11" s="32" t="s">
        <v>80</v>
      </c>
      <c r="C11" s="33" t="s">
        <v>81</v>
      </c>
      <c r="D11" s="33" t="s">
        <v>82</v>
      </c>
      <c r="E11" s="33" t="s">
        <v>83</v>
      </c>
      <c r="F11" s="135" t="s">
        <v>84</v>
      </c>
      <c r="G11" s="136"/>
      <c r="H11" s="31"/>
      <c r="I11" s="31"/>
      <c r="J11" s="31"/>
      <c r="K11" s="31"/>
      <c r="L11" s="31"/>
      <c r="M11" s="34" t="s">
        <v>85</v>
      </c>
      <c r="N11" s="34" t="s">
        <v>86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23.25" customHeight="1" x14ac:dyDescent="0.2">
      <c r="A12" s="34"/>
      <c r="B12" s="35" t="s">
        <v>270</v>
      </c>
      <c r="C12" s="36" t="s">
        <v>87</v>
      </c>
      <c r="D12" s="36">
        <f>'RETO 04 INGRESOS Y GASTOS'!C7</f>
        <v>2720</v>
      </c>
      <c r="E12" s="37" t="s">
        <v>77</v>
      </c>
      <c r="F12" s="120"/>
      <c r="G12" s="118"/>
      <c r="H12" s="34"/>
      <c r="I12" s="34"/>
      <c r="J12" s="34"/>
      <c r="K12" s="34" t="s">
        <v>87</v>
      </c>
      <c r="L12" s="34" t="str">
        <f>$C$7</f>
        <v>Juan</v>
      </c>
      <c r="M12" s="40">
        <f>SUMIFS($D12:$D19,$E12:$E19,$L12,$C12:$C19,$K$12)</f>
        <v>2720</v>
      </c>
      <c r="N12" s="40">
        <f>SUMIFS($D12:$D19,$E12:$E19,$L12,$C12:$C19,$K$13)</f>
        <v>9000</v>
      </c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3.25" customHeight="1" x14ac:dyDescent="0.2">
      <c r="A13" s="34"/>
      <c r="B13" s="35" t="s">
        <v>261</v>
      </c>
      <c r="C13" s="36" t="s">
        <v>89</v>
      </c>
      <c r="D13" s="36">
        <v>9000</v>
      </c>
      <c r="E13" s="37" t="s">
        <v>77</v>
      </c>
      <c r="F13" s="120" t="s">
        <v>271</v>
      </c>
      <c r="G13" s="118"/>
      <c r="H13" s="34"/>
      <c r="I13" s="34"/>
      <c r="J13" s="34"/>
      <c r="K13" s="34" t="s">
        <v>89</v>
      </c>
      <c r="L13" s="34">
        <f>$C$8</f>
        <v>0</v>
      </c>
      <c r="M13" s="40">
        <f>SUMIFS($D12:$D19,$E12:$E19,$L13,$C12:$C19,$K$12)</f>
        <v>0</v>
      </c>
      <c r="N13" s="40">
        <f>SUMIFS($D12:$D19,$E12:$E19,$L13,$C12:$C19,$K$13)</f>
        <v>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3.25" customHeight="1" x14ac:dyDescent="0.2">
      <c r="A14" s="34"/>
      <c r="B14" s="35" t="s">
        <v>88</v>
      </c>
      <c r="C14" s="36" t="s">
        <v>87</v>
      </c>
      <c r="D14" s="36">
        <v>0</v>
      </c>
      <c r="E14" s="37" t="s">
        <v>77</v>
      </c>
      <c r="F14" s="120"/>
      <c r="G14" s="118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23.25" customHeight="1" x14ac:dyDescent="0.2">
      <c r="A15" s="34"/>
      <c r="B15" s="35" t="s">
        <v>90</v>
      </c>
      <c r="C15" s="36" t="s">
        <v>89</v>
      </c>
      <c r="D15" s="36">
        <v>0</v>
      </c>
      <c r="E15" s="37" t="s">
        <v>77</v>
      </c>
      <c r="F15" s="120"/>
      <c r="G15" s="118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23.25" customHeight="1" x14ac:dyDescent="0.2">
      <c r="A16" s="34"/>
      <c r="B16" s="41"/>
      <c r="C16" s="42"/>
      <c r="D16" s="42"/>
      <c r="E16" s="43"/>
      <c r="F16" s="120"/>
      <c r="G16" s="11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23.25" customHeight="1" x14ac:dyDescent="0.2">
      <c r="A17" s="34"/>
      <c r="B17" s="41"/>
      <c r="C17" s="42"/>
      <c r="D17" s="42"/>
      <c r="E17" s="43"/>
      <c r="F17" s="120"/>
      <c r="G17" s="11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23.25" customHeight="1" x14ac:dyDescent="0.2">
      <c r="A18" s="34"/>
      <c r="B18" s="41"/>
      <c r="C18" s="42"/>
      <c r="D18" s="42"/>
      <c r="E18" s="43"/>
      <c r="F18" s="120"/>
      <c r="G18" s="11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23.25" customHeight="1" x14ac:dyDescent="0.2">
      <c r="A19" s="34"/>
      <c r="B19" s="41"/>
      <c r="C19" s="42"/>
      <c r="D19" s="42"/>
      <c r="E19" s="43"/>
      <c r="F19" s="120"/>
      <c r="G19" s="11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27" customHeight="1" x14ac:dyDescent="0.2">
      <c r="A20" s="34"/>
      <c r="B20" s="44" t="s">
        <v>91</v>
      </c>
      <c r="C20" s="45">
        <f>SUMIF($C12:$C19,$K$12,$D12:$D19)</f>
        <v>2720</v>
      </c>
      <c r="D20" s="126" t="s">
        <v>92</v>
      </c>
      <c r="E20" s="118"/>
      <c r="F20" s="129">
        <f>SUMIF($C12:$C19,$K$13,$D12:$D19)</f>
        <v>9000</v>
      </c>
      <c r="G20" s="118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30.75" customHeight="1" x14ac:dyDescent="0.2">
      <c r="A21" s="46"/>
      <c r="B21" s="47"/>
      <c r="C21" s="48"/>
      <c r="D21" s="48"/>
      <c r="E21" s="48"/>
      <c r="F21" s="49"/>
      <c r="G21" s="48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33" customHeight="1" x14ac:dyDescent="0.4">
      <c r="A22" s="30"/>
      <c r="B22" s="132" t="s">
        <v>93</v>
      </c>
      <c r="C22" s="133"/>
      <c r="D22" s="133"/>
      <c r="E22" s="133"/>
      <c r="F22" s="133"/>
      <c r="G22" s="134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30" customHeight="1" x14ac:dyDescent="0.2">
      <c r="A23" s="46"/>
      <c r="B23" s="32" t="s">
        <v>94</v>
      </c>
      <c r="C23" s="33" t="s">
        <v>81</v>
      </c>
      <c r="D23" s="33" t="s">
        <v>95</v>
      </c>
      <c r="E23" s="33" t="s">
        <v>83</v>
      </c>
      <c r="F23" s="135" t="s">
        <v>84</v>
      </c>
      <c r="G23" s="136"/>
      <c r="H23" s="46"/>
      <c r="I23" s="46"/>
      <c r="J23" s="46"/>
      <c r="K23" s="46"/>
      <c r="L23" s="31"/>
      <c r="M23" s="34" t="s">
        <v>85</v>
      </c>
      <c r="N23" s="34" t="s">
        <v>86</v>
      </c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23.25" customHeight="1" x14ac:dyDescent="0.2">
      <c r="A24" s="50"/>
      <c r="B24" s="41" t="s">
        <v>281</v>
      </c>
      <c r="C24" s="36" t="s">
        <v>87</v>
      </c>
      <c r="D24" s="36"/>
      <c r="E24" s="37" t="s">
        <v>77</v>
      </c>
      <c r="F24" s="120"/>
      <c r="G24" s="118"/>
      <c r="H24" s="50"/>
      <c r="I24" s="50"/>
      <c r="J24" s="50"/>
      <c r="K24" s="50"/>
      <c r="L24" s="34" t="str">
        <f>$C$7</f>
        <v>Juan</v>
      </c>
      <c r="M24" s="40">
        <f>SUMIFS($D24:$D29,$E24:$E29,$L24,$C24:$C29,$K$12)</f>
        <v>0</v>
      </c>
      <c r="N24" s="40">
        <f>SUMIFS($D24:$D29,$E24:$E29,$L24,$C24:$C29,$K$13)</f>
        <v>1100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ht="23.25" customHeight="1" x14ac:dyDescent="0.2">
      <c r="A25" s="50"/>
      <c r="B25" s="41" t="s">
        <v>282</v>
      </c>
      <c r="C25" s="36" t="s">
        <v>87</v>
      </c>
      <c r="D25" s="36"/>
      <c r="E25" s="37" t="s">
        <v>77</v>
      </c>
      <c r="F25" s="120"/>
      <c r="G25" s="118"/>
      <c r="H25" s="50"/>
      <c r="I25" s="50"/>
      <c r="J25" s="50"/>
      <c r="K25" s="50"/>
      <c r="L25" s="34">
        <f>$C$8</f>
        <v>0</v>
      </c>
      <c r="M25" s="40">
        <f>SUMIFS($D24:$D29,$E24:$E29,$L25,$C24:$C29,$K$12)</f>
        <v>0</v>
      </c>
      <c r="N25" s="40">
        <f>SUMIFS($D24:$D29,$E24:$E29,$L25,$C24:$C29,$K$13)</f>
        <v>0</v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spans="1:26" ht="23.25" customHeight="1" x14ac:dyDescent="0.2">
      <c r="A26" s="50"/>
      <c r="B26" s="41" t="s">
        <v>283</v>
      </c>
      <c r="C26" s="36" t="s">
        <v>89</v>
      </c>
      <c r="D26" s="36">
        <v>1100</v>
      </c>
      <c r="E26" s="37" t="s">
        <v>77</v>
      </c>
      <c r="F26" s="120"/>
      <c r="G26" s="118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spans="1:26" ht="23.25" customHeight="1" x14ac:dyDescent="0.2">
      <c r="A27" s="50"/>
      <c r="B27" s="41" t="s">
        <v>284</v>
      </c>
      <c r="C27" s="42"/>
      <c r="D27" s="42"/>
      <c r="E27" s="43"/>
      <c r="F27" s="120"/>
      <c r="G27" s="118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spans="1:26" ht="23.25" customHeight="1" x14ac:dyDescent="0.2">
      <c r="A28" s="34"/>
      <c r="B28" s="41" t="s">
        <v>285</v>
      </c>
      <c r="C28" s="42"/>
      <c r="D28" s="42"/>
      <c r="E28" s="43"/>
      <c r="F28" s="120"/>
      <c r="G28" s="11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23.25" customHeight="1" thickTop="1" thickBot="1" x14ac:dyDescent="0.25">
      <c r="A29" s="34"/>
      <c r="B29" s="41" t="s">
        <v>96</v>
      </c>
      <c r="C29" s="42"/>
      <c r="D29" s="42"/>
      <c r="E29" s="43"/>
      <c r="F29" s="120"/>
      <c r="G29" s="118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23.25" customHeight="1" thickTop="1" thickBot="1" x14ac:dyDescent="0.25">
      <c r="A30" s="97"/>
      <c r="B30" s="41" t="s">
        <v>22</v>
      </c>
      <c r="C30" s="42"/>
      <c r="D30" s="42"/>
      <c r="E30" s="43"/>
      <c r="F30" s="38"/>
      <c r="G30" s="39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spans="1:26" ht="30" customHeight="1" thickTop="1" thickBot="1" x14ac:dyDescent="0.25">
      <c r="A31" s="34"/>
      <c r="B31" s="44" t="s">
        <v>97</v>
      </c>
      <c r="C31" s="45">
        <f>SUMIF($C24:$C29,$K$12,$D24:$D29)</f>
        <v>0</v>
      </c>
      <c r="D31" s="126" t="s">
        <v>98</v>
      </c>
      <c r="E31" s="118"/>
      <c r="F31" s="129">
        <f>SUMIF($C24:$C29,$K$13,$D24:$D29)</f>
        <v>1100</v>
      </c>
      <c r="G31" s="118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30" customHeight="1" x14ac:dyDescent="0.2">
      <c r="A32" s="26"/>
      <c r="B32" s="26"/>
      <c r="C32" s="48"/>
      <c r="D32" s="48"/>
      <c r="E32" s="48"/>
      <c r="F32" s="49"/>
      <c r="G32" s="51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33" customHeight="1" x14ac:dyDescent="0.4">
      <c r="A33" s="30"/>
      <c r="B33" s="132" t="s">
        <v>99</v>
      </c>
      <c r="C33" s="133"/>
      <c r="D33" s="133"/>
      <c r="E33" s="133"/>
      <c r="F33" s="133"/>
      <c r="G33" s="134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0" customHeight="1" x14ac:dyDescent="0.2">
      <c r="A34" s="26"/>
      <c r="B34" s="32" t="s">
        <v>100</v>
      </c>
      <c r="C34" s="33" t="s">
        <v>81</v>
      </c>
      <c r="D34" s="33" t="s">
        <v>101</v>
      </c>
      <c r="E34" s="33" t="s">
        <v>83</v>
      </c>
      <c r="F34" s="135" t="s">
        <v>84</v>
      </c>
      <c r="G34" s="136"/>
      <c r="H34" s="26"/>
      <c r="I34" s="26"/>
      <c r="J34" s="26"/>
      <c r="K34" s="26"/>
      <c r="L34" s="31"/>
      <c r="M34" s="34" t="s">
        <v>85</v>
      </c>
      <c r="N34" s="34" t="s">
        <v>86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23.25" customHeight="1" x14ac:dyDescent="0.2">
      <c r="A35" s="34"/>
      <c r="B35" s="35" t="s">
        <v>102</v>
      </c>
      <c r="C35" s="36" t="s">
        <v>87</v>
      </c>
      <c r="D35" s="36">
        <v>300</v>
      </c>
      <c r="E35" s="37" t="s">
        <v>77</v>
      </c>
      <c r="F35" s="120"/>
      <c r="G35" s="118"/>
      <c r="H35" s="34"/>
      <c r="I35" s="34"/>
      <c r="J35" s="34"/>
      <c r="K35" s="34"/>
      <c r="L35" s="34" t="str">
        <f>$C$7</f>
        <v>Juan</v>
      </c>
      <c r="M35" s="40">
        <f>SUMIFS($D35:$D40,$E35:$E40,$L35,$C35:$C40,$K$12)</f>
        <v>300</v>
      </c>
      <c r="N35" s="40">
        <f>SUMIFS($D35:$D40,$E35:$E40,$L35,$C35:$C40,$K$13)</f>
        <v>0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23.25" customHeight="1" x14ac:dyDescent="0.2">
      <c r="A36" s="34"/>
      <c r="B36" s="41" t="s">
        <v>272</v>
      </c>
      <c r="C36" s="42"/>
      <c r="D36" s="42"/>
      <c r="E36" s="43"/>
      <c r="F36" s="120"/>
      <c r="G36" s="118"/>
      <c r="H36" s="34"/>
      <c r="I36" s="34"/>
      <c r="J36" s="34"/>
      <c r="K36" s="34"/>
      <c r="L36" s="34">
        <f>$C$8</f>
        <v>0</v>
      </c>
      <c r="M36" s="40">
        <f>SUMIFS($D35:$D40,$E35:$E40,$L36,$C35:$C40,$K$12)</f>
        <v>0</v>
      </c>
      <c r="N36" s="40">
        <f>SUMIFS($D35:$D40,$E35:$E40,$L36,$C35:$C40,$K$13)</f>
        <v>0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23.25" customHeight="1" x14ac:dyDescent="0.2">
      <c r="A37" s="34"/>
      <c r="B37" s="41" t="s">
        <v>273</v>
      </c>
      <c r="C37" s="42"/>
      <c r="D37" s="42"/>
      <c r="E37" s="43"/>
      <c r="F37" s="120"/>
      <c r="G37" s="118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23.25" customHeight="1" x14ac:dyDescent="0.2">
      <c r="A38" s="34"/>
      <c r="B38" s="41" t="s">
        <v>274</v>
      </c>
      <c r="C38" s="42"/>
      <c r="D38" s="42"/>
      <c r="E38" s="43"/>
      <c r="F38" s="120"/>
      <c r="G38" s="118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23.25" customHeight="1" x14ac:dyDescent="0.2">
      <c r="A39" s="34"/>
      <c r="B39" s="41"/>
      <c r="C39" s="42"/>
      <c r="D39" s="42"/>
      <c r="E39" s="43"/>
      <c r="F39" s="120"/>
      <c r="G39" s="118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23.25" customHeight="1" x14ac:dyDescent="0.2">
      <c r="A40" s="34"/>
      <c r="B40" s="41"/>
      <c r="C40" s="42"/>
      <c r="D40" s="42"/>
      <c r="E40" s="43"/>
      <c r="F40" s="120"/>
      <c r="G40" s="118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27" customHeight="1" x14ac:dyDescent="0.25">
      <c r="A41" s="52"/>
      <c r="B41" s="44" t="s">
        <v>103</v>
      </c>
      <c r="C41" s="45">
        <f>SUMIF($C33:$C40,$K$12,$D33:$D40)</f>
        <v>300</v>
      </c>
      <c r="D41" s="126" t="s">
        <v>104</v>
      </c>
      <c r="E41" s="118"/>
      <c r="F41" s="129">
        <f>SUMIF($C33:$C40,$K$13,$D33:$D40)</f>
        <v>0</v>
      </c>
      <c r="G41" s="118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30" customHeight="1" x14ac:dyDescent="0.2">
      <c r="A42" s="25"/>
      <c r="B42" s="25"/>
      <c r="C42" s="25"/>
      <c r="D42" s="25"/>
      <c r="E42" s="25"/>
      <c r="F42" s="53"/>
      <c r="G42" s="5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33" customHeight="1" x14ac:dyDescent="0.4">
      <c r="A43" s="30"/>
      <c r="B43" s="132" t="s">
        <v>105</v>
      </c>
      <c r="C43" s="133"/>
      <c r="D43" s="133"/>
      <c r="E43" s="133"/>
      <c r="F43" s="133"/>
      <c r="G43" s="134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0" customHeight="1" x14ac:dyDescent="0.2">
      <c r="A44" s="25"/>
      <c r="B44" s="32" t="s">
        <v>106</v>
      </c>
      <c r="C44" s="33" t="s">
        <v>81</v>
      </c>
      <c r="D44" s="33" t="s">
        <v>107</v>
      </c>
      <c r="E44" s="33" t="s">
        <v>83</v>
      </c>
      <c r="F44" s="135" t="s">
        <v>84</v>
      </c>
      <c r="G44" s="136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23.25" customHeight="1" x14ac:dyDescent="0.2">
      <c r="A45" s="34"/>
      <c r="B45" s="55" t="s">
        <v>108</v>
      </c>
      <c r="C45" s="56">
        <f>SUMIF($C46:$C49,$K$12,$D46:$D49)</f>
        <v>200</v>
      </c>
      <c r="D45" s="137" t="s">
        <v>109</v>
      </c>
      <c r="E45" s="118"/>
      <c r="F45" s="138">
        <f>SUMIF($C46:$C49,$K$13,$D46:$D49)</f>
        <v>0</v>
      </c>
      <c r="G45" s="118"/>
      <c r="H45" s="34"/>
      <c r="I45" s="34"/>
      <c r="J45" s="34"/>
      <c r="K45" s="34"/>
      <c r="L45" s="31"/>
      <c r="M45" s="34" t="s">
        <v>85</v>
      </c>
      <c r="N45" s="34" t="s">
        <v>86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23.25" customHeight="1" x14ac:dyDescent="0.2">
      <c r="A46" s="34"/>
      <c r="B46" s="57" t="s">
        <v>110</v>
      </c>
      <c r="C46" s="36" t="s">
        <v>87</v>
      </c>
      <c r="D46" s="36">
        <v>200</v>
      </c>
      <c r="E46" s="37" t="s">
        <v>77</v>
      </c>
      <c r="F46" s="120"/>
      <c r="G46" s="118"/>
      <c r="H46" s="34"/>
      <c r="I46" s="34"/>
      <c r="J46" s="34"/>
      <c r="K46" s="34"/>
      <c r="L46" s="34" t="str">
        <f>$C$7</f>
        <v>Juan</v>
      </c>
      <c r="M46" s="40">
        <f>SUMIFS($D46:$D149,$E46:$E149,$L46,$C46:$C149,$K$12)</f>
        <v>502.46333333333337</v>
      </c>
      <c r="N46" s="40">
        <f>SUMIFS($D46:$D151,$E46:$E151,$L46,$C46:$C151,$K$13)</f>
        <v>658.39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23.25" customHeight="1" x14ac:dyDescent="0.2">
      <c r="A47" s="34"/>
      <c r="B47" s="57" t="s">
        <v>111</v>
      </c>
      <c r="C47" s="42"/>
      <c r="D47" s="42"/>
      <c r="E47" s="43"/>
      <c r="F47" s="120"/>
      <c r="G47" s="118"/>
      <c r="H47" s="34"/>
      <c r="I47" s="34"/>
      <c r="J47" s="34"/>
      <c r="K47" s="34"/>
      <c r="L47" s="34">
        <f>$C$8</f>
        <v>0</v>
      </c>
      <c r="M47" s="40">
        <f>SUMIFS($D46:$D153,$E46:$E153,$L47,$C46:$C153,$K$12)</f>
        <v>0</v>
      </c>
      <c r="N47" s="40">
        <f>SUMIFS($D46:$D150,$E46:$E150,$L47,$C46:$C150,$K$13)</f>
        <v>0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23.25" customHeight="1" x14ac:dyDescent="0.2">
      <c r="A48" s="50"/>
      <c r="B48" s="57" t="s">
        <v>112</v>
      </c>
      <c r="C48" s="36"/>
      <c r="D48" s="36"/>
      <c r="E48" s="37"/>
      <c r="F48" s="120"/>
      <c r="G48" s="118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spans="1:26" ht="23.25" customHeight="1" x14ac:dyDescent="0.2">
      <c r="A49" s="34"/>
      <c r="B49" s="57" t="s">
        <v>113</v>
      </c>
      <c r="C49" s="42"/>
      <c r="D49" s="42"/>
      <c r="E49" s="43"/>
      <c r="F49" s="120"/>
      <c r="G49" s="118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23.25" customHeight="1" x14ac:dyDescent="0.2">
      <c r="A50" s="34"/>
      <c r="B50" s="58" t="s">
        <v>114</v>
      </c>
      <c r="C50" s="59">
        <f>SUMIF($C51:$C66,$K$12,$D51:$D66)</f>
        <v>0</v>
      </c>
      <c r="D50" s="117" t="s">
        <v>115</v>
      </c>
      <c r="E50" s="118"/>
      <c r="F50" s="119">
        <f>SUMIF($C51:$C66,$K$13,$D51:$D66)</f>
        <v>0</v>
      </c>
      <c r="G50" s="118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23.25" customHeight="1" x14ac:dyDescent="0.2">
      <c r="A51" s="34"/>
      <c r="B51" s="57" t="s">
        <v>116</v>
      </c>
      <c r="C51" s="42"/>
      <c r="D51" s="42">
        <v>592.23</v>
      </c>
      <c r="E51" s="43" t="s">
        <v>77</v>
      </c>
      <c r="F51" s="120"/>
      <c r="G51" s="118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23.25" customHeight="1" x14ac:dyDescent="0.2">
      <c r="A52" s="34"/>
      <c r="B52" s="57" t="s">
        <v>117</v>
      </c>
      <c r="C52" s="42"/>
      <c r="D52" s="42"/>
      <c r="E52" s="43"/>
      <c r="F52" s="120"/>
      <c r="G52" s="118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23.25" customHeight="1" x14ac:dyDescent="0.2">
      <c r="A53" s="50"/>
      <c r="B53" s="57" t="s">
        <v>118</v>
      </c>
      <c r="C53" s="42"/>
      <c r="D53" s="42"/>
      <c r="E53" s="43"/>
      <c r="F53" s="120"/>
      <c r="G53" s="118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spans="1:26" ht="23.25" customHeight="1" x14ac:dyDescent="0.2">
      <c r="A54" s="34"/>
      <c r="B54" s="57" t="s">
        <v>119</v>
      </c>
      <c r="C54" s="42"/>
      <c r="D54" s="42">
        <v>40</v>
      </c>
      <c r="E54" s="43" t="s">
        <v>77</v>
      </c>
      <c r="F54" s="120"/>
      <c r="G54" s="118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23.25" customHeight="1" x14ac:dyDescent="0.2">
      <c r="A55" s="34"/>
      <c r="B55" s="57" t="s">
        <v>120</v>
      </c>
      <c r="C55" s="42"/>
      <c r="D55" s="42">
        <v>60</v>
      </c>
      <c r="E55" s="43" t="s">
        <v>77</v>
      </c>
      <c r="F55" s="120"/>
      <c r="G55" s="118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23.25" customHeight="1" x14ac:dyDescent="0.2">
      <c r="A56" s="34"/>
      <c r="B56" s="57" t="s">
        <v>121</v>
      </c>
      <c r="C56" s="42"/>
      <c r="D56" s="42">
        <v>25.33</v>
      </c>
      <c r="E56" s="43" t="s">
        <v>77</v>
      </c>
      <c r="F56" s="120"/>
      <c r="G56" s="118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23.25" customHeight="1" x14ac:dyDescent="0.2">
      <c r="A57" s="34"/>
      <c r="B57" s="57" t="s">
        <v>122</v>
      </c>
      <c r="C57" s="42"/>
      <c r="D57" s="42"/>
      <c r="E57" s="43"/>
      <c r="F57" s="120"/>
      <c r="G57" s="118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23.25" customHeight="1" x14ac:dyDescent="0.2">
      <c r="A58" s="34"/>
      <c r="B58" s="57" t="s">
        <v>123</v>
      </c>
      <c r="C58" s="42"/>
      <c r="D58" s="42"/>
      <c r="E58" s="43"/>
      <c r="F58" s="120"/>
      <c r="G58" s="118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23.25" customHeight="1" x14ac:dyDescent="0.2">
      <c r="A59" s="34"/>
      <c r="B59" s="57" t="s">
        <v>124</v>
      </c>
      <c r="C59" s="42"/>
      <c r="D59" s="42"/>
      <c r="E59" s="43"/>
      <c r="F59" s="120"/>
      <c r="G59" s="118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23.25" customHeight="1" x14ac:dyDescent="0.2">
      <c r="A60" s="34"/>
      <c r="B60" s="57" t="s">
        <v>125</v>
      </c>
      <c r="C60" s="42"/>
      <c r="D60" s="42"/>
      <c r="E60" s="43"/>
      <c r="F60" s="120"/>
      <c r="G60" s="118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23.25" customHeight="1" x14ac:dyDescent="0.2">
      <c r="A61" s="34"/>
      <c r="B61" s="57" t="s">
        <v>126</v>
      </c>
      <c r="C61" s="42"/>
      <c r="D61" s="42"/>
      <c r="E61" s="43"/>
      <c r="F61" s="120"/>
      <c r="G61" s="118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23.25" customHeight="1" x14ac:dyDescent="0.2">
      <c r="A62" s="34"/>
      <c r="B62" s="57" t="s">
        <v>127</v>
      </c>
      <c r="C62" s="36"/>
      <c r="D62" s="36"/>
      <c r="E62" s="37"/>
      <c r="F62" s="120"/>
      <c r="G62" s="118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23.25" customHeight="1" x14ac:dyDescent="0.2">
      <c r="A63" s="34"/>
      <c r="B63" s="57" t="s">
        <v>128</v>
      </c>
      <c r="C63" s="42"/>
      <c r="D63" s="42"/>
      <c r="E63" s="43"/>
      <c r="F63" s="120"/>
      <c r="G63" s="118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23.25" customHeight="1" x14ac:dyDescent="0.2">
      <c r="A64" s="34"/>
      <c r="B64" s="57" t="s">
        <v>129</v>
      </c>
      <c r="C64" s="42"/>
      <c r="D64" s="42"/>
      <c r="E64" s="43"/>
      <c r="F64" s="120"/>
      <c r="G64" s="118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23.25" customHeight="1" x14ac:dyDescent="0.2">
      <c r="A65" s="34"/>
      <c r="B65" s="57" t="s">
        <v>130</v>
      </c>
      <c r="C65" s="42"/>
      <c r="D65" s="42"/>
      <c r="E65" s="43"/>
      <c r="F65" s="120"/>
      <c r="G65" s="118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23.25" customHeight="1" x14ac:dyDescent="0.2">
      <c r="A66" s="34"/>
      <c r="B66" s="57" t="s">
        <v>131</v>
      </c>
      <c r="C66" s="42"/>
      <c r="D66" s="42"/>
      <c r="E66" s="43"/>
      <c r="F66" s="120"/>
      <c r="G66" s="118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23.25" customHeight="1" thickTop="1" thickBot="1" x14ac:dyDescent="0.25">
      <c r="A67" s="34"/>
      <c r="B67" s="60" t="s">
        <v>132</v>
      </c>
      <c r="C67" s="61">
        <f>SUMIF($C68:$C81,$K$12,$D68:$D81)</f>
        <v>124.48333333333333</v>
      </c>
      <c r="D67" s="130" t="s">
        <v>133</v>
      </c>
      <c r="E67" s="118"/>
      <c r="F67" s="131">
        <f>SUMIF($C68:$C81,$K$13,$D68:$D81)</f>
        <v>278.39</v>
      </c>
      <c r="G67" s="118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23.25" customHeight="1" thickTop="1" thickBot="1" x14ac:dyDescent="0.25">
      <c r="A68" s="34"/>
      <c r="B68" s="57" t="s">
        <v>135</v>
      </c>
      <c r="C68" s="42" t="s">
        <v>87</v>
      </c>
      <c r="D68" s="42">
        <v>60</v>
      </c>
      <c r="E68" s="43" t="s">
        <v>77</v>
      </c>
      <c r="F68" s="120"/>
      <c r="G68" s="118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23.25" customHeight="1" thickTop="1" thickBot="1" x14ac:dyDescent="0.25">
      <c r="A69" s="34"/>
      <c r="B69" s="57" t="s">
        <v>134</v>
      </c>
      <c r="C69" s="42"/>
      <c r="D69" s="42"/>
      <c r="E69" s="43"/>
      <c r="F69" s="120"/>
      <c r="G69" s="118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23.25" customHeight="1" thickTop="1" thickBot="1" x14ac:dyDescent="0.25">
      <c r="A70" s="34"/>
      <c r="B70" s="57" t="s">
        <v>140</v>
      </c>
      <c r="C70" s="42" t="s">
        <v>87</v>
      </c>
      <c r="D70" s="42">
        <f>'RETO 04 INGRESOS Y GASTOS'!C25</f>
        <v>64.483333333333334</v>
      </c>
      <c r="E70" s="43" t="s">
        <v>77</v>
      </c>
      <c r="F70" s="120"/>
      <c r="G70" s="118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23.25" customHeight="1" thickTop="1" thickBot="1" x14ac:dyDescent="0.25">
      <c r="A71" s="34"/>
      <c r="B71" s="57" t="s">
        <v>299</v>
      </c>
      <c r="C71" s="42" t="s">
        <v>89</v>
      </c>
      <c r="D71" s="42">
        <v>30</v>
      </c>
      <c r="E71" s="43" t="s">
        <v>77</v>
      </c>
      <c r="F71" s="120"/>
      <c r="G71" s="118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23.25" customHeight="1" thickTop="1" thickBot="1" x14ac:dyDescent="0.25">
      <c r="A72" s="34"/>
      <c r="B72" s="57" t="s">
        <v>300</v>
      </c>
      <c r="C72" s="42" t="s">
        <v>89</v>
      </c>
      <c r="D72" s="42">
        <v>94.23</v>
      </c>
      <c r="E72" s="43" t="s">
        <v>77</v>
      </c>
      <c r="F72" s="120"/>
      <c r="G72" s="118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23.25" customHeight="1" x14ac:dyDescent="0.2">
      <c r="A73" s="34"/>
      <c r="B73" s="57" t="s">
        <v>137</v>
      </c>
      <c r="C73" s="42"/>
      <c r="D73" s="42"/>
      <c r="E73" s="43"/>
      <c r="F73" s="120"/>
      <c r="G73" s="118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23.25" customHeight="1" x14ac:dyDescent="0.2">
      <c r="A74" s="34"/>
      <c r="B74" s="57" t="s">
        <v>138</v>
      </c>
      <c r="C74" s="42"/>
      <c r="D74" s="42"/>
      <c r="E74" s="43"/>
      <c r="F74" s="120"/>
      <c r="G74" s="118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23.25" customHeight="1" thickTop="1" thickBot="1" x14ac:dyDescent="0.25">
      <c r="A75" s="34"/>
      <c r="B75" s="57" t="s">
        <v>139</v>
      </c>
      <c r="C75" s="42"/>
      <c r="D75" s="42"/>
      <c r="E75" s="43"/>
      <c r="F75" s="120"/>
      <c r="G75" s="118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23.25" customHeight="1" thickTop="1" thickBot="1" x14ac:dyDescent="0.25">
      <c r="A76" s="34"/>
      <c r="B76" s="57" t="s">
        <v>136</v>
      </c>
      <c r="C76" s="42"/>
      <c r="D76" s="42"/>
      <c r="E76" s="43"/>
      <c r="F76" s="120"/>
      <c r="G76" s="118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23.25" customHeight="1" thickTop="1" thickBot="1" x14ac:dyDescent="0.25">
      <c r="A77" s="34"/>
      <c r="B77" s="57" t="s">
        <v>141</v>
      </c>
      <c r="C77" s="42" t="s">
        <v>89</v>
      </c>
      <c r="D77" s="42">
        <v>154.16</v>
      </c>
      <c r="E77" s="43" t="s">
        <v>77</v>
      </c>
      <c r="F77" s="120"/>
      <c r="G77" s="118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23.25" customHeight="1" x14ac:dyDescent="0.2">
      <c r="A78" s="34"/>
      <c r="B78" s="57" t="s">
        <v>142</v>
      </c>
      <c r="C78" s="42"/>
      <c r="D78" s="42"/>
      <c r="E78" s="43"/>
      <c r="F78" s="120"/>
      <c r="G78" s="118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23.25" customHeight="1" x14ac:dyDescent="0.2">
      <c r="A79" s="34"/>
      <c r="B79" s="57" t="s">
        <v>143</v>
      </c>
      <c r="C79" s="42"/>
      <c r="D79" s="42"/>
      <c r="E79" s="43"/>
      <c r="F79" s="120"/>
      <c r="G79" s="118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23.25" customHeight="1" x14ac:dyDescent="0.2">
      <c r="A80" s="34"/>
      <c r="B80" s="57" t="s">
        <v>144</v>
      </c>
      <c r="C80" s="42"/>
      <c r="D80" s="42"/>
      <c r="E80" s="43"/>
      <c r="F80" s="120"/>
      <c r="G80" s="118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23.25" customHeight="1" x14ac:dyDescent="0.2">
      <c r="A81" s="34"/>
      <c r="B81" s="57" t="s">
        <v>145</v>
      </c>
      <c r="C81" s="42"/>
      <c r="D81" s="42"/>
      <c r="E81" s="43"/>
      <c r="F81" s="120"/>
      <c r="G81" s="118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23.25" customHeight="1" x14ac:dyDescent="0.2">
      <c r="A82" s="26"/>
      <c r="B82" s="58" t="s">
        <v>146</v>
      </c>
      <c r="C82" s="59">
        <f>SUMIF($C83:$C94,$K$12,$D83:$D94)</f>
        <v>177.98</v>
      </c>
      <c r="D82" s="117" t="s">
        <v>147</v>
      </c>
      <c r="E82" s="118"/>
      <c r="F82" s="119">
        <f>SUMIF($C83:$C94,$K$13,$D83:$D94)</f>
        <v>80</v>
      </c>
      <c r="G82" s="118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23.25" customHeight="1" x14ac:dyDescent="0.2">
      <c r="A83" s="26"/>
      <c r="B83" s="57" t="s">
        <v>148</v>
      </c>
      <c r="C83" s="42"/>
      <c r="D83" s="42"/>
      <c r="E83" s="43"/>
      <c r="F83" s="120"/>
      <c r="G83" s="118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23.25" customHeight="1" x14ac:dyDescent="0.2">
      <c r="A84" s="26"/>
      <c r="B84" s="57" t="s">
        <v>149</v>
      </c>
      <c r="C84" s="36" t="s">
        <v>87</v>
      </c>
      <c r="D84" s="36">
        <f>'RETO 04 INGRESOS Y GASTOS'!C21</f>
        <v>146.47999999999999</v>
      </c>
      <c r="E84" s="37" t="s">
        <v>77</v>
      </c>
      <c r="F84" s="120"/>
      <c r="G84" s="118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23.25" customHeight="1" x14ac:dyDescent="0.2">
      <c r="A85" s="96"/>
      <c r="B85" s="57" t="s">
        <v>255</v>
      </c>
      <c r="C85" s="36" t="s">
        <v>87</v>
      </c>
      <c r="D85" s="36">
        <f>'RETO 04 INGRESOS Y GASTOS'!C22</f>
        <v>9.8000000000000007</v>
      </c>
      <c r="E85" s="37" t="s">
        <v>77</v>
      </c>
      <c r="F85" s="38"/>
      <c r="G85" s="39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 spans="1:26" ht="23.25" customHeight="1" x14ac:dyDescent="0.2">
      <c r="A86" s="96"/>
      <c r="B86" s="57" t="s">
        <v>256</v>
      </c>
      <c r="C86" s="36" t="s">
        <v>87</v>
      </c>
      <c r="D86" s="36">
        <f>'RETO 04 INGRESOS Y GASTOS'!C23</f>
        <v>21.7</v>
      </c>
      <c r="E86" s="37" t="s">
        <v>77</v>
      </c>
      <c r="F86" s="38"/>
      <c r="G86" s="39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 spans="1:26" ht="23.25" customHeight="1" x14ac:dyDescent="0.2">
      <c r="A87" s="26"/>
      <c r="B87" s="57" t="s">
        <v>150</v>
      </c>
      <c r="C87" s="42"/>
      <c r="D87" s="42"/>
      <c r="E87" s="43"/>
      <c r="F87" s="120"/>
      <c r="G87" s="118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23.25" customHeight="1" x14ac:dyDescent="0.2">
      <c r="A88" s="26"/>
      <c r="B88" s="57" t="s">
        <v>151</v>
      </c>
      <c r="C88" s="42"/>
      <c r="D88" s="42"/>
      <c r="E88" s="43"/>
      <c r="F88" s="120"/>
      <c r="G88" s="118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23.25" customHeight="1" x14ac:dyDescent="0.2">
      <c r="A89" s="26"/>
      <c r="B89" s="57" t="s">
        <v>152</v>
      </c>
      <c r="C89" s="42"/>
      <c r="D89" s="42"/>
      <c r="E89" s="43"/>
      <c r="F89" s="120"/>
      <c r="G89" s="118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23.25" customHeight="1" x14ac:dyDescent="0.2">
      <c r="A90" s="26"/>
      <c r="B90" s="57" t="s">
        <v>153</v>
      </c>
      <c r="C90" s="42"/>
      <c r="D90" s="42"/>
      <c r="E90" s="43"/>
      <c r="F90" s="120"/>
      <c r="G90" s="118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23.25" customHeight="1" x14ac:dyDescent="0.2">
      <c r="A91" s="26"/>
      <c r="B91" s="57" t="s">
        <v>154</v>
      </c>
      <c r="C91" s="42"/>
      <c r="D91" s="42"/>
      <c r="E91" s="43"/>
      <c r="F91" s="120"/>
      <c r="G91" s="118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3.25" customHeight="1" x14ac:dyDescent="0.2">
      <c r="A92" s="26"/>
      <c r="B92" s="57" t="s">
        <v>279</v>
      </c>
      <c r="C92" s="42" t="s">
        <v>89</v>
      </c>
      <c r="D92" s="42">
        <v>80</v>
      </c>
      <c r="E92" s="43" t="s">
        <v>77</v>
      </c>
      <c r="F92" s="120"/>
      <c r="G92" s="118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23.25" customHeight="1" x14ac:dyDescent="0.2">
      <c r="A93" s="26"/>
      <c r="B93" s="57" t="s">
        <v>280</v>
      </c>
      <c r="C93" s="42" t="s">
        <v>87</v>
      </c>
      <c r="D93" s="42"/>
      <c r="E93" s="43" t="s">
        <v>77</v>
      </c>
      <c r="F93" s="120"/>
      <c r="G93" s="118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23.25" customHeight="1" x14ac:dyDescent="0.2">
      <c r="A94" s="26"/>
      <c r="B94" s="57" t="s">
        <v>155</v>
      </c>
      <c r="C94" s="42"/>
      <c r="D94" s="42"/>
      <c r="E94" s="43"/>
      <c r="F94" s="120"/>
      <c r="G94" s="118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23.25" customHeight="1" x14ac:dyDescent="0.2">
      <c r="A95" s="26"/>
      <c r="B95" s="58" t="s">
        <v>156</v>
      </c>
      <c r="C95" s="59">
        <f>SUMIF($C96:$C107,$K$12,$D96:$D107)</f>
        <v>0</v>
      </c>
      <c r="D95" s="117" t="s">
        <v>157</v>
      </c>
      <c r="E95" s="118"/>
      <c r="F95" s="119">
        <f>SUMIF($C96:$C107,$K$13,$D96:$D107)</f>
        <v>0</v>
      </c>
      <c r="G95" s="118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23.25" customHeight="1" x14ac:dyDescent="0.2">
      <c r="A96" s="26"/>
      <c r="B96" s="57" t="s">
        <v>276</v>
      </c>
      <c r="C96" s="42"/>
      <c r="D96" s="42"/>
      <c r="E96" s="43"/>
      <c r="F96" s="120"/>
      <c r="G96" s="118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23.25" customHeight="1" x14ac:dyDescent="0.2">
      <c r="A97" s="26"/>
      <c r="B97" s="57" t="s">
        <v>277</v>
      </c>
      <c r="C97" s="42"/>
      <c r="D97" s="42"/>
      <c r="E97" s="43"/>
      <c r="F97" s="120"/>
      <c r="G97" s="118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23.25" customHeight="1" x14ac:dyDescent="0.2">
      <c r="A98" s="26"/>
      <c r="B98" s="57" t="s">
        <v>278</v>
      </c>
      <c r="C98" s="42"/>
      <c r="D98" s="42"/>
      <c r="E98" s="43"/>
      <c r="F98" s="120"/>
      <c r="G98" s="118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23.25" customHeight="1" x14ac:dyDescent="0.2">
      <c r="A99" s="26"/>
      <c r="B99" s="57" t="s">
        <v>158</v>
      </c>
      <c r="C99" s="42"/>
      <c r="D99" s="42"/>
      <c r="E99" s="43"/>
      <c r="F99" s="120"/>
      <c r="G99" s="118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23.25" customHeight="1" x14ac:dyDescent="0.2">
      <c r="A100" s="26"/>
      <c r="B100" s="57" t="s">
        <v>159</v>
      </c>
      <c r="C100" s="42"/>
      <c r="D100" s="42"/>
      <c r="E100" s="43"/>
      <c r="F100" s="120"/>
      <c r="G100" s="118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23.25" customHeight="1" x14ac:dyDescent="0.2">
      <c r="A101" s="26"/>
      <c r="B101" s="57" t="s">
        <v>160</v>
      </c>
      <c r="C101" s="42"/>
      <c r="D101" s="42"/>
      <c r="E101" s="43"/>
      <c r="F101" s="120"/>
      <c r="G101" s="118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23.25" customHeight="1" x14ac:dyDescent="0.2">
      <c r="A102" s="26"/>
      <c r="B102" s="57" t="s">
        <v>161</v>
      </c>
      <c r="C102" s="42"/>
      <c r="D102" s="42"/>
      <c r="E102" s="43"/>
      <c r="F102" s="120"/>
      <c r="G102" s="118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23.25" customHeight="1" x14ac:dyDescent="0.2">
      <c r="A103" s="26"/>
      <c r="B103" s="57" t="s">
        <v>162</v>
      </c>
      <c r="C103" s="42"/>
      <c r="D103" s="42"/>
      <c r="E103" s="43"/>
      <c r="F103" s="120"/>
      <c r="G103" s="118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23.25" customHeight="1" x14ac:dyDescent="0.2">
      <c r="A104" s="26"/>
      <c r="B104" s="57" t="s">
        <v>163</v>
      </c>
      <c r="C104" s="42"/>
      <c r="D104" s="42"/>
      <c r="E104" s="43"/>
      <c r="F104" s="120"/>
      <c r="G104" s="118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23.25" customHeight="1" x14ac:dyDescent="0.2">
      <c r="A105" s="26"/>
      <c r="B105" s="57" t="s">
        <v>164</v>
      </c>
      <c r="C105" s="42"/>
      <c r="D105" s="42"/>
      <c r="E105" s="43"/>
      <c r="F105" s="120"/>
      <c r="G105" s="118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23.25" customHeight="1" x14ac:dyDescent="0.2">
      <c r="A106" s="26"/>
      <c r="B106" s="57" t="s">
        <v>165</v>
      </c>
      <c r="C106" s="42"/>
      <c r="D106" s="42"/>
      <c r="E106" s="43"/>
      <c r="F106" s="120"/>
      <c r="G106" s="118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23.25" customHeight="1" x14ac:dyDescent="0.2">
      <c r="A107" s="26"/>
      <c r="B107" s="57" t="s">
        <v>166</v>
      </c>
      <c r="C107" s="42"/>
      <c r="D107" s="42"/>
      <c r="E107" s="43"/>
      <c r="F107" s="120"/>
      <c r="G107" s="118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23.25" customHeight="1" x14ac:dyDescent="0.2">
      <c r="A108" s="26"/>
      <c r="B108" s="58" t="s">
        <v>167</v>
      </c>
      <c r="C108" s="59">
        <f>SUMIF($C109:$C117,$K$12,$D109:$D117)</f>
        <v>0</v>
      </c>
      <c r="D108" s="117" t="s">
        <v>168</v>
      </c>
      <c r="E108" s="118"/>
      <c r="F108" s="119">
        <f>SUMIF($C109:$C117,$K$13,$D109:$D117)</f>
        <v>0</v>
      </c>
      <c r="G108" s="118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23.25" customHeight="1" x14ac:dyDescent="0.2">
      <c r="A109" s="26"/>
      <c r="B109" s="57" t="s">
        <v>169</v>
      </c>
      <c r="C109" s="42"/>
      <c r="D109" s="42"/>
      <c r="E109" s="43"/>
      <c r="F109" s="120"/>
      <c r="G109" s="118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23.25" customHeight="1" x14ac:dyDescent="0.2">
      <c r="A110" s="26"/>
      <c r="B110" s="57" t="s">
        <v>170</v>
      </c>
      <c r="C110" s="42"/>
      <c r="D110" s="42"/>
      <c r="E110" s="43"/>
      <c r="F110" s="120"/>
      <c r="G110" s="118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23.25" customHeight="1" x14ac:dyDescent="0.2">
      <c r="A111" s="26"/>
      <c r="B111" s="57" t="s">
        <v>171</v>
      </c>
      <c r="C111" s="42"/>
      <c r="D111" s="42"/>
      <c r="E111" s="43"/>
      <c r="F111" s="120"/>
      <c r="G111" s="118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23.25" customHeight="1" x14ac:dyDescent="0.2">
      <c r="A112" s="26"/>
      <c r="B112" s="57" t="s">
        <v>172</v>
      </c>
      <c r="C112" s="42"/>
      <c r="D112" s="42"/>
      <c r="E112" s="43"/>
      <c r="F112" s="120"/>
      <c r="G112" s="118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23.25" customHeight="1" x14ac:dyDescent="0.2">
      <c r="A113" s="26"/>
      <c r="B113" s="57" t="s">
        <v>173</v>
      </c>
      <c r="C113" s="42"/>
      <c r="D113" s="42"/>
      <c r="E113" s="43"/>
      <c r="F113" s="120"/>
      <c r="G113" s="118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23.25" customHeight="1" x14ac:dyDescent="0.2">
      <c r="A114" s="26"/>
      <c r="B114" s="57" t="s">
        <v>174</v>
      </c>
      <c r="C114" s="42"/>
      <c r="D114" s="42"/>
      <c r="E114" s="43"/>
      <c r="F114" s="120"/>
      <c r="G114" s="118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23.25" customHeight="1" x14ac:dyDescent="0.2">
      <c r="A115" s="26"/>
      <c r="B115" s="57" t="s">
        <v>175</v>
      </c>
      <c r="C115" s="42"/>
      <c r="D115" s="42"/>
      <c r="E115" s="43"/>
      <c r="F115" s="120"/>
      <c r="G115" s="118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23.25" customHeight="1" x14ac:dyDescent="0.2">
      <c r="A116" s="26"/>
      <c r="B116" s="57" t="s">
        <v>176</v>
      </c>
      <c r="C116" s="42"/>
      <c r="D116" s="42"/>
      <c r="E116" s="43"/>
      <c r="F116" s="120"/>
      <c r="G116" s="118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23.25" customHeight="1" x14ac:dyDescent="0.2">
      <c r="A117" s="26"/>
      <c r="B117" s="57" t="s">
        <v>177</v>
      </c>
      <c r="C117" s="42"/>
      <c r="D117" s="42"/>
      <c r="E117" s="43"/>
      <c r="F117" s="120"/>
      <c r="G117" s="118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23.25" customHeight="1" x14ac:dyDescent="0.2">
      <c r="A118" s="26"/>
      <c r="B118" s="58" t="s">
        <v>178</v>
      </c>
      <c r="C118" s="59">
        <f>SUMIF($C119:$C126,$K$12,$D119:$D126)</f>
        <v>0</v>
      </c>
      <c r="D118" s="117" t="s">
        <v>179</v>
      </c>
      <c r="E118" s="118"/>
      <c r="F118" s="119">
        <f>SUMIF($C119:$C126,$K$13,$D119:$D126)</f>
        <v>300</v>
      </c>
      <c r="G118" s="118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23.25" customHeight="1" x14ac:dyDescent="0.2">
      <c r="A119" s="26"/>
      <c r="B119" s="57" t="s">
        <v>275</v>
      </c>
      <c r="C119" s="42" t="s">
        <v>89</v>
      </c>
      <c r="D119" s="42">
        <v>300</v>
      </c>
      <c r="E119" s="43" t="s">
        <v>77</v>
      </c>
      <c r="F119" s="120"/>
      <c r="G119" s="118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23.25" customHeight="1" x14ac:dyDescent="0.2">
      <c r="A120" s="26"/>
      <c r="B120" s="57" t="s">
        <v>180</v>
      </c>
      <c r="C120" s="42"/>
      <c r="D120" s="42"/>
      <c r="E120" s="43"/>
      <c r="F120" s="120"/>
      <c r="G120" s="118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23.25" customHeight="1" x14ac:dyDescent="0.2">
      <c r="A121" s="26"/>
      <c r="B121" s="57" t="s">
        <v>181</v>
      </c>
      <c r="C121" s="42"/>
      <c r="D121" s="42"/>
      <c r="E121" s="43"/>
      <c r="F121" s="120"/>
      <c r="G121" s="118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23.25" customHeight="1" x14ac:dyDescent="0.2">
      <c r="A122" s="26"/>
      <c r="B122" s="57" t="s">
        <v>182</v>
      </c>
      <c r="C122" s="42"/>
      <c r="D122" s="42"/>
      <c r="E122" s="43"/>
      <c r="F122" s="120"/>
      <c r="G122" s="118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23.25" customHeight="1" x14ac:dyDescent="0.2">
      <c r="A123" s="26"/>
      <c r="B123" s="57" t="s">
        <v>183</v>
      </c>
      <c r="C123" s="42"/>
      <c r="D123" s="42"/>
      <c r="E123" s="43"/>
      <c r="F123" s="120"/>
      <c r="G123" s="118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23.25" customHeight="1" x14ac:dyDescent="0.2">
      <c r="A124" s="26"/>
      <c r="B124" s="57" t="s">
        <v>184</v>
      </c>
      <c r="C124" s="42"/>
      <c r="D124" s="42"/>
      <c r="E124" s="43"/>
      <c r="F124" s="120"/>
      <c r="G124" s="118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23.25" customHeight="1" x14ac:dyDescent="0.2">
      <c r="A125" s="26"/>
      <c r="B125" s="57" t="s">
        <v>185</v>
      </c>
      <c r="C125" s="42"/>
      <c r="D125" s="42"/>
      <c r="E125" s="43"/>
      <c r="F125" s="120"/>
      <c r="G125" s="118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23.25" customHeight="1" x14ac:dyDescent="0.2">
      <c r="A126" s="26"/>
      <c r="B126" s="57" t="s">
        <v>186</v>
      </c>
      <c r="C126" s="42"/>
      <c r="D126" s="42"/>
      <c r="E126" s="43"/>
      <c r="F126" s="120"/>
      <c r="G126" s="118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23.25" customHeight="1" x14ac:dyDescent="0.2">
      <c r="A127" s="26"/>
      <c r="B127" s="58" t="s">
        <v>187</v>
      </c>
      <c r="C127" s="59">
        <f>SUMIF($C128:$C134,$K$12,$D128:$D134)</f>
        <v>0</v>
      </c>
      <c r="D127" s="117" t="s">
        <v>188</v>
      </c>
      <c r="E127" s="118"/>
      <c r="F127" s="119">
        <f>SUMIF($C128:$C134,$K$13,$D128:$D134)</f>
        <v>0</v>
      </c>
      <c r="G127" s="118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23.25" customHeight="1" x14ac:dyDescent="0.2">
      <c r="A128" s="26"/>
      <c r="B128" s="57" t="s">
        <v>189</v>
      </c>
      <c r="C128" s="42"/>
      <c r="D128" s="42">
        <v>45</v>
      </c>
      <c r="E128" s="43" t="s">
        <v>77</v>
      </c>
      <c r="F128" s="120"/>
      <c r="G128" s="118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23.25" customHeight="1" x14ac:dyDescent="0.2">
      <c r="A129" s="26"/>
      <c r="B129" s="57" t="s">
        <v>190</v>
      </c>
      <c r="C129" s="42"/>
      <c r="D129" s="42"/>
      <c r="E129" s="43"/>
      <c r="F129" s="120"/>
      <c r="G129" s="118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23.25" customHeight="1" x14ac:dyDescent="0.2">
      <c r="A130" s="26"/>
      <c r="B130" s="57" t="s">
        <v>191</v>
      </c>
      <c r="C130" s="42"/>
      <c r="D130" s="42"/>
      <c r="E130" s="43"/>
      <c r="F130" s="120"/>
      <c r="G130" s="118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23.25" customHeight="1" x14ac:dyDescent="0.2">
      <c r="A131" s="26"/>
      <c r="B131" s="57" t="s">
        <v>192</v>
      </c>
      <c r="C131" s="42"/>
      <c r="D131" s="42"/>
      <c r="E131" s="43"/>
      <c r="F131" s="120"/>
      <c r="G131" s="118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23.25" customHeight="1" x14ac:dyDescent="0.2">
      <c r="A132" s="26"/>
      <c r="B132" s="57" t="s">
        <v>193</v>
      </c>
      <c r="C132" s="42"/>
      <c r="D132" s="42"/>
      <c r="E132" s="43"/>
      <c r="F132" s="120"/>
      <c r="G132" s="118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23.25" customHeight="1" x14ac:dyDescent="0.2">
      <c r="A133" s="26"/>
      <c r="B133" s="57" t="s">
        <v>194</v>
      </c>
      <c r="C133" s="42"/>
      <c r="D133" s="42"/>
      <c r="E133" s="43"/>
      <c r="F133" s="120"/>
      <c r="G133" s="118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23.25" customHeight="1" x14ac:dyDescent="0.2">
      <c r="A134" s="26"/>
      <c r="B134" s="57" t="s">
        <v>195</v>
      </c>
      <c r="C134" s="42"/>
      <c r="D134" s="42"/>
      <c r="E134" s="43"/>
      <c r="F134" s="120"/>
      <c r="G134" s="118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23.25" customHeight="1" x14ac:dyDescent="0.2">
      <c r="A135" s="26"/>
      <c r="B135" s="58" t="s">
        <v>196</v>
      </c>
      <c r="C135" s="59">
        <f>SUMIF($C136:$C149,$K$12,$D136:$D149)</f>
        <v>0</v>
      </c>
      <c r="D135" s="117" t="s">
        <v>197</v>
      </c>
      <c r="E135" s="118"/>
      <c r="F135" s="119">
        <f>SUMIF($C136:$C149,$K$13,$D136:$D149)</f>
        <v>0</v>
      </c>
      <c r="G135" s="118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23.25" customHeight="1" x14ac:dyDescent="0.2">
      <c r="A136" s="26"/>
      <c r="B136" s="57" t="s">
        <v>198</v>
      </c>
      <c r="C136" s="42"/>
      <c r="D136" s="42"/>
      <c r="E136" s="43"/>
      <c r="F136" s="120"/>
      <c r="G136" s="118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23.25" customHeight="1" x14ac:dyDescent="0.2">
      <c r="A137" s="26"/>
      <c r="B137" s="57" t="s">
        <v>199</v>
      </c>
      <c r="C137" s="42"/>
      <c r="D137" s="42"/>
      <c r="E137" s="43"/>
      <c r="F137" s="120"/>
      <c r="G137" s="118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23.25" customHeight="1" x14ac:dyDescent="0.2">
      <c r="A138" s="26"/>
      <c r="B138" s="57" t="s">
        <v>200</v>
      </c>
      <c r="C138" s="42"/>
      <c r="D138" s="42"/>
      <c r="E138" s="43"/>
      <c r="F138" s="120"/>
      <c r="G138" s="118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23.25" customHeight="1" x14ac:dyDescent="0.2">
      <c r="A139" s="26"/>
      <c r="B139" s="57" t="s">
        <v>201</v>
      </c>
      <c r="C139" s="42"/>
      <c r="D139" s="42"/>
      <c r="E139" s="43"/>
      <c r="F139" s="120"/>
      <c r="G139" s="118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23.25" customHeight="1" x14ac:dyDescent="0.2">
      <c r="A140" s="26"/>
      <c r="B140" s="57" t="s">
        <v>202</v>
      </c>
      <c r="C140" s="42"/>
      <c r="D140" s="42"/>
      <c r="E140" s="43"/>
      <c r="F140" s="120"/>
      <c r="G140" s="118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23.25" customHeight="1" x14ac:dyDescent="0.2">
      <c r="A141" s="26"/>
      <c r="B141" s="57" t="s">
        <v>203</v>
      </c>
      <c r="C141" s="42"/>
      <c r="D141" s="42"/>
      <c r="E141" s="43"/>
      <c r="F141" s="120"/>
      <c r="G141" s="118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23.25" customHeight="1" x14ac:dyDescent="0.2">
      <c r="A142" s="26"/>
      <c r="B142" s="57" t="s">
        <v>204</v>
      </c>
      <c r="C142" s="42"/>
      <c r="D142" s="42"/>
      <c r="E142" s="43"/>
      <c r="F142" s="120"/>
      <c r="G142" s="118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23.25" customHeight="1" x14ac:dyDescent="0.2">
      <c r="A143" s="26"/>
      <c r="B143" s="57" t="s">
        <v>205</v>
      </c>
      <c r="C143" s="42"/>
      <c r="D143" s="42"/>
      <c r="E143" s="43"/>
      <c r="F143" s="120"/>
      <c r="G143" s="118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23.25" customHeight="1" x14ac:dyDescent="0.2">
      <c r="A144" s="26"/>
      <c r="B144" s="57" t="s">
        <v>206</v>
      </c>
      <c r="C144" s="42"/>
      <c r="D144" s="42"/>
      <c r="E144" s="43"/>
      <c r="F144" s="120"/>
      <c r="G144" s="118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23.25" customHeight="1" x14ac:dyDescent="0.2">
      <c r="A145" s="26"/>
      <c r="B145" s="57" t="s">
        <v>207</v>
      </c>
      <c r="C145" s="42"/>
      <c r="D145" s="42"/>
      <c r="E145" s="43"/>
      <c r="F145" s="120"/>
      <c r="G145" s="118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23.25" customHeight="1" x14ac:dyDescent="0.2">
      <c r="A146" s="26"/>
      <c r="B146" s="57" t="s">
        <v>208</v>
      </c>
      <c r="C146" s="42"/>
      <c r="D146" s="42"/>
      <c r="E146" s="43"/>
      <c r="F146" s="120"/>
      <c r="G146" s="118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23.25" customHeight="1" x14ac:dyDescent="0.2">
      <c r="A147" s="26"/>
      <c r="B147" s="57" t="s">
        <v>209</v>
      </c>
      <c r="C147" s="42"/>
      <c r="D147" s="42"/>
      <c r="E147" s="43"/>
      <c r="F147" s="120"/>
      <c r="G147" s="118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23.25" customHeight="1" x14ac:dyDescent="0.2">
      <c r="A148" s="26"/>
      <c r="B148" s="57" t="s">
        <v>210</v>
      </c>
      <c r="C148" s="42"/>
      <c r="D148" s="42"/>
      <c r="E148" s="43"/>
      <c r="F148" s="120"/>
      <c r="G148" s="118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23.25" customHeight="1" x14ac:dyDescent="0.2">
      <c r="A149" s="26"/>
      <c r="B149" s="57" t="s">
        <v>211</v>
      </c>
      <c r="C149" s="42"/>
      <c r="D149" s="42"/>
      <c r="E149" s="43"/>
      <c r="F149" s="120"/>
      <c r="G149" s="118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27" customHeight="1" x14ac:dyDescent="0.2">
      <c r="A150" s="25"/>
      <c r="B150" s="44" t="s">
        <v>212</v>
      </c>
      <c r="C150" s="45">
        <f>C45+C50+C67+C82+C95+C108+C118+C135</f>
        <v>502.46333333333337</v>
      </c>
      <c r="D150" s="126" t="s">
        <v>197</v>
      </c>
      <c r="E150" s="118"/>
      <c r="F150" s="129">
        <f>F45+F50+F67+F82+F95+F108+F118+F135</f>
        <v>658.39</v>
      </c>
      <c r="G150" s="118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21" customHeight="1" x14ac:dyDescent="0.25">
      <c r="A151" s="25"/>
      <c r="B151" s="62"/>
      <c r="C151" s="25"/>
      <c r="D151" s="25"/>
      <c r="E151" s="25"/>
      <c r="F151" s="63"/>
      <c r="G151" s="63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21" customHeight="1" x14ac:dyDescent="0.25">
      <c r="A152" s="25"/>
      <c r="B152" s="62"/>
      <c r="C152" s="25"/>
      <c r="D152" s="25"/>
      <c r="E152" s="25"/>
      <c r="F152" s="63"/>
      <c r="G152" s="63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39" customHeight="1" x14ac:dyDescent="0.2">
      <c r="A153" s="25"/>
      <c r="B153" s="127" t="s">
        <v>213</v>
      </c>
      <c r="C153" s="128"/>
      <c r="D153" s="128"/>
      <c r="E153" s="128"/>
      <c r="F153" s="128"/>
      <c r="G153" s="122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21" customHeight="1" x14ac:dyDescent="0.25">
      <c r="A154" s="25"/>
      <c r="B154" s="62"/>
      <c r="C154" s="25"/>
      <c r="D154" s="25"/>
      <c r="E154" s="25"/>
      <c r="F154" s="63"/>
      <c r="G154" s="63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21" customHeight="1" x14ac:dyDescent="0.3">
      <c r="A155" s="25"/>
      <c r="B155" s="65" t="s">
        <v>91</v>
      </c>
      <c r="C155" s="66">
        <f>C20</f>
        <v>2720</v>
      </c>
      <c r="D155" s="67"/>
      <c r="E155" s="65" t="s">
        <v>92</v>
      </c>
      <c r="F155" s="121">
        <f>F20</f>
        <v>9000</v>
      </c>
      <c r="G155" s="122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21" customHeight="1" x14ac:dyDescent="0.3">
      <c r="A156" s="25"/>
      <c r="B156" s="65" t="s">
        <v>214</v>
      </c>
      <c r="C156" s="66">
        <f>C31</f>
        <v>0</v>
      </c>
      <c r="D156" s="67"/>
      <c r="E156" s="65" t="s">
        <v>215</v>
      </c>
      <c r="F156" s="121">
        <f>F31</f>
        <v>1100</v>
      </c>
      <c r="G156" s="122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21" customHeight="1" x14ac:dyDescent="0.3">
      <c r="A157" s="25"/>
      <c r="B157" s="65" t="s">
        <v>216</v>
      </c>
      <c r="C157" s="66">
        <f>C41</f>
        <v>300</v>
      </c>
      <c r="D157" s="67"/>
      <c r="E157" s="65" t="s">
        <v>217</v>
      </c>
      <c r="F157" s="121">
        <f>F41</f>
        <v>0</v>
      </c>
      <c r="G157" s="122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21" customHeight="1" x14ac:dyDescent="0.3">
      <c r="A158" s="25"/>
      <c r="B158" s="65" t="s">
        <v>218</v>
      </c>
      <c r="C158" s="66">
        <f>C150</f>
        <v>502.46333333333337</v>
      </c>
      <c r="D158" s="67"/>
      <c r="E158" s="65" t="s">
        <v>219</v>
      </c>
      <c r="F158" s="121">
        <f>F150</f>
        <v>658.39</v>
      </c>
      <c r="G158" s="122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21" customHeight="1" x14ac:dyDescent="0.3">
      <c r="A159" s="25"/>
      <c r="B159" s="68" t="s">
        <v>220</v>
      </c>
      <c r="C159" s="69">
        <f>+C155-SUM(C156:C158)</f>
        <v>1917.5366666666666</v>
      </c>
      <c r="D159" s="70"/>
      <c r="E159" s="68" t="s">
        <v>221</v>
      </c>
      <c r="F159" s="123">
        <f>+F155-SUM(F156:F158)</f>
        <v>7241.6100000000006</v>
      </c>
      <c r="G159" s="124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21" customHeight="1" x14ac:dyDescent="0.25">
      <c r="A160" s="25"/>
      <c r="B160" s="62"/>
      <c r="C160" s="25"/>
      <c r="D160" s="25"/>
      <c r="E160" s="25"/>
      <c r="F160" s="63"/>
      <c r="G160" s="63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hidden="1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hidden="1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hidden="1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hidden="1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hidden="1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hidden="1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hidden="1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hidden="1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hidden="1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21" customHeight="1" x14ac:dyDescent="0.2">
      <c r="A171" s="25"/>
      <c r="B171" s="25"/>
      <c r="C171" s="125" t="str">
        <f>_xlfn.SINGLE(_xlfn.CONCAT("% del gasto total asumido por ",C7))</f>
        <v>% del gasto total asumido por Juan</v>
      </c>
      <c r="D171" s="122"/>
      <c r="E171" s="71">
        <f>IFERROR((M46*12+N46)/((M46*12+N46)+(M47*12+N47)),"Faltan datos")</f>
        <v>1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21" customHeight="1" x14ac:dyDescent="0.2">
      <c r="A172" s="25"/>
      <c r="B172" s="25"/>
      <c r="C172" s="125" t="str">
        <f>_xlfn.SINGLE(_xlfn.CONCAT("% del gasto total asumido por ",C8))</f>
        <v xml:space="preserve">% del gasto total asumido por </v>
      </c>
      <c r="D172" s="122"/>
      <c r="E172" s="72">
        <f>IFERROR((M47*12+N47)/((M46*12+N46)+(M47*12+N47)),"Faltan datos")</f>
        <v>0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hidden="1" customHeight="1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hidden="1" customHeight="1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hidden="1" customHeight="1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hidden="1" customHeight="1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hidden="1" customHeight="1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hidden="1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hidden="1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hidden="1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hidden="1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hidden="1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hidden="1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hidden="1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hidden="1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hidden="1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hidden="1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hidden="1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hidden="1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hidden="1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hidden="1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hidden="1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hidden="1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hidden="1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hidden="1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hidden="1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hidden="1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hidden="1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hidden="1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hidden="1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hidden="1" x14ac:dyDescent="0.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hidden="1" x14ac:dyDescent="0.2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hidden="1" x14ac:dyDescent="0.2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hidden="1" x14ac:dyDescent="0.2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hidden="1" x14ac:dyDescent="0.2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hidden="1" x14ac:dyDescent="0.2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hidden="1" x14ac:dyDescent="0.2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hidden="1" x14ac:dyDescent="0.2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hidden="1" x14ac:dyDescent="0.2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hidden="1" x14ac:dyDescent="0.2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hidden="1" x14ac:dyDescent="0.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hidden="1" x14ac:dyDescent="0.2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hidden="1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hidden="1" x14ac:dyDescent="0.2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hidden="1" x14ac:dyDescent="0.2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hidden="1" x14ac:dyDescent="0.2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hidden="1" x14ac:dyDescent="0.2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hidden="1" x14ac:dyDescent="0.2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hidden="1" x14ac:dyDescent="0.2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hidden="1" x14ac:dyDescent="0.2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hidden="1" x14ac:dyDescent="0.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hidden="1" x14ac:dyDescent="0.2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hidden="1" x14ac:dyDescent="0.2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hidden="1" x14ac:dyDescent="0.2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hidden="1" x14ac:dyDescent="0.2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hidden="1" x14ac:dyDescent="0.2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hidden="1" x14ac:dyDescent="0.2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hidden="1" x14ac:dyDescent="0.2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hidden="1" x14ac:dyDescent="0.2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hidden="1" x14ac:dyDescent="0.2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hidden="1" x14ac:dyDescent="0.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hidden="1" x14ac:dyDescent="0.2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hidden="1" x14ac:dyDescent="0.2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hidden="1" x14ac:dyDescent="0.2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hidden="1" x14ac:dyDescent="0.2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hidden="1" x14ac:dyDescent="0.2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hidden="1" x14ac:dyDescent="0.2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hidden="1" x14ac:dyDescent="0.2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hidden="1" x14ac:dyDescent="0.2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hidden="1" x14ac:dyDescent="0.2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hidden="1" x14ac:dyDescent="0.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hidden="1" x14ac:dyDescent="0.2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hidden="1" x14ac:dyDescent="0.2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hidden="1" x14ac:dyDescent="0.2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hidden="1" x14ac:dyDescent="0.2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hidden="1" x14ac:dyDescent="0.2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hidden="1" x14ac:dyDescent="0.2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hidden="1" x14ac:dyDescent="0.2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hidden="1" x14ac:dyDescent="0.2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hidden="1" x14ac:dyDescent="0.2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hidden="1" x14ac:dyDescent="0.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hidden="1" x14ac:dyDescent="0.2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hidden="1" x14ac:dyDescent="0.2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hidden="1" x14ac:dyDescent="0.2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hidden="1" x14ac:dyDescent="0.2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hidden="1" x14ac:dyDescent="0.2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hidden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hidden="1" x14ac:dyDescent="0.2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hidden="1" x14ac:dyDescent="0.2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hidden="1" x14ac:dyDescent="0.2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hidden="1" x14ac:dyDescent="0.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hidden="1" x14ac:dyDescent="0.2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hidden="1" x14ac:dyDescent="0.2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hidden="1" x14ac:dyDescent="0.2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hidden="1" x14ac:dyDescent="0.2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hidden="1" x14ac:dyDescent="0.2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hidden="1" x14ac:dyDescent="0.2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hidden="1" x14ac:dyDescent="0.2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hidden="1" x14ac:dyDescent="0.2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hidden="1" x14ac:dyDescent="0.2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hidden="1" x14ac:dyDescent="0.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hidden="1" x14ac:dyDescent="0.2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hidden="1" x14ac:dyDescent="0.2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hidden="1" x14ac:dyDescent="0.2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hidden="1" x14ac:dyDescent="0.2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hidden="1" x14ac:dyDescent="0.2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hidden="1" x14ac:dyDescent="0.2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hidden="1" x14ac:dyDescent="0.2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hidden="1" x14ac:dyDescent="0.2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hidden="1" x14ac:dyDescent="0.2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hidden="1" x14ac:dyDescent="0.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hidden="1" x14ac:dyDescent="0.2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hidden="1" x14ac:dyDescent="0.2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hidden="1" x14ac:dyDescent="0.2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hidden="1" x14ac:dyDescent="0.2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hidden="1" x14ac:dyDescent="0.2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hidden="1" x14ac:dyDescent="0.2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hidden="1" x14ac:dyDescent="0.2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hidden="1" x14ac:dyDescent="0.2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hidden="1" x14ac:dyDescent="0.2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hidden="1" x14ac:dyDescent="0.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hidden="1" x14ac:dyDescent="0.2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hidden="1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hidden="1" x14ac:dyDescent="0.2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hidden="1" x14ac:dyDescent="0.2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hidden="1" x14ac:dyDescent="0.2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hidden="1" x14ac:dyDescent="0.2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hidden="1" x14ac:dyDescent="0.2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hidden="1" x14ac:dyDescent="0.2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hidden="1" x14ac:dyDescent="0.2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hidden="1" x14ac:dyDescent="0.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hidden="1" x14ac:dyDescent="0.2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hidden="1" x14ac:dyDescent="0.2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hidden="1" x14ac:dyDescent="0.2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hidden="1" x14ac:dyDescent="0.2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hidden="1" x14ac:dyDescent="0.2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hidden="1" x14ac:dyDescent="0.2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hidden="1" x14ac:dyDescent="0.2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hidden="1" x14ac:dyDescent="0.2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hidden="1" x14ac:dyDescent="0.2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hidden="1" x14ac:dyDescent="0.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hidden="1" x14ac:dyDescent="0.2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hidden="1" x14ac:dyDescent="0.2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hidden="1" x14ac:dyDescent="0.2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hidden="1" x14ac:dyDescent="0.2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hidden="1" x14ac:dyDescent="0.2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hidden="1" x14ac:dyDescent="0.2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hidden="1" x14ac:dyDescent="0.2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hidden="1" x14ac:dyDescent="0.2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hidden="1" x14ac:dyDescent="0.2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hidden="1" x14ac:dyDescent="0.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hidden="1" x14ac:dyDescent="0.2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hidden="1" x14ac:dyDescent="0.2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hidden="1" x14ac:dyDescent="0.2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hidden="1" x14ac:dyDescent="0.2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hidden="1" x14ac:dyDescent="0.2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hidden="1" x14ac:dyDescent="0.2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hidden="1" x14ac:dyDescent="0.2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hidden="1" x14ac:dyDescent="0.2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hidden="1" x14ac:dyDescent="0.2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hidden="1" x14ac:dyDescent="0.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hidden="1" x14ac:dyDescent="0.2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hidden="1" x14ac:dyDescent="0.2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hidden="1" x14ac:dyDescent="0.2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hidden="1" x14ac:dyDescent="0.2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hidden="1" x14ac:dyDescent="0.2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hidden="1" x14ac:dyDescent="0.2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hidden="1" x14ac:dyDescent="0.2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hidden="1" x14ac:dyDescent="0.2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hidden="1" x14ac:dyDescent="0.2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hidden="1" x14ac:dyDescent="0.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hidden="1" x14ac:dyDescent="0.2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hidden="1" x14ac:dyDescent="0.2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hidden="1" x14ac:dyDescent="0.2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hidden="1" x14ac:dyDescent="0.2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hidden="1" x14ac:dyDescent="0.2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hidden="1" x14ac:dyDescent="0.2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hidden="1" x14ac:dyDescent="0.2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hidden="1" x14ac:dyDescent="0.2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hidden="1" x14ac:dyDescent="0.2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hidden="1" x14ac:dyDescent="0.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hidden="1" x14ac:dyDescent="0.2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hidden="1" x14ac:dyDescent="0.2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hidden="1" x14ac:dyDescent="0.2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hidden="1" x14ac:dyDescent="0.2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hidden="1" x14ac:dyDescent="0.2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hidden="1" x14ac:dyDescent="0.2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hidden="1" x14ac:dyDescent="0.2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hidden="1" x14ac:dyDescent="0.2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hidden="1" x14ac:dyDescent="0.2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hidden="1" x14ac:dyDescent="0.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hidden="1" x14ac:dyDescent="0.2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hidden="1" x14ac:dyDescent="0.2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hidden="1" x14ac:dyDescent="0.2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hidden="1" x14ac:dyDescent="0.2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hidden="1" x14ac:dyDescent="0.2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hidden="1" x14ac:dyDescent="0.2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hidden="1" x14ac:dyDescent="0.2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hidden="1" x14ac:dyDescent="0.2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hidden="1" x14ac:dyDescent="0.2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hidden="1" x14ac:dyDescent="0.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hidden="1" x14ac:dyDescent="0.2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hidden="1" x14ac:dyDescent="0.2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hidden="1" x14ac:dyDescent="0.2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hidden="1" x14ac:dyDescent="0.2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hidden="1" x14ac:dyDescent="0.2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hidden="1" x14ac:dyDescent="0.2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hidden="1" x14ac:dyDescent="0.2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hidden="1" x14ac:dyDescent="0.2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hidden="1" x14ac:dyDescent="0.2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hidden="1" x14ac:dyDescent="0.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hidden="1" x14ac:dyDescent="0.2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hidden="1" x14ac:dyDescent="0.2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hidden="1" x14ac:dyDescent="0.2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hidden="1" x14ac:dyDescent="0.2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hidden="1" x14ac:dyDescent="0.2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hidden="1" x14ac:dyDescent="0.2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hidden="1" x14ac:dyDescent="0.2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hidden="1" x14ac:dyDescent="0.2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hidden="1" x14ac:dyDescent="0.2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hidden="1" x14ac:dyDescent="0.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hidden="1" x14ac:dyDescent="0.2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hidden="1" x14ac:dyDescent="0.2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hidden="1" x14ac:dyDescent="0.2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hidden="1" x14ac:dyDescent="0.2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hidden="1" x14ac:dyDescent="0.2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hidden="1" x14ac:dyDescent="0.2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hidden="1" x14ac:dyDescent="0.2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hidden="1" x14ac:dyDescent="0.2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hidden="1" x14ac:dyDescent="0.2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hidden="1" x14ac:dyDescent="0.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hidden="1" x14ac:dyDescent="0.2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hidden="1" x14ac:dyDescent="0.2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hidden="1" x14ac:dyDescent="0.2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hidden="1" x14ac:dyDescent="0.2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hidden="1" x14ac:dyDescent="0.2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hidden="1" x14ac:dyDescent="0.2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hidden="1" x14ac:dyDescent="0.2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hidden="1" x14ac:dyDescent="0.2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hidden="1" x14ac:dyDescent="0.2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hidden="1" x14ac:dyDescent="0.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hidden="1" x14ac:dyDescent="0.2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hidden="1" x14ac:dyDescent="0.2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hidden="1" x14ac:dyDescent="0.2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hidden="1" x14ac:dyDescent="0.2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hidden="1" x14ac:dyDescent="0.2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hidden="1" x14ac:dyDescent="0.2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hidden="1" x14ac:dyDescent="0.2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hidden="1" x14ac:dyDescent="0.2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hidden="1" x14ac:dyDescent="0.2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hidden="1" x14ac:dyDescent="0.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hidden="1" x14ac:dyDescent="0.2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hidden="1" x14ac:dyDescent="0.2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hidden="1" x14ac:dyDescent="0.2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hidden="1" x14ac:dyDescent="0.2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hidden="1" x14ac:dyDescent="0.2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hidden="1" x14ac:dyDescent="0.2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hidden="1" x14ac:dyDescent="0.2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hidden="1" x14ac:dyDescent="0.2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hidden="1" x14ac:dyDescent="0.2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hidden="1" x14ac:dyDescent="0.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hidden="1" x14ac:dyDescent="0.2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hidden="1" x14ac:dyDescent="0.2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hidden="1" x14ac:dyDescent="0.2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hidden="1" x14ac:dyDescent="0.2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hidden="1" x14ac:dyDescent="0.2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hidden="1" x14ac:dyDescent="0.2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hidden="1" x14ac:dyDescent="0.2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hidden="1" x14ac:dyDescent="0.2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hidden="1" x14ac:dyDescent="0.2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hidden="1" x14ac:dyDescent="0.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hidden="1" x14ac:dyDescent="0.2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hidden="1" x14ac:dyDescent="0.2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hidden="1" x14ac:dyDescent="0.2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hidden="1" x14ac:dyDescent="0.2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hidden="1" x14ac:dyDescent="0.2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hidden="1" x14ac:dyDescent="0.2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hidden="1" x14ac:dyDescent="0.2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hidden="1" x14ac:dyDescent="0.2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hidden="1" x14ac:dyDescent="0.2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hidden="1" x14ac:dyDescent="0.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hidden="1" x14ac:dyDescent="0.2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hidden="1" x14ac:dyDescent="0.2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hidden="1" x14ac:dyDescent="0.2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hidden="1" x14ac:dyDescent="0.2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hidden="1" x14ac:dyDescent="0.2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hidden="1" x14ac:dyDescent="0.2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hidden="1" x14ac:dyDescent="0.2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hidden="1" x14ac:dyDescent="0.2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hidden="1" x14ac:dyDescent="0.2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hidden="1" x14ac:dyDescent="0.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hidden="1" x14ac:dyDescent="0.2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hidden="1" x14ac:dyDescent="0.2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hidden="1" x14ac:dyDescent="0.2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hidden="1" x14ac:dyDescent="0.2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hidden="1" x14ac:dyDescent="0.2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hidden="1" x14ac:dyDescent="0.2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hidden="1" x14ac:dyDescent="0.2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hidden="1" x14ac:dyDescent="0.2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hidden="1" x14ac:dyDescent="0.2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hidden="1" x14ac:dyDescent="0.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hidden="1" x14ac:dyDescent="0.2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hidden="1" x14ac:dyDescent="0.2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hidden="1" x14ac:dyDescent="0.2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hidden="1" x14ac:dyDescent="0.2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hidden="1" x14ac:dyDescent="0.2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hidden="1" x14ac:dyDescent="0.2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hidden="1" x14ac:dyDescent="0.2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hidden="1" x14ac:dyDescent="0.2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hidden="1" x14ac:dyDescent="0.2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hidden="1" x14ac:dyDescent="0.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hidden="1" x14ac:dyDescent="0.2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hidden="1" x14ac:dyDescent="0.2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hidden="1" x14ac:dyDescent="0.2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hidden="1" x14ac:dyDescent="0.2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hidden="1" x14ac:dyDescent="0.2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hidden="1" x14ac:dyDescent="0.2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hidden="1" x14ac:dyDescent="0.2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hidden="1" x14ac:dyDescent="0.2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hidden="1" x14ac:dyDescent="0.2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hidden="1" x14ac:dyDescent="0.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hidden="1" x14ac:dyDescent="0.2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hidden="1" x14ac:dyDescent="0.2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hidden="1" x14ac:dyDescent="0.2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hidden="1" x14ac:dyDescent="0.2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hidden="1" x14ac:dyDescent="0.2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hidden="1" x14ac:dyDescent="0.2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hidden="1" x14ac:dyDescent="0.2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hidden="1" x14ac:dyDescent="0.2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hidden="1" x14ac:dyDescent="0.2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hidden="1" x14ac:dyDescent="0.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hidden="1" x14ac:dyDescent="0.2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hidden="1" x14ac:dyDescent="0.2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hidden="1" x14ac:dyDescent="0.2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hidden="1" x14ac:dyDescent="0.2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hidden="1" x14ac:dyDescent="0.2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hidden="1" x14ac:dyDescent="0.2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hidden="1" x14ac:dyDescent="0.2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hidden="1" x14ac:dyDescent="0.2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hidden="1" x14ac:dyDescent="0.2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hidden="1" x14ac:dyDescent="0.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hidden="1" x14ac:dyDescent="0.2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hidden="1" x14ac:dyDescent="0.2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hidden="1" x14ac:dyDescent="0.2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hidden="1" x14ac:dyDescent="0.2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hidden="1" x14ac:dyDescent="0.2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hidden="1" x14ac:dyDescent="0.2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hidden="1" x14ac:dyDescent="0.2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hidden="1" x14ac:dyDescent="0.2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hidden="1" x14ac:dyDescent="0.2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hidden="1" x14ac:dyDescent="0.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hidden="1" x14ac:dyDescent="0.2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hidden="1" x14ac:dyDescent="0.2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hidden="1" x14ac:dyDescent="0.2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hidden="1" x14ac:dyDescent="0.2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hidden="1" x14ac:dyDescent="0.2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hidden="1" x14ac:dyDescent="0.2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hidden="1" x14ac:dyDescent="0.2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hidden="1" x14ac:dyDescent="0.2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hidden="1" x14ac:dyDescent="0.2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hidden="1" x14ac:dyDescent="0.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hidden="1" x14ac:dyDescent="0.2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hidden="1" x14ac:dyDescent="0.2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hidden="1" x14ac:dyDescent="0.2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hidden="1" x14ac:dyDescent="0.2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hidden="1" x14ac:dyDescent="0.2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hidden="1" x14ac:dyDescent="0.2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hidden="1" x14ac:dyDescent="0.2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hidden="1" x14ac:dyDescent="0.2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hidden="1" x14ac:dyDescent="0.2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hidden="1" x14ac:dyDescent="0.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hidden="1" x14ac:dyDescent="0.2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hidden="1" x14ac:dyDescent="0.2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hidden="1" x14ac:dyDescent="0.2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hidden="1" x14ac:dyDescent="0.2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hidden="1" x14ac:dyDescent="0.2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hidden="1" x14ac:dyDescent="0.2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hidden="1" x14ac:dyDescent="0.2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hidden="1" x14ac:dyDescent="0.2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hidden="1" x14ac:dyDescent="0.2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hidden="1" x14ac:dyDescent="0.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hidden="1" x14ac:dyDescent="0.2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hidden="1" x14ac:dyDescent="0.2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hidden="1" x14ac:dyDescent="0.2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hidden="1" x14ac:dyDescent="0.2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hidden="1" x14ac:dyDescent="0.2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hidden="1" x14ac:dyDescent="0.2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hidden="1" x14ac:dyDescent="0.2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hidden="1" x14ac:dyDescent="0.2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hidden="1" x14ac:dyDescent="0.2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hidden="1" x14ac:dyDescent="0.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hidden="1" x14ac:dyDescent="0.2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hidden="1" x14ac:dyDescent="0.2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hidden="1" x14ac:dyDescent="0.2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hidden="1" x14ac:dyDescent="0.2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hidden="1" x14ac:dyDescent="0.2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hidden="1" x14ac:dyDescent="0.2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hidden="1" x14ac:dyDescent="0.2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hidden="1" x14ac:dyDescent="0.2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hidden="1" x14ac:dyDescent="0.2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hidden="1" x14ac:dyDescent="0.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hidden="1" x14ac:dyDescent="0.2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hidden="1" x14ac:dyDescent="0.2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hidden="1" x14ac:dyDescent="0.2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hidden="1" x14ac:dyDescent="0.2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hidden="1" x14ac:dyDescent="0.2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hidden="1" x14ac:dyDescent="0.2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hidden="1" x14ac:dyDescent="0.2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hidden="1" x14ac:dyDescent="0.2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hidden="1" x14ac:dyDescent="0.2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hidden="1" x14ac:dyDescent="0.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hidden="1" x14ac:dyDescent="0.2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hidden="1" x14ac:dyDescent="0.2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hidden="1" x14ac:dyDescent="0.2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hidden="1" x14ac:dyDescent="0.2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hidden="1" x14ac:dyDescent="0.2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hidden="1" x14ac:dyDescent="0.2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hidden="1" x14ac:dyDescent="0.2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hidden="1" x14ac:dyDescent="0.2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hidden="1" x14ac:dyDescent="0.2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hidden="1" x14ac:dyDescent="0.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hidden="1" x14ac:dyDescent="0.2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hidden="1" x14ac:dyDescent="0.2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hidden="1" x14ac:dyDescent="0.2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hidden="1" x14ac:dyDescent="0.2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hidden="1" x14ac:dyDescent="0.2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hidden="1" x14ac:dyDescent="0.2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hidden="1" x14ac:dyDescent="0.2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hidden="1" x14ac:dyDescent="0.2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hidden="1" x14ac:dyDescent="0.2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hidden="1" x14ac:dyDescent="0.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hidden="1" x14ac:dyDescent="0.2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hidden="1" x14ac:dyDescent="0.2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hidden="1" x14ac:dyDescent="0.2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hidden="1" x14ac:dyDescent="0.2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hidden="1" x14ac:dyDescent="0.2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hidden="1" x14ac:dyDescent="0.2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hidden="1" x14ac:dyDescent="0.2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hidden="1" x14ac:dyDescent="0.2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hidden="1" x14ac:dyDescent="0.2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hidden="1" x14ac:dyDescent="0.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hidden="1" x14ac:dyDescent="0.2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hidden="1" x14ac:dyDescent="0.2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hidden="1" x14ac:dyDescent="0.2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hidden="1" x14ac:dyDescent="0.2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hidden="1" x14ac:dyDescent="0.2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hidden="1" x14ac:dyDescent="0.2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hidden="1" x14ac:dyDescent="0.2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hidden="1" x14ac:dyDescent="0.2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hidden="1" x14ac:dyDescent="0.2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hidden="1" x14ac:dyDescent="0.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hidden="1" x14ac:dyDescent="0.2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hidden="1" x14ac:dyDescent="0.2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hidden="1" x14ac:dyDescent="0.2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hidden="1" x14ac:dyDescent="0.2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hidden="1" x14ac:dyDescent="0.2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hidden="1" x14ac:dyDescent="0.2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hidden="1" x14ac:dyDescent="0.2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hidden="1" x14ac:dyDescent="0.2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hidden="1" x14ac:dyDescent="0.2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hidden="1" x14ac:dyDescent="0.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hidden="1" x14ac:dyDescent="0.2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hidden="1" x14ac:dyDescent="0.2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hidden="1" x14ac:dyDescent="0.2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hidden="1" x14ac:dyDescent="0.2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hidden="1" x14ac:dyDescent="0.2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hidden="1" x14ac:dyDescent="0.2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hidden="1" x14ac:dyDescent="0.2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hidden="1" x14ac:dyDescent="0.2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hidden="1" x14ac:dyDescent="0.2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hidden="1" x14ac:dyDescent="0.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hidden="1" x14ac:dyDescent="0.2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hidden="1" x14ac:dyDescent="0.2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hidden="1" x14ac:dyDescent="0.2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hidden="1" x14ac:dyDescent="0.2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hidden="1" x14ac:dyDescent="0.2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hidden="1" x14ac:dyDescent="0.2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hidden="1" x14ac:dyDescent="0.2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hidden="1" x14ac:dyDescent="0.2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hidden="1" x14ac:dyDescent="0.2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hidden="1" x14ac:dyDescent="0.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hidden="1" x14ac:dyDescent="0.2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hidden="1" x14ac:dyDescent="0.2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hidden="1" x14ac:dyDescent="0.2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hidden="1" x14ac:dyDescent="0.2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hidden="1" x14ac:dyDescent="0.2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hidden="1" x14ac:dyDescent="0.2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hidden="1" x14ac:dyDescent="0.2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hidden="1" x14ac:dyDescent="0.2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hidden="1" x14ac:dyDescent="0.2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hidden="1" x14ac:dyDescent="0.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hidden="1" x14ac:dyDescent="0.2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hidden="1" x14ac:dyDescent="0.2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hidden="1" x14ac:dyDescent="0.2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hidden="1" x14ac:dyDescent="0.2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hidden="1" x14ac:dyDescent="0.2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hidden="1" x14ac:dyDescent="0.2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hidden="1" x14ac:dyDescent="0.2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hidden="1" x14ac:dyDescent="0.2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hidden="1" x14ac:dyDescent="0.2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hidden="1" x14ac:dyDescent="0.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hidden="1" x14ac:dyDescent="0.2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hidden="1" x14ac:dyDescent="0.2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hidden="1" x14ac:dyDescent="0.2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hidden="1" x14ac:dyDescent="0.2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hidden="1" x14ac:dyDescent="0.2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hidden="1" x14ac:dyDescent="0.2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hidden="1" x14ac:dyDescent="0.2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hidden="1" x14ac:dyDescent="0.2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hidden="1" x14ac:dyDescent="0.2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hidden="1" x14ac:dyDescent="0.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hidden="1" x14ac:dyDescent="0.2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hidden="1" x14ac:dyDescent="0.2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hidden="1" x14ac:dyDescent="0.2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hidden="1" x14ac:dyDescent="0.2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hidden="1" x14ac:dyDescent="0.2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hidden="1" x14ac:dyDescent="0.2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hidden="1" x14ac:dyDescent="0.2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hidden="1" x14ac:dyDescent="0.2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hidden="1" x14ac:dyDescent="0.2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hidden="1" x14ac:dyDescent="0.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hidden="1" x14ac:dyDescent="0.2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hidden="1" x14ac:dyDescent="0.2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hidden="1" x14ac:dyDescent="0.2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hidden="1" x14ac:dyDescent="0.2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hidden="1" x14ac:dyDescent="0.2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hidden="1" x14ac:dyDescent="0.2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hidden="1" x14ac:dyDescent="0.2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hidden="1" x14ac:dyDescent="0.2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hidden="1" x14ac:dyDescent="0.2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hidden="1" x14ac:dyDescent="0.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hidden="1" x14ac:dyDescent="0.2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hidden="1" x14ac:dyDescent="0.2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hidden="1" x14ac:dyDescent="0.2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hidden="1" x14ac:dyDescent="0.2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hidden="1" x14ac:dyDescent="0.2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hidden="1" x14ac:dyDescent="0.2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hidden="1" x14ac:dyDescent="0.2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hidden="1" x14ac:dyDescent="0.2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hidden="1" x14ac:dyDescent="0.2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hidden="1" x14ac:dyDescent="0.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hidden="1" x14ac:dyDescent="0.2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hidden="1" x14ac:dyDescent="0.2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hidden="1" x14ac:dyDescent="0.2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hidden="1" x14ac:dyDescent="0.2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hidden="1" x14ac:dyDescent="0.2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hidden="1" x14ac:dyDescent="0.2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hidden="1" x14ac:dyDescent="0.2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hidden="1" x14ac:dyDescent="0.2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hidden="1" x14ac:dyDescent="0.2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hidden="1" x14ac:dyDescent="0.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hidden="1" x14ac:dyDescent="0.2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hidden="1" x14ac:dyDescent="0.2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hidden="1" x14ac:dyDescent="0.2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hidden="1" x14ac:dyDescent="0.2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hidden="1" x14ac:dyDescent="0.2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hidden="1" x14ac:dyDescent="0.2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hidden="1" x14ac:dyDescent="0.2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hidden="1" x14ac:dyDescent="0.2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hidden="1" x14ac:dyDescent="0.2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hidden="1" x14ac:dyDescent="0.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hidden="1" x14ac:dyDescent="0.2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hidden="1" x14ac:dyDescent="0.2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hidden="1" x14ac:dyDescent="0.2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hidden="1" x14ac:dyDescent="0.2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hidden="1" x14ac:dyDescent="0.2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hidden="1" x14ac:dyDescent="0.2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hidden="1" x14ac:dyDescent="0.2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hidden="1" x14ac:dyDescent="0.2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hidden="1" x14ac:dyDescent="0.2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hidden="1" x14ac:dyDescent="0.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hidden="1" x14ac:dyDescent="0.2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hidden="1" x14ac:dyDescent="0.2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hidden="1" x14ac:dyDescent="0.2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hidden="1" x14ac:dyDescent="0.2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hidden="1" x14ac:dyDescent="0.2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hidden="1" x14ac:dyDescent="0.2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hidden="1" x14ac:dyDescent="0.2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hidden="1" x14ac:dyDescent="0.2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hidden="1" x14ac:dyDescent="0.2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hidden="1" x14ac:dyDescent="0.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hidden="1" x14ac:dyDescent="0.2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hidden="1" x14ac:dyDescent="0.2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hidden="1" x14ac:dyDescent="0.2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hidden="1" x14ac:dyDescent="0.2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hidden="1" x14ac:dyDescent="0.2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hidden="1" x14ac:dyDescent="0.2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hidden="1" x14ac:dyDescent="0.2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hidden="1" x14ac:dyDescent="0.2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hidden="1" x14ac:dyDescent="0.2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hidden="1" x14ac:dyDescent="0.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hidden="1" x14ac:dyDescent="0.2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hidden="1" x14ac:dyDescent="0.2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hidden="1" x14ac:dyDescent="0.2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hidden="1" x14ac:dyDescent="0.2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hidden="1" x14ac:dyDescent="0.2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hidden="1" x14ac:dyDescent="0.2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hidden="1" x14ac:dyDescent="0.2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hidden="1" x14ac:dyDescent="0.2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hidden="1" x14ac:dyDescent="0.2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hidden="1" x14ac:dyDescent="0.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hidden="1" x14ac:dyDescent="0.2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hidden="1" x14ac:dyDescent="0.2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hidden="1" x14ac:dyDescent="0.2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hidden="1" x14ac:dyDescent="0.2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hidden="1" x14ac:dyDescent="0.2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hidden="1" x14ac:dyDescent="0.2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hidden="1" x14ac:dyDescent="0.2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hidden="1" x14ac:dyDescent="0.2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hidden="1" x14ac:dyDescent="0.2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hidden="1" x14ac:dyDescent="0.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hidden="1" x14ac:dyDescent="0.2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hidden="1" x14ac:dyDescent="0.2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hidden="1" x14ac:dyDescent="0.2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hidden="1" x14ac:dyDescent="0.2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hidden="1" x14ac:dyDescent="0.2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hidden="1" x14ac:dyDescent="0.2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hidden="1" x14ac:dyDescent="0.2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hidden="1" x14ac:dyDescent="0.2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hidden="1" x14ac:dyDescent="0.2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hidden="1" x14ac:dyDescent="0.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hidden="1" x14ac:dyDescent="0.2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hidden="1" x14ac:dyDescent="0.2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hidden="1" x14ac:dyDescent="0.2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hidden="1" x14ac:dyDescent="0.2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hidden="1" x14ac:dyDescent="0.2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hidden="1" x14ac:dyDescent="0.2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hidden="1" x14ac:dyDescent="0.2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hidden="1" x14ac:dyDescent="0.2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hidden="1" x14ac:dyDescent="0.2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hidden="1" x14ac:dyDescent="0.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hidden="1" x14ac:dyDescent="0.2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hidden="1" x14ac:dyDescent="0.2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hidden="1" x14ac:dyDescent="0.2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hidden="1" x14ac:dyDescent="0.2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hidden="1" x14ac:dyDescent="0.2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hidden="1" x14ac:dyDescent="0.2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hidden="1" x14ac:dyDescent="0.2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hidden="1" x14ac:dyDescent="0.2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hidden="1" x14ac:dyDescent="0.2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hidden="1" x14ac:dyDescent="0.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hidden="1" x14ac:dyDescent="0.2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hidden="1" x14ac:dyDescent="0.2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hidden="1" x14ac:dyDescent="0.2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hidden="1" x14ac:dyDescent="0.2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hidden="1" x14ac:dyDescent="0.2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hidden="1" x14ac:dyDescent="0.2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hidden="1" x14ac:dyDescent="0.2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hidden="1" x14ac:dyDescent="0.2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hidden="1" x14ac:dyDescent="0.2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hidden="1" x14ac:dyDescent="0.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hidden="1" x14ac:dyDescent="0.2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hidden="1" x14ac:dyDescent="0.2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hidden="1" x14ac:dyDescent="0.2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hidden="1" x14ac:dyDescent="0.2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hidden="1" x14ac:dyDescent="0.2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hidden="1" x14ac:dyDescent="0.2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hidden="1" x14ac:dyDescent="0.2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hidden="1" x14ac:dyDescent="0.2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hidden="1" x14ac:dyDescent="0.2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hidden="1" x14ac:dyDescent="0.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hidden="1" x14ac:dyDescent="0.2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hidden="1" x14ac:dyDescent="0.2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hidden="1" x14ac:dyDescent="0.2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hidden="1" x14ac:dyDescent="0.2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hidden="1" x14ac:dyDescent="0.2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hidden="1" x14ac:dyDescent="0.2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hidden="1" x14ac:dyDescent="0.2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hidden="1" x14ac:dyDescent="0.2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hidden="1" x14ac:dyDescent="0.2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hidden="1" x14ac:dyDescent="0.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hidden="1" x14ac:dyDescent="0.2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hidden="1" x14ac:dyDescent="0.2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hidden="1" x14ac:dyDescent="0.2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hidden="1" x14ac:dyDescent="0.2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hidden="1" x14ac:dyDescent="0.2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hidden="1" x14ac:dyDescent="0.2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hidden="1" x14ac:dyDescent="0.2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hidden="1" x14ac:dyDescent="0.2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hidden="1" x14ac:dyDescent="0.2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hidden="1" x14ac:dyDescent="0.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hidden="1" x14ac:dyDescent="0.2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hidden="1" x14ac:dyDescent="0.2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hidden="1" x14ac:dyDescent="0.2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hidden="1" x14ac:dyDescent="0.2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hidden="1" x14ac:dyDescent="0.2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hidden="1" x14ac:dyDescent="0.2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hidden="1" x14ac:dyDescent="0.2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hidden="1" x14ac:dyDescent="0.2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hidden="1" x14ac:dyDescent="0.2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hidden="1" x14ac:dyDescent="0.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hidden="1" x14ac:dyDescent="0.2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hidden="1" x14ac:dyDescent="0.2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hidden="1" x14ac:dyDescent="0.2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hidden="1" x14ac:dyDescent="0.2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hidden="1" x14ac:dyDescent="0.2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hidden="1" x14ac:dyDescent="0.2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hidden="1" x14ac:dyDescent="0.2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hidden="1" x14ac:dyDescent="0.2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hidden="1" x14ac:dyDescent="0.2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hidden="1" x14ac:dyDescent="0.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hidden="1" x14ac:dyDescent="0.2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hidden="1" x14ac:dyDescent="0.2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hidden="1" x14ac:dyDescent="0.2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hidden="1" x14ac:dyDescent="0.2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hidden="1" x14ac:dyDescent="0.2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hidden="1" x14ac:dyDescent="0.2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hidden="1" x14ac:dyDescent="0.2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hidden="1" x14ac:dyDescent="0.2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hidden="1" x14ac:dyDescent="0.2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hidden="1" x14ac:dyDescent="0.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hidden="1" x14ac:dyDescent="0.2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hidden="1" x14ac:dyDescent="0.2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hidden="1" x14ac:dyDescent="0.2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hidden="1" x14ac:dyDescent="0.2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hidden="1" x14ac:dyDescent="0.2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hidden="1" x14ac:dyDescent="0.2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hidden="1" x14ac:dyDescent="0.2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hidden="1" x14ac:dyDescent="0.2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hidden="1" x14ac:dyDescent="0.2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hidden="1" x14ac:dyDescent="0.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hidden="1" x14ac:dyDescent="0.2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hidden="1" x14ac:dyDescent="0.2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hidden="1" x14ac:dyDescent="0.2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hidden="1" x14ac:dyDescent="0.2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hidden="1" x14ac:dyDescent="0.2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hidden="1" x14ac:dyDescent="0.2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hidden="1" x14ac:dyDescent="0.2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hidden="1" x14ac:dyDescent="0.2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hidden="1" x14ac:dyDescent="0.2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hidden="1" x14ac:dyDescent="0.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hidden="1" x14ac:dyDescent="0.2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hidden="1" x14ac:dyDescent="0.2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hidden="1" x14ac:dyDescent="0.2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hidden="1" x14ac:dyDescent="0.2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hidden="1" x14ac:dyDescent="0.2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hidden="1" x14ac:dyDescent="0.2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hidden="1" x14ac:dyDescent="0.2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hidden="1" x14ac:dyDescent="0.2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hidden="1" x14ac:dyDescent="0.2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hidden="1" x14ac:dyDescent="0.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hidden="1" x14ac:dyDescent="0.2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hidden="1" x14ac:dyDescent="0.2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hidden="1" x14ac:dyDescent="0.2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hidden="1" x14ac:dyDescent="0.2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hidden="1" x14ac:dyDescent="0.2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hidden="1" x14ac:dyDescent="0.2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hidden="1" x14ac:dyDescent="0.2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hidden="1" x14ac:dyDescent="0.2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hidden="1" x14ac:dyDescent="0.2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hidden="1" x14ac:dyDescent="0.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hidden="1" x14ac:dyDescent="0.2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hidden="1" x14ac:dyDescent="0.2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hidden="1" x14ac:dyDescent="0.2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hidden="1" x14ac:dyDescent="0.2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hidden="1" x14ac:dyDescent="0.2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hidden="1" x14ac:dyDescent="0.2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hidden="1" x14ac:dyDescent="0.2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hidden="1" x14ac:dyDescent="0.2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hidden="1" x14ac:dyDescent="0.2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hidden="1" x14ac:dyDescent="0.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hidden="1" x14ac:dyDescent="0.2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hidden="1" x14ac:dyDescent="0.2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hidden="1" x14ac:dyDescent="0.2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hidden="1" x14ac:dyDescent="0.2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hidden="1" x14ac:dyDescent="0.2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hidden="1" x14ac:dyDescent="0.2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hidden="1" x14ac:dyDescent="0.2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hidden="1" x14ac:dyDescent="0.2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hidden="1" x14ac:dyDescent="0.2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hidden="1" x14ac:dyDescent="0.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hidden="1" x14ac:dyDescent="0.2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hidden="1" x14ac:dyDescent="0.2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hidden="1" x14ac:dyDescent="0.2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hidden="1" x14ac:dyDescent="0.2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hidden="1" x14ac:dyDescent="0.2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hidden="1" x14ac:dyDescent="0.2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hidden="1" x14ac:dyDescent="0.2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hidden="1" x14ac:dyDescent="0.2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hidden="1" x14ac:dyDescent="0.2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hidden="1" x14ac:dyDescent="0.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hidden="1" x14ac:dyDescent="0.2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hidden="1" x14ac:dyDescent="0.2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hidden="1" x14ac:dyDescent="0.2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hidden="1" x14ac:dyDescent="0.2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hidden="1" x14ac:dyDescent="0.2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hidden="1" x14ac:dyDescent="0.2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hidden="1" x14ac:dyDescent="0.2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hidden="1" x14ac:dyDescent="0.2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hidden="1" x14ac:dyDescent="0.2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hidden="1" x14ac:dyDescent="0.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hidden="1" x14ac:dyDescent="0.2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hidden="1" x14ac:dyDescent="0.2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hidden="1" x14ac:dyDescent="0.2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hidden="1" x14ac:dyDescent="0.2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hidden="1" x14ac:dyDescent="0.2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hidden="1" x14ac:dyDescent="0.2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hidden="1" x14ac:dyDescent="0.2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hidden="1" x14ac:dyDescent="0.2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hidden="1" x14ac:dyDescent="0.2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hidden="1" x14ac:dyDescent="0.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hidden="1" x14ac:dyDescent="0.2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hidden="1" x14ac:dyDescent="0.2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hidden="1" x14ac:dyDescent="0.2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hidden="1" x14ac:dyDescent="0.2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hidden="1" x14ac:dyDescent="0.2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hidden="1" x14ac:dyDescent="0.2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hidden="1" x14ac:dyDescent="0.2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hidden="1" x14ac:dyDescent="0.2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hidden="1" x14ac:dyDescent="0.2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hidden="1" x14ac:dyDescent="0.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hidden="1" x14ac:dyDescent="0.2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hidden="1" x14ac:dyDescent="0.2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hidden="1" x14ac:dyDescent="0.2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hidden="1" x14ac:dyDescent="0.2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hidden="1" x14ac:dyDescent="0.2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hidden="1" x14ac:dyDescent="0.2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hidden="1" x14ac:dyDescent="0.2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hidden="1" x14ac:dyDescent="0.2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hidden="1" x14ac:dyDescent="0.2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hidden="1" x14ac:dyDescent="0.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hidden="1" x14ac:dyDescent="0.2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hidden="1" x14ac:dyDescent="0.2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hidden="1" x14ac:dyDescent="0.2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hidden="1" x14ac:dyDescent="0.2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hidden="1" x14ac:dyDescent="0.2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hidden="1" x14ac:dyDescent="0.2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hidden="1" x14ac:dyDescent="0.2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hidden="1" x14ac:dyDescent="0.2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2.75" hidden="1" x14ac:dyDescent="0.2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2.75" hidden="1" x14ac:dyDescent="0.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2.75" hidden="1" x14ac:dyDescent="0.2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2.75" hidden="1" x14ac:dyDescent="0.2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</sheetData>
  <mergeCells count="157"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F27:G27"/>
    <mergeCell ref="F28:G28"/>
    <mergeCell ref="F29:G29"/>
    <mergeCell ref="D31:E31"/>
    <mergeCell ref="F31:G31"/>
    <mergeCell ref="B33:G33"/>
    <mergeCell ref="F34:G34"/>
    <mergeCell ref="F35:G35"/>
    <mergeCell ref="F36:G36"/>
    <mergeCell ref="F37:G37"/>
    <mergeCell ref="F38:G38"/>
    <mergeCell ref="F39:G39"/>
    <mergeCell ref="F40:G40"/>
    <mergeCell ref="D41:E41"/>
    <mergeCell ref="F41:G41"/>
    <mergeCell ref="B43:G43"/>
    <mergeCell ref="F44:G44"/>
    <mergeCell ref="D45:E45"/>
    <mergeCell ref="F45:G45"/>
    <mergeCell ref="F46:G46"/>
    <mergeCell ref="F47:G47"/>
    <mergeCell ref="F48:G48"/>
    <mergeCell ref="F49:G49"/>
    <mergeCell ref="D50:E50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D67:E67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D82:E82"/>
    <mergeCell ref="F82:G82"/>
    <mergeCell ref="F83:G83"/>
    <mergeCell ref="F84:G84"/>
    <mergeCell ref="F87:G87"/>
    <mergeCell ref="F88:G88"/>
    <mergeCell ref="F89:G89"/>
    <mergeCell ref="F90:G90"/>
    <mergeCell ref="F91:G91"/>
    <mergeCell ref="F92:G92"/>
    <mergeCell ref="F93:G93"/>
    <mergeCell ref="F94:G94"/>
    <mergeCell ref="D95:E95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50:G150"/>
    <mergeCell ref="F155:G155"/>
    <mergeCell ref="F105:G105"/>
    <mergeCell ref="F106:G106"/>
    <mergeCell ref="F107:G107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43:G143"/>
    <mergeCell ref="F144:G144"/>
    <mergeCell ref="F156:G156"/>
    <mergeCell ref="F157:G157"/>
    <mergeCell ref="F158:G158"/>
    <mergeCell ref="F159:G159"/>
    <mergeCell ref="C171:D171"/>
    <mergeCell ref="C172:D172"/>
    <mergeCell ref="F145:G145"/>
    <mergeCell ref="F146:G146"/>
    <mergeCell ref="F147:G147"/>
    <mergeCell ref="F148:G148"/>
    <mergeCell ref="F149:G149"/>
    <mergeCell ref="D150:E150"/>
    <mergeCell ref="B153:G153"/>
    <mergeCell ref="D108:E108"/>
    <mergeCell ref="F108:G108"/>
    <mergeCell ref="F109:G109"/>
    <mergeCell ref="F110:G110"/>
    <mergeCell ref="D118:E118"/>
    <mergeCell ref="F118:G118"/>
    <mergeCell ref="F111:G111"/>
    <mergeCell ref="F112:G112"/>
    <mergeCell ref="F113:G113"/>
    <mergeCell ref="F114:G114"/>
    <mergeCell ref="F115:G115"/>
    <mergeCell ref="F116:G116"/>
    <mergeCell ref="F117:G117"/>
    <mergeCell ref="D127:E127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D135:E135"/>
    <mergeCell ref="F135:G135"/>
    <mergeCell ref="F136:G136"/>
    <mergeCell ref="F137:G137"/>
    <mergeCell ref="F138:G138"/>
    <mergeCell ref="F139:G139"/>
    <mergeCell ref="F140:G140"/>
    <mergeCell ref="F141:G141"/>
    <mergeCell ref="F142:G142"/>
  </mergeCells>
  <dataValidations count="2">
    <dataValidation type="list" allowBlank="1" showErrorMessage="1" sqref="C136:C149 C24:C30 C35:C40 C46:C49 C51:C66 C83:C94 C96:C107 C109:C117 C119:C126 C128:C134 C12:C19 C68:C81" xr:uid="{00000000-0002-0000-0400-000000000000}">
      <formula1>$K$11:$K$13</formula1>
    </dataValidation>
    <dataValidation type="list" allowBlank="1" showErrorMessage="1" sqref="E136:E149 E12:E19 E35:E40 E46:E49 E51:E66 E83:E94 E96:E107 E109:E117 E119:E126 E128:E134 E24:E30 E68:E81" xr:uid="{00000000-0002-0000-0400-000001000000}">
      <formula1>$C$6:$C$8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7981D"/>
    <outlinePr summaryBelow="0" summaryRight="0"/>
  </sheetPr>
  <dimension ref="A1:AC1031"/>
  <sheetViews>
    <sheetView showGridLines="0" topLeftCell="A11" zoomScale="85" zoomScaleNormal="85" workbookViewId="0">
      <selection activeCell="C1028" sqref="C1028"/>
    </sheetView>
  </sheetViews>
  <sheetFormatPr defaultColWidth="14.42578125" defaultRowHeight="15.75" customHeight="1" x14ac:dyDescent="0.2"/>
  <cols>
    <col min="1" max="1" width="3.7109375" customWidth="1"/>
    <col min="2" max="2" width="30.5703125" customWidth="1"/>
    <col min="3" max="3" width="14.7109375" customWidth="1"/>
    <col min="4" max="4" width="9.5703125" customWidth="1"/>
    <col min="5" max="5" width="1.28515625" customWidth="1"/>
    <col min="6" max="6" width="22.7109375" customWidth="1"/>
    <col min="7" max="7" width="2.5703125" customWidth="1"/>
    <col min="8" max="8" width="14.85546875" customWidth="1"/>
    <col min="9" max="11" width="14.7109375" customWidth="1"/>
    <col min="12" max="12" width="2.5703125" customWidth="1"/>
    <col min="13" max="13" width="3.85546875" customWidth="1"/>
    <col min="14" max="15" width="14.7109375" customWidth="1"/>
    <col min="17" max="17" width="3.7109375" customWidth="1"/>
    <col min="18" max="29" width="14.42578125" hidden="1"/>
  </cols>
  <sheetData>
    <row r="1" spans="1:29" ht="15" x14ac:dyDescent="0.2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 x14ac:dyDescent="0.2">
      <c r="A2" s="76"/>
      <c r="B2" s="113" t="s">
        <v>222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7.75" x14ac:dyDescent="0.2">
      <c r="A3" s="76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7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x14ac:dyDescent="0.2">
      <c r="A4" s="76"/>
      <c r="L4" s="1"/>
      <c r="M4" s="7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x14ac:dyDescent="0.2">
      <c r="A5" s="76"/>
      <c r="L5" s="1"/>
      <c r="M5" s="7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" customHeight="1" x14ac:dyDescent="0.2">
      <c r="A6" s="76"/>
      <c r="B6" s="101" t="s">
        <v>223</v>
      </c>
      <c r="C6" s="100"/>
      <c r="D6" s="100"/>
      <c r="E6" s="1"/>
      <c r="F6" s="4" t="s">
        <v>224</v>
      </c>
      <c r="G6" s="1"/>
      <c r="H6" s="101" t="s">
        <v>225</v>
      </c>
      <c r="I6" s="100"/>
      <c r="J6" s="100"/>
      <c r="K6" s="100"/>
      <c r="M6" s="101" t="s">
        <v>226</v>
      </c>
      <c r="N6" s="100"/>
      <c r="O6" s="100"/>
      <c r="P6" s="100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x14ac:dyDescent="0.2">
      <c r="A7" s="76"/>
      <c r="B7" s="77" t="s">
        <v>227</v>
      </c>
      <c r="C7" s="78">
        <f>'RETO 04 INGRESOS Y GASTOS'!C14</f>
        <v>3020</v>
      </c>
      <c r="D7" s="79"/>
      <c r="E7" s="1"/>
      <c r="F7" s="80">
        <v>1500</v>
      </c>
      <c r="G7" s="1"/>
      <c r="H7" s="152" t="s">
        <v>228</v>
      </c>
      <c r="I7" s="151"/>
      <c r="J7" s="151"/>
      <c r="K7" s="143"/>
      <c r="M7" s="156">
        <v>1</v>
      </c>
      <c r="N7" s="157"/>
      <c r="O7" s="103"/>
      <c r="P7" s="10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x14ac:dyDescent="0.2">
      <c r="A8" s="76"/>
      <c r="B8" s="77" t="s">
        <v>229</v>
      </c>
      <c r="C8" s="78">
        <f>'RETO 06 AHORRO'!C15</f>
        <v>80</v>
      </c>
      <c r="D8" s="81">
        <f>'RETO 06 AHORRO'!E7</f>
        <v>2.6490066225165563E-2</v>
      </c>
      <c r="E8" s="1"/>
      <c r="F8" s="80">
        <v>120</v>
      </c>
      <c r="G8" s="1"/>
      <c r="H8" s="139" t="s">
        <v>289</v>
      </c>
      <c r="I8" s="140"/>
      <c r="J8" s="140"/>
      <c r="K8" s="141"/>
      <c r="L8" s="1"/>
      <c r="M8" s="109"/>
      <c r="N8" s="110"/>
      <c r="O8" s="110"/>
      <c r="P8" s="111"/>
      <c r="Q8" s="1"/>
      <c r="R8" s="13" t="s">
        <v>230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x14ac:dyDescent="0.2">
      <c r="A9" s="76"/>
      <c r="B9" s="77" t="s">
        <v>231</v>
      </c>
      <c r="C9" s="78">
        <f>'RETO 04 ENDEUDAMIENTO'!D20</f>
        <v>25</v>
      </c>
      <c r="D9" s="81">
        <f>'RETO 04 ENDEUDAMIENTO'!E28</f>
        <v>8.2781456953642391E-3</v>
      </c>
      <c r="E9" s="1"/>
      <c r="F9" s="80">
        <v>100</v>
      </c>
      <c r="G9" s="1"/>
      <c r="H9" s="139" t="s">
        <v>289</v>
      </c>
      <c r="I9" s="140"/>
      <c r="J9" s="140"/>
      <c r="K9" s="141"/>
      <c r="L9" s="1"/>
      <c r="M9" s="156">
        <v>2</v>
      </c>
      <c r="N9" s="155"/>
      <c r="O9" s="103"/>
      <c r="P9" s="10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x14ac:dyDescent="0.2">
      <c r="A10" s="76"/>
      <c r="B10" s="77" t="s">
        <v>232</v>
      </c>
      <c r="C10" s="78">
        <f>'RETO 04 INGRESOS Y GASTOS'!C33</f>
        <v>2341.5433333333331</v>
      </c>
      <c r="D10" s="81">
        <f>'RETO 04 INGRESOS Y GASTOS'!F7</f>
        <v>0.77534547461368641</v>
      </c>
      <c r="E10" s="1"/>
      <c r="F10" s="80">
        <v>840</v>
      </c>
      <c r="G10" s="1"/>
      <c r="H10" s="139" t="s">
        <v>289</v>
      </c>
      <c r="I10" s="140"/>
      <c r="J10" s="140"/>
      <c r="K10" s="141"/>
      <c r="L10" s="1"/>
      <c r="M10" s="109"/>
      <c r="N10" s="110"/>
      <c r="O10" s="110"/>
      <c r="P10" s="11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x14ac:dyDescent="0.2">
      <c r="A11" s="76"/>
      <c r="B11" s="144" t="s">
        <v>233</v>
      </c>
      <c r="C11" s="143"/>
      <c r="D11" s="81">
        <f>SUM(D7:D10)</f>
        <v>0.81011368653421623</v>
      </c>
      <c r="E11" s="1"/>
      <c r="F11" s="81">
        <f>SUM(F8:F10)/F7</f>
        <v>0.70666666666666667</v>
      </c>
      <c r="G11" s="1"/>
      <c r="H11" s="139" t="s">
        <v>289</v>
      </c>
      <c r="I11" s="140"/>
      <c r="J11" s="140"/>
      <c r="K11" s="141"/>
      <c r="L11" s="1"/>
      <c r="M11" s="156">
        <v>3</v>
      </c>
      <c r="N11" s="155"/>
      <c r="O11" s="103"/>
      <c r="P11" s="104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x14ac:dyDescent="0.2">
      <c r="A12" s="76"/>
      <c r="C12" s="1"/>
      <c r="D12" s="1"/>
      <c r="E12" s="1"/>
      <c r="F12" s="1"/>
      <c r="G12" s="1"/>
      <c r="H12" s="150" t="s">
        <v>234</v>
      </c>
      <c r="I12" s="151"/>
      <c r="J12" s="151"/>
      <c r="K12" s="143"/>
      <c r="L12" s="1"/>
      <c r="M12" s="109"/>
      <c r="N12" s="110"/>
      <c r="O12" s="110"/>
      <c r="P12" s="11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customHeight="1" x14ac:dyDescent="0.2">
      <c r="A13" s="76"/>
      <c r="B13" s="101" t="s">
        <v>235</v>
      </c>
      <c r="C13" s="101"/>
      <c r="D13" s="101"/>
      <c r="E13" s="13"/>
      <c r="F13" s="101" t="s">
        <v>224</v>
      </c>
      <c r="G13" s="13"/>
      <c r="H13" s="139" t="s">
        <v>286</v>
      </c>
      <c r="I13" s="140"/>
      <c r="J13" s="140"/>
      <c r="K13" s="141"/>
      <c r="L13" s="13"/>
      <c r="M13" s="156">
        <v>4</v>
      </c>
      <c r="N13" s="155"/>
      <c r="O13" s="103"/>
      <c r="P13" s="10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 spans="1:29" ht="15" x14ac:dyDescent="0.2">
      <c r="A14" s="76"/>
      <c r="B14" s="101"/>
      <c r="C14" s="101"/>
      <c r="D14" s="101"/>
      <c r="E14" s="13"/>
      <c r="F14" s="101"/>
      <c r="G14" s="13"/>
      <c r="H14" s="139" t="s">
        <v>287</v>
      </c>
      <c r="I14" s="140"/>
      <c r="J14" s="140"/>
      <c r="K14" s="141"/>
      <c r="L14" s="13"/>
      <c r="M14" s="109"/>
      <c r="N14" s="110"/>
      <c r="O14" s="110"/>
      <c r="P14" s="111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15" x14ac:dyDescent="0.2">
      <c r="A15" s="76"/>
      <c r="B15" s="101"/>
      <c r="C15" s="101"/>
      <c r="D15" s="101"/>
      <c r="E15" s="13"/>
      <c r="F15" s="101"/>
      <c r="G15" s="13"/>
      <c r="H15" s="139" t="s">
        <v>287</v>
      </c>
      <c r="I15" s="140"/>
      <c r="J15" s="140"/>
      <c r="K15" s="141"/>
      <c r="L15" s="13"/>
      <c r="M15" s="7"/>
      <c r="N15" s="8"/>
      <c r="O15" s="8"/>
      <c r="P15" s="9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15" x14ac:dyDescent="0.2">
      <c r="A16" s="76"/>
      <c r="B16" s="77" t="s">
        <v>236</v>
      </c>
      <c r="C16" s="84">
        <f>'RETO 08 PRESUPUESTO ANUAL'!F155</f>
        <v>9000</v>
      </c>
      <c r="D16" s="79"/>
      <c r="E16" s="1"/>
      <c r="F16" s="80">
        <v>1</v>
      </c>
      <c r="G16" s="1"/>
      <c r="H16" s="139" t="s">
        <v>287</v>
      </c>
      <c r="I16" s="140"/>
      <c r="J16" s="140"/>
      <c r="K16" s="141"/>
      <c r="L16" s="1"/>
      <c r="M16" s="156">
        <v>5</v>
      </c>
      <c r="N16" s="155"/>
      <c r="O16" s="103"/>
      <c r="P16" s="104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x14ac:dyDescent="0.2">
      <c r="A17" s="76"/>
      <c r="B17" s="77" t="s">
        <v>237</v>
      </c>
      <c r="C17" s="85">
        <f>'RETO 08 PRESUPUESTO ANUAL'!F157</f>
        <v>0</v>
      </c>
      <c r="D17" s="79">
        <f t="shared" ref="D17:D19" si="0">C17/$C$16</f>
        <v>0</v>
      </c>
      <c r="E17" s="1"/>
      <c r="F17" s="80">
        <v>0.15</v>
      </c>
      <c r="G17" s="1"/>
      <c r="H17" s="139" t="s">
        <v>287</v>
      </c>
      <c r="I17" s="140"/>
      <c r="J17" s="140"/>
      <c r="K17" s="141"/>
      <c r="L17" s="1"/>
      <c r="M17" s="109"/>
      <c r="N17" s="110"/>
      <c r="O17" s="110"/>
      <c r="P17" s="11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x14ac:dyDescent="0.2">
      <c r="A18" s="76"/>
      <c r="B18" s="77" t="s">
        <v>238</v>
      </c>
      <c r="C18" s="85">
        <f>'RETO 08 PRESUPUESTO ANUAL'!F156</f>
        <v>1100</v>
      </c>
      <c r="D18" s="79">
        <f t="shared" si="0"/>
        <v>0.12222222222222222</v>
      </c>
      <c r="E18" s="1"/>
      <c r="F18" s="80">
        <v>0.15</v>
      </c>
      <c r="G18" s="1"/>
      <c r="H18" s="139" t="s">
        <v>287</v>
      </c>
      <c r="I18" s="140"/>
      <c r="J18" s="140"/>
      <c r="K18" s="141"/>
      <c r="L18" s="1"/>
      <c r="M18" s="154">
        <v>6</v>
      </c>
      <c r="N18" s="155"/>
      <c r="O18" s="103"/>
      <c r="P18" s="10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x14ac:dyDescent="0.2">
      <c r="A19" s="76"/>
      <c r="B19" s="77" t="s">
        <v>239</v>
      </c>
      <c r="C19" s="85">
        <f>'RETO 08 PRESUPUESTO ANUAL'!F158</f>
        <v>658.39</v>
      </c>
      <c r="D19" s="79">
        <f t="shared" si="0"/>
        <v>7.3154444444444439E-2</v>
      </c>
      <c r="E19" s="1"/>
      <c r="F19" s="80">
        <v>0.7</v>
      </c>
      <c r="G19" s="1"/>
      <c r="H19" s="152" t="s">
        <v>240</v>
      </c>
      <c r="I19" s="151"/>
      <c r="J19" s="151"/>
      <c r="K19" s="143"/>
      <c r="L19" s="1"/>
      <c r="M19" s="109"/>
      <c r="N19" s="110"/>
      <c r="O19" s="110"/>
      <c r="P19" s="11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" x14ac:dyDescent="0.2">
      <c r="A20" s="76"/>
      <c r="B20" s="144" t="s">
        <v>233</v>
      </c>
      <c r="C20" s="143"/>
      <c r="D20" s="81">
        <f>SUM(D16:D19)</f>
        <v>0.19537666666666664</v>
      </c>
      <c r="E20" s="1"/>
      <c r="F20" s="81">
        <f>SUM(F17:F19)/F16</f>
        <v>1</v>
      </c>
      <c r="G20" s="1"/>
      <c r="H20" s="139" t="s">
        <v>288</v>
      </c>
      <c r="I20" s="140"/>
      <c r="J20" s="140"/>
      <c r="K20" s="141"/>
      <c r="L20" s="1"/>
      <c r="M20" s="154">
        <v>7</v>
      </c>
      <c r="N20" s="155"/>
      <c r="O20" s="103"/>
      <c r="P20" s="10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" x14ac:dyDescent="0.2">
      <c r="A21" s="76"/>
      <c r="C21" s="1"/>
      <c r="D21" s="1"/>
      <c r="E21" s="1"/>
      <c r="F21" s="1"/>
      <c r="G21" s="1"/>
      <c r="H21" s="139" t="s">
        <v>287</v>
      </c>
      <c r="I21" s="140"/>
      <c r="J21" s="140"/>
      <c r="K21" s="141"/>
      <c r="L21" s="1"/>
      <c r="M21" s="109"/>
      <c r="N21" s="110"/>
      <c r="O21" s="110"/>
      <c r="P21" s="11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x14ac:dyDescent="0.2">
      <c r="A22" s="76"/>
      <c r="B22" s="145" t="str">
        <f>IF((C7*12+C16)-(C8*12+C9*12+C10*12+C17+C18+C19)&gt;=0,"Tienes un saldo positivo en tu presupuesto anual.","El saldo anual en tu presupuesto es negativo. Empieza por solucionar esto")</f>
        <v>Tienes un saldo positivo en tu presupuesto anual.</v>
      </c>
      <c r="C22" s="100"/>
      <c r="D22" s="100"/>
      <c r="E22" s="100"/>
      <c r="F22" s="100"/>
      <c r="G22" s="1"/>
      <c r="H22" s="139" t="s">
        <v>287</v>
      </c>
      <c r="I22" s="140"/>
      <c r="J22" s="140"/>
      <c r="K22" s="141"/>
      <c r="L22" s="1"/>
      <c r="M22" s="154">
        <v>8</v>
      </c>
      <c r="N22" s="155"/>
      <c r="O22" s="103"/>
      <c r="P22" s="10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" x14ac:dyDescent="0.2">
      <c r="A23" s="76"/>
      <c r="B23" s="100"/>
      <c r="C23" s="100"/>
      <c r="D23" s="100"/>
      <c r="E23" s="100"/>
      <c r="F23" s="100"/>
      <c r="G23" s="1"/>
      <c r="H23" s="139" t="s">
        <v>287</v>
      </c>
      <c r="I23" s="140"/>
      <c r="J23" s="140"/>
      <c r="K23" s="141"/>
      <c r="L23" s="1"/>
      <c r="M23" s="109"/>
      <c r="N23" s="110"/>
      <c r="O23" s="110"/>
      <c r="P23" s="11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" customHeight="1" x14ac:dyDescent="0.2">
      <c r="A24" s="76"/>
      <c r="B24" s="100"/>
      <c r="C24" s="100"/>
      <c r="D24" s="100"/>
      <c r="E24" s="100"/>
      <c r="F24" s="100"/>
      <c r="G24" s="1"/>
      <c r="H24" s="139" t="s">
        <v>287</v>
      </c>
      <c r="I24" s="140"/>
      <c r="J24" s="140"/>
      <c r="K24" s="141"/>
      <c r="L24" s="1"/>
      <c r="M24" s="154">
        <v>9</v>
      </c>
      <c r="N24" s="155"/>
      <c r="O24" s="103"/>
      <c r="P24" s="104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8.75" customHeight="1" x14ac:dyDescent="0.2">
      <c r="A25" s="76"/>
      <c r="G25" s="1"/>
      <c r="H25" s="1"/>
      <c r="I25" s="1"/>
      <c r="J25" s="1"/>
      <c r="K25" s="1"/>
      <c r="L25" s="1"/>
      <c r="M25" s="109"/>
      <c r="N25" s="110"/>
      <c r="O25" s="110"/>
      <c r="P25" s="11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4.5" customHeight="1" x14ac:dyDescent="0.2">
      <c r="A26" s="76"/>
      <c r="B26" s="101" t="s">
        <v>241</v>
      </c>
      <c r="C26" s="100"/>
      <c r="D26" s="100"/>
      <c r="E26" s="1"/>
      <c r="F26" s="4" t="s">
        <v>242</v>
      </c>
      <c r="G26" s="1"/>
      <c r="H26" s="101" t="s">
        <v>243</v>
      </c>
      <c r="I26" s="100"/>
      <c r="J26" s="100"/>
      <c r="K26" s="100"/>
      <c r="L26" s="1"/>
      <c r="M26" s="86">
        <v>10</v>
      </c>
      <c r="N26" s="83"/>
      <c r="O26" s="83"/>
      <c r="P26" s="8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4.5" customHeight="1" x14ac:dyDescent="0.2">
      <c r="A27" s="76"/>
      <c r="B27" s="88" t="s">
        <v>244</v>
      </c>
      <c r="C27" s="142">
        <f>'RETO 04 INGRESOS Y GASTOS'!C20</f>
        <v>25.33</v>
      </c>
      <c r="D27" s="143"/>
      <c r="E27" s="1"/>
      <c r="F27" s="80">
        <v>40</v>
      </c>
      <c r="G27" s="1"/>
      <c r="H27" s="153" t="s">
        <v>245</v>
      </c>
      <c r="I27" s="143"/>
      <c r="J27" s="153" t="s">
        <v>246</v>
      </c>
      <c r="K27" s="143"/>
      <c r="L27" s="1"/>
      <c r="M27" s="82">
        <v>11</v>
      </c>
      <c r="N27" s="83"/>
      <c r="O27" s="83"/>
      <c r="P27" s="87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4.5" customHeight="1" x14ac:dyDescent="0.2">
      <c r="A28" s="76"/>
      <c r="B28" s="88" t="s">
        <v>247</v>
      </c>
      <c r="C28" s="142">
        <f>'RETO 04 ENDEUDAMIENTO'!C20</f>
        <v>575</v>
      </c>
      <c r="D28" s="143"/>
      <c r="E28" s="1"/>
      <c r="F28" s="80">
        <v>20000</v>
      </c>
      <c r="G28" s="1"/>
      <c r="H28" s="149"/>
      <c r="I28" s="104"/>
      <c r="J28" s="149"/>
      <c r="K28" s="104"/>
      <c r="L28" s="1"/>
      <c r="M28" s="82">
        <v>12</v>
      </c>
      <c r="N28" s="83"/>
      <c r="O28" s="83"/>
      <c r="P28" s="8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4.5" customHeight="1" x14ac:dyDescent="0.2">
      <c r="A29" s="76"/>
      <c r="B29" s="77" t="s">
        <v>248</v>
      </c>
      <c r="C29" s="146">
        <f>'RETO 04 ACTIVOS'!F9</f>
        <v>0.88639574056533499</v>
      </c>
      <c r="D29" s="143"/>
      <c r="E29" s="1"/>
      <c r="F29" s="89">
        <v>0.4</v>
      </c>
      <c r="G29" s="1"/>
      <c r="H29" s="109"/>
      <c r="I29" s="111"/>
      <c r="J29" s="109"/>
      <c r="K29" s="111"/>
      <c r="L29" s="1"/>
      <c r="M29" s="82">
        <v>13</v>
      </c>
      <c r="N29" s="83"/>
      <c r="O29" s="83"/>
      <c r="P29" s="8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4.5" customHeight="1" x14ac:dyDescent="0.2">
      <c r="A30" s="76"/>
      <c r="B30" s="77" t="s">
        <v>249</v>
      </c>
      <c r="C30" s="146">
        <f>'RETO 04 ACTIVOS'!F15</f>
        <v>0.11360425943466504</v>
      </c>
      <c r="D30" s="143"/>
      <c r="E30" s="1"/>
      <c r="F30" s="89">
        <v>0.6</v>
      </c>
      <c r="G30" s="1"/>
      <c r="H30" s="153" t="s">
        <v>250</v>
      </c>
      <c r="I30" s="143"/>
      <c r="J30" s="153" t="s">
        <v>251</v>
      </c>
      <c r="K30" s="143"/>
      <c r="L30" s="1"/>
      <c r="M30" s="82">
        <v>14</v>
      </c>
      <c r="N30" s="83"/>
      <c r="O30" s="83"/>
      <c r="P30" s="8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36" customHeight="1" x14ac:dyDescent="0.2">
      <c r="A31" s="76"/>
      <c r="B31" s="88" t="s">
        <v>252</v>
      </c>
      <c r="C31" s="147">
        <f>'RETO 06 AHORRO'!E15</f>
        <v>22.38480887961359</v>
      </c>
      <c r="D31" s="143"/>
      <c r="E31" s="1"/>
      <c r="F31" s="98">
        <v>4.4000000000000004</v>
      </c>
      <c r="G31" s="1"/>
      <c r="H31" s="149"/>
      <c r="I31" s="104"/>
      <c r="J31" s="149"/>
      <c r="K31" s="104"/>
      <c r="L31" s="1"/>
      <c r="M31" s="82">
        <v>15</v>
      </c>
      <c r="N31" s="83"/>
      <c r="O31" s="83"/>
      <c r="P31" s="8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36" customHeight="1" x14ac:dyDescent="0.2">
      <c r="A32" s="76"/>
      <c r="B32" s="77" t="s">
        <v>253</v>
      </c>
      <c r="C32" s="148">
        <f>'RETO 06 AHORRO'!E11</f>
        <v>102.8395304347826</v>
      </c>
      <c r="D32" s="143"/>
      <c r="E32" s="1"/>
      <c r="F32" s="90">
        <v>1</v>
      </c>
      <c r="G32" s="1"/>
      <c r="H32" s="109"/>
      <c r="I32" s="111"/>
      <c r="J32" s="109"/>
      <c r="K32" s="111"/>
      <c r="L32" s="1"/>
      <c r="M32" s="7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" x14ac:dyDescent="0.2">
      <c r="A33" s="76"/>
      <c r="G33" s="1"/>
      <c r="H33" s="1"/>
      <c r="I33" s="1"/>
      <c r="J33" s="1"/>
      <c r="K33" s="1"/>
      <c r="L33" s="1"/>
      <c r="M33" s="7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" hidden="1" x14ac:dyDescent="0.2">
      <c r="A34" s="76"/>
      <c r="G34" s="1"/>
      <c r="H34" s="1"/>
      <c r="I34" s="1"/>
      <c r="J34" s="1"/>
      <c r="K34" s="1"/>
      <c r="L34" s="1"/>
      <c r="M34" s="7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" hidden="1" x14ac:dyDescent="0.2">
      <c r="A35" s="76"/>
      <c r="G35" s="1"/>
      <c r="H35" s="1"/>
      <c r="I35" s="1"/>
      <c r="J35" s="1"/>
      <c r="K35" s="1"/>
      <c r="L35" s="1"/>
      <c r="M35" s="7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" hidden="1" x14ac:dyDescent="0.2">
      <c r="A36" s="76"/>
      <c r="G36" s="1"/>
      <c r="H36" s="1"/>
      <c r="I36" s="1"/>
      <c r="J36" s="1"/>
      <c r="K36" s="1"/>
      <c r="L36" s="1"/>
      <c r="M36" s="7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" hidden="1" x14ac:dyDescent="0.2">
      <c r="A37" s="76"/>
      <c r="G37" s="1"/>
      <c r="H37" s="1"/>
      <c r="I37" s="1"/>
      <c r="J37" s="1"/>
      <c r="K37" s="1"/>
      <c r="L37" s="1"/>
      <c r="M37" s="7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" hidden="1" x14ac:dyDescent="0.2">
      <c r="A38" s="1"/>
      <c r="G38" s="1"/>
      <c r="H38" s="1"/>
      <c r="I38" s="1"/>
      <c r="J38" s="1"/>
      <c r="K38" s="1"/>
      <c r="L38" s="1"/>
      <c r="M38" s="7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hidden="1" x14ac:dyDescent="0.2">
      <c r="A39" s="1"/>
      <c r="G39" s="1"/>
      <c r="H39" s="1"/>
      <c r="I39" s="1"/>
      <c r="J39" s="1"/>
      <c r="K39" s="1"/>
      <c r="L39" s="1"/>
      <c r="M39" s="7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7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7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7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7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7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7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7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7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7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7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7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7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7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7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7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7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7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7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7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7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7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7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7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7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7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7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7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7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7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7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7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7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7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7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7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7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7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7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7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7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7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7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7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7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7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7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7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7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7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7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7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7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7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7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7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7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7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7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7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7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7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7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7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7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7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7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7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7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7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7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7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7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7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7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7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7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7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7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7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7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7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7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7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7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7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7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7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7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7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7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7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7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7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7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7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7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7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7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7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7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7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7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7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7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7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7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7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7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7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7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7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7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7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7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7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7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7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7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7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7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7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7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7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7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7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7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7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7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7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7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7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7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7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7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7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7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7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7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7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7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7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7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7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7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7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7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7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7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7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7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7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7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7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7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7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7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7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7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7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7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7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7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7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7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7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7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7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7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7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7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7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7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7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7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7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7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7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7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7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7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7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7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7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7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7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7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7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7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7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7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7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7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7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7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7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7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7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7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7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7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7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7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7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7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7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7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7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7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7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7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7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7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7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7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7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7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7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7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7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7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7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7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7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7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7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7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7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7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7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7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7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7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7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7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7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7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7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7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7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7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7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7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7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7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7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7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7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7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7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7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7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7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7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7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7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7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7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7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7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7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7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7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7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7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7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7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7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7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7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7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7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7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7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7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7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7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7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7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7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7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7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7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7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7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7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7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7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7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7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7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7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7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7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7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7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7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7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7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7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7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7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7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7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7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7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7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7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7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7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7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7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7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7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7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7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7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7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7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7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7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7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7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7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7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7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7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7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7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7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7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7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7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7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7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7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7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7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7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7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7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7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7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7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7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7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7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7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7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7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7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7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7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7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7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7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7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7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7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7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7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7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7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7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7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7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7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7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7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7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7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7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7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7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7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7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7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7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7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7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7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7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7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7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7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7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7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7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7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7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7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7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7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7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7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7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7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7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7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7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7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7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7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7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7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7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7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7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7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7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7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7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7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7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7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7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7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7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7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7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7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7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7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7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7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7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7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7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7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7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7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7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7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7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7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7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7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7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7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7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7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7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7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7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7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7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7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7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7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7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7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7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7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7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7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7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7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7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7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7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7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7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7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7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7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7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7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7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7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7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7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7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7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7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7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7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7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7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7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7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7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7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7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7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7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7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7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7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7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7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7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7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7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7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7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7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7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7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7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7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7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7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7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7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7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7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7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7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7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7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7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7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7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7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7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7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7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7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7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7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7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7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7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7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7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7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7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7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7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7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7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7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7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7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7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7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7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7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7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7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7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7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7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7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7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7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7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7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7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7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7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7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7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7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7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7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7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7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7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7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7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7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7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7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7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7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7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7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7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7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7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7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7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7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7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7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7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7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7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7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7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7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7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7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7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7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7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7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7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7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7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7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7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7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7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7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7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7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7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7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7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7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7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7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7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7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7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7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7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7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7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7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7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7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7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7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7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7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7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7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7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7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7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7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7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7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7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7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7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7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7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7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7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7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7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7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7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7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7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7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7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7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7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7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7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7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7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7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7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7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7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7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7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7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7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7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7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7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7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7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7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7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7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7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7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7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7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7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7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7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7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7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7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7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7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7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7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7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7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7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7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7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7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7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7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7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7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7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7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7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7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7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7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7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7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7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7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7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7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7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7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7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7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7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7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7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7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7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7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7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7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7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7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7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7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7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7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7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7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7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7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7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7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7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7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7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7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7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7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7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7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7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7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7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7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7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7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7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7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7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7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7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7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7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7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7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7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7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7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7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7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7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7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7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7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7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7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7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7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7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7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7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7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7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7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7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7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7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7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7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7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7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7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7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7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7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7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7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7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7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7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7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7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7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7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7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7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7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7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7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7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7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7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7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7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7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7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7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7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7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7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7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7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7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7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7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7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7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7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7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7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7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7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7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7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7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7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7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7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7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7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7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7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7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7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7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7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7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7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7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7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7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7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7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7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7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7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7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7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7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7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7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7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7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7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7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7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7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7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7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7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7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7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7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7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7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7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7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7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7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7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7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7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7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7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7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7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7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7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7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7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7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7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7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7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7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7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7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7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7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7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7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7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7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7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7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7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7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7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7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7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7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7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7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7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7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7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7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7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7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7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7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7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7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7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7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7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7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7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7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7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7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7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7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7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7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7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7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7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7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7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7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7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7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7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7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7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7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7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7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7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7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7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7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7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7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7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7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7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7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7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7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7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7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7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7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7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7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7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7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7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7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7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7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7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7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7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7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7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7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7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7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75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75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75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75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75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" hidden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75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" hidden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75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" hidden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75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5" hidden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75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5" hidden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75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5" hidden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75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5" hidden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75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5" hidden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75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5" hidden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75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5" hidden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75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5" hidden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75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5" hidden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75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" hidden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75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5" hidden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75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5" hidden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75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  <row r="1021" spans="1:29" ht="15" hidden="1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75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</row>
    <row r="1022" spans="1:29" ht="15" hidden="1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75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</row>
    <row r="1026" spans="2:13" ht="15.75" customHeight="1" x14ac:dyDescent="0.2">
      <c r="B1026" s="158"/>
    </row>
    <row r="1030" spans="2:13" ht="15.75" customHeight="1" x14ac:dyDescent="0.2">
      <c r="F1030" s="159" t="s">
        <v>291</v>
      </c>
      <c r="G1030" s="160"/>
      <c r="H1030" s="160"/>
      <c r="I1030" s="160"/>
      <c r="J1030" s="160"/>
      <c r="K1030" s="160"/>
      <c r="L1030" s="160"/>
      <c r="M1030" s="160"/>
    </row>
    <row r="1031" spans="2:13" ht="15.75" customHeight="1" x14ac:dyDescent="0.2">
      <c r="F1031" s="91" t="s">
        <v>292</v>
      </c>
    </row>
  </sheetData>
  <mergeCells count="61">
    <mergeCell ref="M20:M21"/>
    <mergeCell ref="N20:P21"/>
    <mergeCell ref="B2:P2"/>
    <mergeCell ref="H6:K6"/>
    <mergeCell ref="M6:P6"/>
    <mergeCell ref="H7:K7"/>
    <mergeCell ref="N7:P8"/>
    <mergeCell ref="B6:D6"/>
    <mergeCell ref="M18:M19"/>
    <mergeCell ref="N18:P19"/>
    <mergeCell ref="M13:M14"/>
    <mergeCell ref="N13:P14"/>
    <mergeCell ref="N9:P10"/>
    <mergeCell ref="N11:P12"/>
    <mergeCell ref="M7:M8"/>
    <mergeCell ref="M9:M10"/>
    <mergeCell ref="M11:M12"/>
    <mergeCell ref="M16:M17"/>
    <mergeCell ref="N16:P17"/>
    <mergeCell ref="H30:I30"/>
    <mergeCell ref="J30:K30"/>
    <mergeCell ref="M22:M23"/>
    <mergeCell ref="N22:P23"/>
    <mergeCell ref="M24:M25"/>
    <mergeCell ref="N24:P25"/>
    <mergeCell ref="H31:I32"/>
    <mergeCell ref="J31:K32"/>
    <mergeCell ref="H12:K12"/>
    <mergeCell ref="H19:K19"/>
    <mergeCell ref="H26:K26"/>
    <mergeCell ref="J27:K27"/>
    <mergeCell ref="H13:K13"/>
    <mergeCell ref="H14:K14"/>
    <mergeCell ref="H15:K15"/>
    <mergeCell ref="H16:K16"/>
    <mergeCell ref="H17:K17"/>
    <mergeCell ref="H18:K18"/>
    <mergeCell ref="H21:K21"/>
    <mergeCell ref="H27:I27"/>
    <mergeCell ref="H28:I29"/>
    <mergeCell ref="J28:K29"/>
    <mergeCell ref="C28:D28"/>
    <mergeCell ref="C29:D29"/>
    <mergeCell ref="C30:D30"/>
    <mergeCell ref="C31:D31"/>
    <mergeCell ref="C32:D32"/>
    <mergeCell ref="C27:D27"/>
    <mergeCell ref="B13:D15"/>
    <mergeCell ref="B11:C11"/>
    <mergeCell ref="B20:C20"/>
    <mergeCell ref="B22:F24"/>
    <mergeCell ref="B26:D26"/>
    <mergeCell ref="F13:F15"/>
    <mergeCell ref="H22:K22"/>
    <mergeCell ref="H23:K23"/>
    <mergeCell ref="H24:K24"/>
    <mergeCell ref="H8:K8"/>
    <mergeCell ref="H9:K9"/>
    <mergeCell ref="H10:K10"/>
    <mergeCell ref="H11:K11"/>
    <mergeCell ref="H20:K20"/>
  </mergeCells>
  <conditionalFormatting sqref="D11 F11 D20 F20">
    <cfRule type="cellIs" dxfId="3" priority="1" operator="greaterThan">
      <formula>1</formula>
    </cfRule>
  </conditionalFormatting>
  <conditionalFormatting sqref="D11 F11 D20 F20">
    <cfRule type="cellIs" dxfId="2" priority="2" operator="lessThanOrEqual">
      <formula>1</formula>
    </cfRule>
  </conditionalFormatting>
  <conditionalFormatting sqref="B22:F23">
    <cfRule type="expression" dxfId="1" priority="11">
      <formula>(C7*12+C16)-(C8*12+C9*12+C10*12+C17+C18+C19)&gt;=0</formula>
    </cfRule>
  </conditionalFormatting>
  <conditionalFormatting sqref="B22:F23">
    <cfRule type="expression" dxfId="0" priority="12">
      <formula>(C7*12+C16)-(C8*12+C9*12+C10*12+C17+C18+C19)&lt;0</formula>
    </cfRule>
  </conditionalFormatting>
  <pageMargins left="0.7" right="0.7" top="0.75" bottom="0.75" header="0.3" footer="0.3"/>
  <pageSetup orientation="portrait" horizontalDpi="90" verticalDpi="9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RETO 04 INGRESOS Y GASTOS</vt:lpstr>
      <vt:lpstr>RETO 04 ENDEUDAMIENTO</vt:lpstr>
      <vt:lpstr>RETO 04 ACTIVOS</vt:lpstr>
      <vt:lpstr>RETO 06 AHORRO</vt:lpstr>
      <vt:lpstr>RETO 08 PRESUPUESTO ANUAL</vt:lpstr>
      <vt:lpstr>RETO 10 TABLERO DE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Diaz</cp:lastModifiedBy>
  <dcterms:modified xsi:type="dcterms:W3CDTF">2021-12-24T01:45:47Z</dcterms:modified>
</cp:coreProperties>
</file>