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ion" sheetId="1" r:id="rId4"/>
    <sheet state="visible" name="test2" sheetId="2" r:id="rId5"/>
    <sheet state="visible" name="test3" sheetId="3" r:id="rId6"/>
    <sheet state="visible" name="test4" sheetId="4" r:id="rId7"/>
  </sheets>
  <definedNames/>
  <calcPr/>
  <extLst>
    <ext uri="GoogleSheetsCustomDataVersion1">
      <go:sheetsCustomData xmlns:go="http://customooxmlschemas.google.com/" r:id="rId8" roundtripDataSignature="AMtx7mi4w1fhzRg5Ghujz3aRDhGfrz1SJQ=="/>
    </ext>
  </extLst>
</workbook>
</file>

<file path=xl/sharedStrings.xml><?xml version="1.0" encoding="utf-8"?>
<sst xmlns="http://schemas.openxmlformats.org/spreadsheetml/2006/main" count="128" uniqueCount="28">
  <si>
    <t>Estimado</t>
  </si>
  <si>
    <t>Real</t>
  </si>
  <si>
    <t>n</t>
  </si>
  <si>
    <t>x</t>
  </si>
  <si>
    <t>y</t>
  </si>
  <si>
    <t>y=b0 + b1*x</t>
  </si>
  <si>
    <t>x^2</t>
  </si>
  <si>
    <t>x*y</t>
  </si>
  <si>
    <t>y^2</t>
  </si>
  <si>
    <t>n=</t>
  </si>
  <si>
    <t>x=</t>
  </si>
  <si>
    <t xml:space="preserve"> </t>
  </si>
  <si>
    <t>sum</t>
  </si>
  <si>
    <t>avg</t>
  </si>
  <si>
    <t>Comprobacion</t>
  </si>
  <si>
    <t>/n</t>
  </si>
  <si>
    <t>b1</t>
  </si>
  <si>
    <t>covar</t>
  </si>
  <si>
    <t>var.p</t>
  </si>
  <si>
    <t>b0</t>
  </si>
  <si>
    <t>r</t>
  </si>
  <si>
    <t>covar * 100</t>
  </si>
  <si>
    <t>term1</t>
  </si>
  <si>
    <t>term2</t>
  </si>
  <si>
    <t>term1*term2</t>
  </si>
  <si>
    <t>raiz()</t>
  </si>
  <si>
    <t>r^2</t>
  </si>
  <si>
    <t>predictive; use it with high confidence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</si>
</sst>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color theme="1"/>
      <name val="Calibri"/>
    </font>
    <font>
      <b/>
      <i/>
      <sz val="12.0"/>
      <color theme="1"/>
      <name val="Times New Roman"/>
    </font>
    <font>
      <sz val="12.0"/>
      <color theme="1"/>
      <name val="Times New Roman"/>
    </font>
    <font>
      <sz val="12.0"/>
      <color theme="1"/>
      <name val="Calibri"/>
    </font>
    <font>
      <sz val="12.0"/>
      <color theme="0"/>
      <name val="Times New Roman"/>
    </font>
    <font>
      <sz val="12.0"/>
      <color rgb="FFFFFFFF"/>
    </font>
    <font>
      <sz val="12.0"/>
      <color theme="0"/>
      <name val="Calibri"/>
    </font>
    <font>
      <sz val="12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76923C"/>
        <bgColor rgb="FF76923C"/>
      </patternFill>
    </fill>
    <fill>
      <patternFill patternType="solid">
        <fgColor rgb="FF366092"/>
        <bgColor rgb="FF366092"/>
      </patternFill>
    </fill>
    <fill>
      <patternFill patternType="solid">
        <fgColor theme="7"/>
        <bgColor theme="7"/>
      </patternFill>
    </fill>
    <fill>
      <patternFill patternType="solid">
        <fgColor rgb="FF1F497D"/>
        <bgColor rgb="FF1F497D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4" fillId="2" fontId="5" numFmtId="0" xfId="0" applyAlignment="1" applyBorder="1" applyFill="1" applyFont="1">
      <alignment horizontal="center" shrinkToFit="0" vertical="center" wrapText="1"/>
    </xf>
    <xf borderId="5" fillId="3" fontId="6" numFmtId="0" xfId="0" applyAlignment="1" applyBorder="1" applyFill="1" applyFont="1">
      <alignment readingOrder="0"/>
    </xf>
    <xf borderId="5" fillId="3" fontId="7" numFmtId="0" xfId="0" applyBorder="1" applyFont="1"/>
    <xf borderId="5" fillId="4" fontId="7" numFmtId="0" xfId="0" applyBorder="1" applyFill="1" applyFont="1"/>
    <xf borderId="0" fillId="0" fontId="1" numFmtId="0" xfId="0" applyAlignment="1" applyFont="1">
      <alignment readingOrder="0"/>
    </xf>
    <xf borderId="5" fillId="5" fontId="7" numFmtId="0" xfId="0" applyBorder="1" applyFill="1" applyFont="1"/>
    <xf borderId="5" fillId="6" fontId="7" numFmtId="0" xfId="0" applyBorder="1" applyFill="1" applyFont="1"/>
    <xf borderId="6" fillId="0" fontId="3" numFmtId="0" xfId="0" applyAlignment="1" applyBorder="1" applyFont="1">
      <alignment shrinkToFit="0" vertical="center" wrapText="1"/>
    </xf>
    <xf borderId="5" fillId="3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regresion!$C$4:$C$13</c:f>
            </c:numRef>
          </c:xVal>
          <c:yVal>
            <c:numRef>
              <c:f>regresion!$D$4:$D$13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164251"/>
        <c:axId val="615389392"/>
      </c:scatterChart>
      <c:valAx>
        <c:axId val="14871642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5389392"/>
      </c:valAx>
      <c:valAx>
        <c:axId val="615389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71642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test2!$C$4:$C$13</c:f>
            </c:numRef>
          </c:xVal>
          <c:yVal>
            <c:numRef>
              <c:f>test2!$D$4:$D$13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35486"/>
        <c:axId val="1499635332"/>
      </c:scatterChart>
      <c:valAx>
        <c:axId val="10139354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9635332"/>
      </c:valAx>
      <c:valAx>
        <c:axId val="1499635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39354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test3!$C$4:$C$13</c:f>
            </c:numRef>
          </c:xVal>
          <c:yVal>
            <c:numRef>
              <c:f>test3!$D$4:$D$13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7178"/>
        <c:axId val="471015150"/>
      </c:scatterChart>
      <c:valAx>
        <c:axId val="11227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1015150"/>
      </c:valAx>
      <c:valAx>
        <c:axId val="4710151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271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test4!$C$4:$C$13</c:f>
            </c:numRef>
          </c:xVal>
          <c:yVal>
            <c:numRef>
              <c:f>test4!$D$4:$D$13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778106"/>
        <c:axId val="983642392"/>
      </c:scatterChart>
      <c:valAx>
        <c:axId val="8037781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3642392"/>
      </c:valAx>
      <c:valAx>
        <c:axId val="983642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37781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4.png"/><Relationship Id="rId6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133350</xdr:colOff>
      <xdr:row>1</xdr:row>
      <xdr:rowOff>9525</xdr:rowOff>
    </xdr:from>
    <xdr:ext cx="3676650" cy="2800350"/>
    <xdr:graphicFrame>
      <xdr:nvGraphicFramePr>
        <xdr:cNvPr id="105407506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285750</xdr:colOff>
      <xdr:row>15</xdr:row>
      <xdr:rowOff>190500</xdr:rowOff>
    </xdr:from>
    <xdr:ext cx="2619375" cy="12763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22</xdr:row>
      <xdr:rowOff>114300</xdr:rowOff>
    </xdr:from>
    <xdr:ext cx="2257425" cy="6381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76200</xdr:rowOff>
    </xdr:from>
    <xdr:ext cx="3609975" cy="13239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190500</xdr:colOff>
      <xdr:row>29</xdr:row>
      <xdr:rowOff>142875</xdr:rowOff>
    </xdr:from>
    <xdr:ext cx="3924300" cy="127635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742950</xdr:colOff>
      <xdr:row>34</xdr:row>
      <xdr:rowOff>19050</xdr:rowOff>
    </xdr:from>
    <xdr:ext cx="10296525" cy="1981200"/>
    <xdr:pic>
      <xdr:nvPicPr>
        <xdr:cNvPr id="0" name="image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133350</xdr:colOff>
      <xdr:row>1</xdr:row>
      <xdr:rowOff>9525</xdr:rowOff>
    </xdr:from>
    <xdr:ext cx="3676650" cy="2800350"/>
    <xdr:graphicFrame>
      <xdr:nvGraphicFramePr>
        <xdr:cNvPr id="189552753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285750</xdr:colOff>
      <xdr:row>15</xdr:row>
      <xdr:rowOff>190500</xdr:rowOff>
    </xdr:from>
    <xdr:ext cx="2619375" cy="12763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22</xdr:row>
      <xdr:rowOff>114300</xdr:rowOff>
    </xdr:from>
    <xdr:ext cx="2257425" cy="6381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76200</xdr:rowOff>
    </xdr:from>
    <xdr:ext cx="3609975" cy="13239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190500</xdr:colOff>
      <xdr:row>29</xdr:row>
      <xdr:rowOff>142875</xdr:rowOff>
    </xdr:from>
    <xdr:ext cx="3924300" cy="127635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133350</xdr:colOff>
      <xdr:row>1</xdr:row>
      <xdr:rowOff>9525</xdr:rowOff>
    </xdr:from>
    <xdr:ext cx="3676650" cy="2800350"/>
    <xdr:graphicFrame>
      <xdr:nvGraphicFramePr>
        <xdr:cNvPr id="573283156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285750</xdr:colOff>
      <xdr:row>15</xdr:row>
      <xdr:rowOff>190500</xdr:rowOff>
    </xdr:from>
    <xdr:ext cx="2619375" cy="12763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22</xdr:row>
      <xdr:rowOff>114300</xdr:rowOff>
    </xdr:from>
    <xdr:ext cx="2257425" cy="6381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76200</xdr:rowOff>
    </xdr:from>
    <xdr:ext cx="3609975" cy="13239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190500</xdr:colOff>
      <xdr:row>29</xdr:row>
      <xdr:rowOff>142875</xdr:rowOff>
    </xdr:from>
    <xdr:ext cx="3924300" cy="127635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133350</xdr:colOff>
      <xdr:row>1</xdr:row>
      <xdr:rowOff>9525</xdr:rowOff>
    </xdr:from>
    <xdr:ext cx="3676650" cy="2800350"/>
    <xdr:graphicFrame>
      <xdr:nvGraphicFramePr>
        <xdr:cNvPr id="948091005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285750</xdr:colOff>
      <xdr:row>15</xdr:row>
      <xdr:rowOff>190500</xdr:rowOff>
    </xdr:from>
    <xdr:ext cx="2619375" cy="12763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22</xdr:row>
      <xdr:rowOff>114300</xdr:rowOff>
    </xdr:from>
    <xdr:ext cx="2257425" cy="6381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76200</xdr:rowOff>
    </xdr:from>
    <xdr:ext cx="3609975" cy="13239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190500</xdr:colOff>
      <xdr:row>29</xdr:row>
      <xdr:rowOff>142875</xdr:rowOff>
    </xdr:from>
    <xdr:ext cx="3924300" cy="127635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4" width="10.56"/>
    <col customWidth="1" min="5" max="5" width="11.78"/>
    <col customWidth="1" min="6" max="6" width="14.67"/>
    <col customWidth="1" min="7" max="7" width="10.56"/>
    <col customWidth="1" min="8" max="8" width="12.11"/>
    <col customWidth="1" min="9" max="26" width="10.56"/>
  </cols>
  <sheetData>
    <row r="2">
      <c r="C2" s="1" t="s">
        <v>0</v>
      </c>
      <c r="D2" s="1" t="s">
        <v>1</v>
      </c>
    </row>
    <row r="3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B4" s="4">
        <v>1.0</v>
      </c>
      <c r="C4" s="5">
        <v>130.0</v>
      </c>
      <c r="D4" s="5">
        <v>186.0</v>
      </c>
      <c r="E4" s="5">
        <f t="shared" ref="E4:E14" si="1">$F$23+$F$21*C4</f>
        <v>202.0786827</v>
      </c>
      <c r="F4" s="6">
        <f t="shared" ref="F4:F13" si="2">C4^2</f>
        <v>16900</v>
      </c>
      <c r="G4" s="6">
        <f t="shared" ref="G4:G13" si="3">C4*D4</f>
        <v>24180</v>
      </c>
      <c r="H4" s="6">
        <f t="shared" ref="H4:H13" si="4">D4^2</f>
        <v>34596</v>
      </c>
    </row>
    <row r="5">
      <c r="B5" s="4">
        <v>2.0</v>
      </c>
      <c r="C5" s="5">
        <v>650.0</v>
      </c>
      <c r="D5" s="5">
        <v>699.0</v>
      </c>
      <c r="E5" s="5">
        <f t="shared" si="1"/>
        <v>1100.603544</v>
      </c>
      <c r="F5" s="6">
        <f t="shared" si="2"/>
        <v>422500</v>
      </c>
      <c r="G5" s="6">
        <f t="shared" si="3"/>
        <v>454350</v>
      </c>
      <c r="H5" s="6">
        <f t="shared" si="4"/>
        <v>488601</v>
      </c>
    </row>
    <row r="6">
      <c r="B6" s="4">
        <v>3.0</v>
      </c>
      <c r="C6" s="5">
        <v>99.0</v>
      </c>
      <c r="D6" s="5">
        <v>132.0</v>
      </c>
      <c r="E6" s="5">
        <f t="shared" si="1"/>
        <v>148.5127774</v>
      </c>
      <c r="F6" s="6">
        <f t="shared" si="2"/>
        <v>9801</v>
      </c>
      <c r="G6" s="6">
        <f t="shared" si="3"/>
        <v>13068</v>
      </c>
      <c r="H6" s="6">
        <f t="shared" si="4"/>
        <v>17424</v>
      </c>
    </row>
    <row r="7">
      <c r="B7" s="4">
        <v>4.0</v>
      </c>
      <c r="C7" s="5">
        <v>150.0</v>
      </c>
      <c r="D7" s="5">
        <v>272.0</v>
      </c>
      <c r="E7" s="5">
        <f t="shared" si="1"/>
        <v>236.6373312</v>
      </c>
      <c r="F7" s="6">
        <f t="shared" si="2"/>
        <v>22500</v>
      </c>
      <c r="G7" s="6">
        <f t="shared" si="3"/>
        <v>40800</v>
      </c>
      <c r="H7" s="6">
        <f t="shared" si="4"/>
        <v>73984</v>
      </c>
    </row>
    <row r="8">
      <c r="B8" s="4">
        <v>5.0</v>
      </c>
      <c r="C8" s="5">
        <v>128.0</v>
      </c>
      <c r="D8" s="5">
        <v>291.0</v>
      </c>
      <c r="E8" s="5">
        <f t="shared" si="1"/>
        <v>198.6228178</v>
      </c>
      <c r="F8" s="6">
        <f t="shared" si="2"/>
        <v>16384</v>
      </c>
      <c r="G8" s="6">
        <f t="shared" si="3"/>
        <v>37248</v>
      </c>
      <c r="H8" s="6">
        <f t="shared" si="4"/>
        <v>84681</v>
      </c>
    </row>
    <row r="9">
      <c r="B9" s="4">
        <v>6.0</v>
      </c>
      <c r="C9" s="5">
        <v>302.0</v>
      </c>
      <c r="D9" s="5">
        <v>331.0</v>
      </c>
      <c r="E9" s="5">
        <f t="shared" si="1"/>
        <v>499.28306</v>
      </c>
      <c r="F9" s="6">
        <f t="shared" si="2"/>
        <v>91204</v>
      </c>
      <c r="G9" s="6">
        <f t="shared" si="3"/>
        <v>99962</v>
      </c>
      <c r="H9" s="6">
        <f t="shared" si="4"/>
        <v>109561</v>
      </c>
    </row>
    <row r="10">
      <c r="B10" s="4">
        <v>7.0</v>
      </c>
      <c r="C10" s="5">
        <v>95.0</v>
      </c>
      <c r="D10" s="5">
        <v>199.0</v>
      </c>
      <c r="E10" s="5">
        <f t="shared" si="1"/>
        <v>141.6010477</v>
      </c>
      <c r="F10" s="6">
        <f t="shared" si="2"/>
        <v>9025</v>
      </c>
      <c r="G10" s="6">
        <f t="shared" si="3"/>
        <v>18905</v>
      </c>
      <c r="H10" s="6">
        <f t="shared" si="4"/>
        <v>39601</v>
      </c>
    </row>
    <row r="11">
      <c r="B11" s="4">
        <v>8.0</v>
      </c>
      <c r="C11" s="5">
        <v>945.0</v>
      </c>
      <c r="D11" s="5">
        <v>1890.0</v>
      </c>
      <c r="E11" s="5">
        <f t="shared" si="1"/>
        <v>1610.34361</v>
      </c>
      <c r="F11" s="6">
        <f t="shared" si="2"/>
        <v>893025</v>
      </c>
      <c r="G11" s="6">
        <f t="shared" si="3"/>
        <v>1786050</v>
      </c>
      <c r="H11" s="6">
        <f t="shared" si="4"/>
        <v>3572100</v>
      </c>
    </row>
    <row r="12">
      <c r="B12" s="4">
        <v>9.0</v>
      </c>
      <c r="C12" s="5">
        <v>368.0</v>
      </c>
      <c r="D12" s="5">
        <v>788.0</v>
      </c>
      <c r="E12" s="5">
        <f t="shared" si="1"/>
        <v>613.3266001</v>
      </c>
      <c r="F12" s="6">
        <f t="shared" si="2"/>
        <v>135424</v>
      </c>
      <c r="G12" s="6">
        <f t="shared" si="3"/>
        <v>289984</v>
      </c>
      <c r="H12" s="6">
        <f t="shared" si="4"/>
        <v>620944</v>
      </c>
    </row>
    <row r="13">
      <c r="A13" s="1" t="s">
        <v>9</v>
      </c>
      <c r="B13" s="7">
        <v>10.0</v>
      </c>
      <c r="C13" s="5">
        <v>961.0</v>
      </c>
      <c r="D13" s="5">
        <v>1601.0</v>
      </c>
      <c r="E13" s="5">
        <f t="shared" si="1"/>
        <v>1637.990529</v>
      </c>
      <c r="F13" s="6">
        <f t="shared" si="2"/>
        <v>923521</v>
      </c>
      <c r="G13" s="6">
        <f t="shared" si="3"/>
        <v>1538561</v>
      </c>
      <c r="H13" s="6">
        <f t="shared" si="4"/>
        <v>2563201</v>
      </c>
    </row>
    <row r="14">
      <c r="B14" s="1" t="s">
        <v>10</v>
      </c>
      <c r="C14" s="8">
        <v>386.0</v>
      </c>
      <c r="D14" s="9"/>
      <c r="E14" s="5">
        <f t="shared" si="1"/>
        <v>644.4293838</v>
      </c>
      <c r="F14" s="1" t="s">
        <v>11</v>
      </c>
    </row>
    <row r="15">
      <c r="B15" s="1" t="s">
        <v>12</v>
      </c>
      <c r="C15" s="10">
        <f t="shared" ref="C15:H15" si="5">SUM(C4:C13)</f>
        <v>3828</v>
      </c>
      <c r="D15" s="10">
        <f t="shared" si="5"/>
        <v>6389</v>
      </c>
      <c r="E15" s="10">
        <f t="shared" si="5"/>
        <v>6389</v>
      </c>
      <c r="F15" s="10">
        <f t="shared" si="5"/>
        <v>2540284</v>
      </c>
      <c r="G15" s="10">
        <f t="shared" si="5"/>
        <v>4303108</v>
      </c>
      <c r="H15" s="10">
        <f t="shared" si="5"/>
        <v>7604693</v>
      </c>
    </row>
    <row r="16">
      <c r="B16" s="1" t="s">
        <v>13</v>
      </c>
      <c r="C16" s="1">
        <f>C15/B13</f>
        <v>382.8</v>
      </c>
      <c r="D16" s="1">
        <f>D15/B13</f>
        <v>638.9</v>
      </c>
    </row>
    <row r="17">
      <c r="H17" s="1" t="s">
        <v>14</v>
      </c>
      <c r="I17" s="11" t="s">
        <v>15</v>
      </c>
    </row>
    <row r="18">
      <c r="E18" s="1" t="s">
        <v>16</v>
      </c>
      <c r="F18" s="1">
        <f>G15-(B13*C16*D16)</f>
        <v>1857398.8</v>
      </c>
      <c r="G18" s="1" t="s">
        <v>17</v>
      </c>
      <c r="H18" s="1">
        <f>COVAR(C4:C13,D4:D13)</f>
        <v>185739.88</v>
      </c>
      <c r="I18" s="1">
        <f t="shared" ref="I18:I19" si="6">F18/10</f>
        <v>185739.88</v>
      </c>
    </row>
    <row r="19">
      <c r="F19" s="1">
        <f>F15-(B13*C16^2)</f>
        <v>1074925.6</v>
      </c>
      <c r="G19" s="1" t="s">
        <v>18</v>
      </c>
      <c r="H19" s="1">
        <f>_xlfn.VAR.P(C4:C13)</f>
        <v>107492.56</v>
      </c>
      <c r="I19" s="1">
        <f t="shared" si="6"/>
        <v>107492.56</v>
      </c>
    </row>
    <row r="21" ht="15.75" customHeight="1">
      <c r="E21" s="1" t="s">
        <v>16</v>
      </c>
      <c r="F21" s="12">
        <f>F18/F19</f>
        <v>1.727932426</v>
      </c>
      <c r="G21" s="1">
        <v>0.0</v>
      </c>
      <c r="H21" s="1">
        <f>H18/H19</f>
        <v>1.727932426</v>
      </c>
    </row>
    <row r="22" ht="15.75" customHeight="1"/>
    <row r="23" ht="15.75" customHeight="1">
      <c r="E23" s="1" t="s">
        <v>19</v>
      </c>
      <c r="F23" s="12">
        <f>D16-F21*C16</f>
        <v>-22.55253275</v>
      </c>
      <c r="G23" s="1">
        <v>0.0</v>
      </c>
    </row>
    <row r="24" ht="15.75" customHeight="1">
      <c r="H24" s="1" t="s">
        <v>14</v>
      </c>
    </row>
    <row r="25" ht="15.75" customHeight="1">
      <c r="E25" s="1" t="s">
        <v>20</v>
      </c>
      <c r="F25" s="13">
        <f>(B13*G15)-(C15*D15)</f>
        <v>18573988</v>
      </c>
      <c r="G25" s="1" t="s">
        <v>21</v>
      </c>
      <c r="H25" s="1">
        <f>H18*100</f>
        <v>18573988</v>
      </c>
    </row>
    <row r="26" ht="15.75" customHeight="1">
      <c r="F26" s="1">
        <f>B13*F15-C15^2</f>
        <v>10749256</v>
      </c>
      <c r="G26" s="1">
        <f>B13*H15-D15^2</f>
        <v>35227609</v>
      </c>
      <c r="H26" s="1">
        <f>F26*G26</f>
        <v>378670587408904</v>
      </c>
      <c r="I26" s="13">
        <f>SQRT(H26)</f>
        <v>19459460.1</v>
      </c>
    </row>
    <row r="27" ht="15.75" customHeight="1">
      <c r="F27" s="1" t="s">
        <v>22</v>
      </c>
      <c r="G27" s="1" t="s">
        <v>23</v>
      </c>
      <c r="H27" s="1" t="s">
        <v>24</v>
      </c>
      <c r="I27" s="1" t="s">
        <v>25</v>
      </c>
    </row>
    <row r="28" ht="15.75" customHeight="1"/>
    <row r="29" ht="15.75" customHeight="1">
      <c r="E29" s="1" t="s">
        <v>20</v>
      </c>
      <c r="F29" s="1">
        <f>F25</f>
        <v>18573988</v>
      </c>
    </row>
    <row r="30" ht="15.75" customHeight="1">
      <c r="F30" s="1">
        <f>I26</f>
        <v>19459460.1</v>
      </c>
    </row>
    <row r="31" ht="15.75" customHeight="1"/>
    <row r="32" ht="15.75" customHeight="1">
      <c r="E32" s="1" t="s">
        <v>20</v>
      </c>
      <c r="F32" s="1">
        <f>F29/F30</f>
        <v>0.9544965741</v>
      </c>
    </row>
    <row r="33" ht="15.75" customHeight="1">
      <c r="E33" s="1" t="s">
        <v>26</v>
      </c>
      <c r="F33" s="9">
        <f>F32^2</f>
        <v>0.91106371</v>
      </c>
      <c r="G33" s="14" t="s">
        <v>27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4" width="10.56"/>
    <col customWidth="1" min="5" max="5" width="11.78"/>
    <col customWidth="1" min="6" max="6" width="14.67"/>
    <col customWidth="1" min="7" max="7" width="10.56"/>
    <col customWidth="1" min="8" max="8" width="12.11"/>
    <col customWidth="1" min="9" max="26" width="10.56"/>
  </cols>
  <sheetData>
    <row r="2">
      <c r="C2" s="1" t="s">
        <v>0</v>
      </c>
      <c r="D2" s="1" t="s">
        <v>1</v>
      </c>
    </row>
    <row r="3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B4" s="4">
        <v>1.0</v>
      </c>
      <c r="C4" s="5">
        <v>130.0</v>
      </c>
      <c r="D4" s="5">
        <v>186.0</v>
      </c>
      <c r="E4" s="5">
        <f t="shared" ref="E4:E14" si="1">$F$23+$F$21*C4</f>
        <v>202.0786827</v>
      </c>
      <c r="F4" s="6">
        <f t="shared" ref="F4:F13" si="2">C4^2</f>
        <v>16900</v>
      </c>
      <c r="G4" s="6">
        <f t="shared" ref="G4:G13" si="3">C4*D4</f>
        <v>24180</v>
      </c>
      <c r="H4" s="6">
        <f t="shared" ref="H4:H13" si="4">D4^2</f>
        <v>34596</v>
      </c>
    </row>
    <row r="5">
      <c r="B5" s="4">
        <v>2.0</v>
      </c>
      <c r="C5" s="5">
        <v>650.0</v>
      </c>
      <c r="D5" s="5">
        <v>699.0</v>
      </c>
      <c r="E5" s="5">
        <f t="shared" si="1"/>
        <v>1100.603544</v>
      </c>
      <c r="F5" s="6">
        <f t="shared" si="2"/>
        <v>422500</v>
      </c>
      <c r="G5" s="6">
        <f t="shared" si="3"/>
        <v>454350</v>
      </c>
      <c r="H5" s="6">
        <f t="shared" si="4"/>
        <v>488601</v>
      </c>
    </row>
    <row r="6">
      <c r="B6" s="4">
        <v>3.0</v>
      </c>
      <c r="C6" s="5">
        <v>99.0</v>
      </c>
      <c r="D6" s="5">
        <v>132.0</v>
      </c>
      <c r="E6" s="5">
        <f t="shared" si="1"/>
        <v>148.5127774</v>
      </c>
      <c r="F6" s="6">
        <f t="shared" si="2"/>
        <v>9801</v>
      </c>
      <c r="G6" s="6">
        <f t="shared" si="3"/>
        <v>13068</v>
      </c>
      <c r="H6" s="6">
        <f t="shared" si="4"/>
        <v>17424</v>
      </c>
    </row>
    <row r="7">
      <c r="B7" s="4">
        <v>4.0</v>
      </c>
      <c r="C7" s="5">
        <v>150.0</v>
      </c>
      <c r="D7" s="5">
        <v>272.0</v>
      </c>
      <c r="E7" s="5">
        <f t="shared" si="1"/>
        <v>236.6373312</v>
      </c>
      <c r="F7" s="6">
        <f t="shared" si="2"/>
        <v>22500</v>
      </c>
      <c r="G7" s="6">
        <f t="shared" si="3"/>
        <v>40800</v>
      </c>
      <c r="H7" s="6">
        <f t="shared" si="4"/>
        <v>73984</v>
      </c>
    </row>
    <row r="8">
      <c r="B8" s="4">
        <v>5.0</v>
      </c>
      <c r="C8" s="5">
        <v>128.0</v>
      </c>
      <c r="D8" s="5">
        <v>291.0</v>
      </c>
      <c r="E8" s="5">
        <f t="shared" si="1"/>
        <v>198.6228178</v>
      </c>
      <c r="F8" s="6">
        <f t="shared" si="2"/>
        <v>16384</v>
      </c>
      <c r="G8" s="6">
        <f t="shared" si="3"/>
        <v>37248</v>
      </c>
      <c r="H8" s="6">
        <f t="shared" si="4"/>
        <v>84681</v>
      </c>
    </row>
    <row r="9">
      <c r="B9" s="4">
        <v>6.0</v>
      </c>
      <c r="C9" s="5">
        <v>302.0</v>
      </c>
      <c r="D9" s="5">
        <v>331.0</v>
      </c>
      <c r="E9" s="5">
        <f t="shared" si="1"/>
        <v>499.28306</v>
      </c>
      <c r="F9" s="6">
        <f t="shared" si="2"/>
        <v>91204</v>
      </c>
      <c r="G9" s="6">
        <f t="shared" si="3"/>
        <v>99962</v>
      </c>
      <c r="H9" s="6">
        <f t="shared" si="4"/>
        <v>109561</v>
      </c>
    </row>
    <row r="10">
      <c r="B10" s="4">
        <v>7.0</v>
      </c>
      <c r="C10" s="5">
        <v>95.0</v>
      </c>
      <c r="D10" s="5">
        <v>199.0</v>
      </c>
      <c r="E10" s="5">
        <f t="shared" si="1"/>
        <v>141.6010477</v>
      </c>
      <c r="F10" s="6">
        <f t="shared" si="2"/>
        <v>9025</v>
      </c>
      <c r="G10" s="6">
        <f t="shared" si="3"/>
        <v>18905</v>
      </c>
      <c r="H10" s="6">
        <f t="shared" si="4"/>
        <v>39601</v>
      </c>
    </row>
    <row r="11">
      <c r="B11" s="4">
        <v>8.0</v>
      </c>
      <c r="C11" s="5">
        <v>945.0</v>
      </c>
      <c r="D11" s="5">
        <v>1890.0</v>
      </c>
      <c r="E11" s="5">
        <f t="shared" si="1"/>
        <v>1610.34361</v>
      </c>
      <c r="F11" s="6">
        <f t="shared" si="2"/>
        <v>893025</v>
      </c>
      <c r="G11" s="6">
        <f t="shared" si="3"/>
        <v>1786050</v>
      </c>
      <c r="H11" s="6">
        <f t="shared" si="4"/>
        <v>3572100</v>
      </c>
    </row>
    <row r="12">
      <c r="B12" s="4">
        <v>9.0</v>
      </c>
      <c r="C12" s="5">
        <v>368.0</v>
      </c>
      <c r="D12" s="5">
        <v>788.0</v>
      </c>
      <c r="E12" s="5">
        <f t="shared" si="1"/>
        <v>613.3266001</v>
      </c>
      <c r="F12" s="6">
        <f t="shared" si="2"/>
        <v>135424</v>
      </c>
      <c r="G12" s="6">
        <f t="shared" si="3"/>
        <v>289984</v>
      </c>
      <c r="H12" s="6">
        <f t="shared" si="4"/>
        <v>620944</v>
      </c>
    </row>
    <row r="13">
      <c r="A13" s="1" t="s">
        <v>9</v>
      </c>
      <c r="B13" s="7">
        <v>10.0</v>
      </c>
      <c r="C13" s="5">
        <v>961.0</v>
      </c>
      <c r="D13" s="5">
        <v>1601.0</v>
      </c>
      <c r="E13" s="5">
        <f t="shared" si="1"/>
        <v>1637.990529</v>
      </c>
      <c r="F13" s="6">
        <f t="shared" si="2"/>
        <v>923521</v>
      </c>
      <c r="G13" s="6">
        <f t="shared" si="3"/>
        <v>1538561</v>
      </c>
      <c r="H13" s="6">
        <f t="shared" si="4"/>
        <v>2563201</v>
      </c>
    </row>
    <row r="14">
      <c r="B14" s="1" t="s">
        <v>10</v>
      </c>
      <c r="C14" s="15">
        <v>386.0</v>
      </c>
      <c r="D14" s="9"/>
      <c r="E14" s="5">
        <f t="shared" si="1"/>
        <v>644.4293838</v>
      </c>
      <c r="F14" s="1" t="s">
        <v>11</v>
      </c>
    </row>
    <row r="15">
      <c r="B15" s="1" t="s">
        <v>12</v>
      </c>
      <c r="C15" s="10">
        <f t="shared" ref="C15:H15" si="5">SUM(C4:C13)</f>
        <v>3828</v>
      </c>
      <c r="D15" s="10">
        <f t="shared" si="5"/>
        <v>6389</v>
      </c>
      <c r="E15" s="10">
        <f t="shared" si="5"/>
        <v>6389</v>
      </c>
      <c r="F15" s="10">
        <f t="shared" si="5"/>
        <v>2540284</v>
      </c>
      <c r="G15" s="10">
        <f t="shared" si="5"/>
        <v>4303108</v>
      </c>
      <c r="H15" s="10">
        <f t="shared" si="5"/>
        <v>7604693</v>
      </c>
    </row>
    <row r="16">
      <c r="B16" s="1" t="s">
        <v>13</v>
      </c>
      <c r="C16" s="1">
        <f>C15/B13</f>
        <v>382.8</v>
      </c>
      <c r="D16" s="1">
        <f>D15/B13</f>
        <v>638.9</v>
      </c>
    </row>
    <row r="17">
      <c r="H17" s="1" t="s">
        <v>14</v>
      </c>
      <c r="I17" s="11" t="s">
        <v>15</v>
      </c>
    </row>
    <row r="18">
      <c r="E18" s="1" t="s">
        <v>16</v>
      </c>
      <c r="F18" s="1">
        <f>G15-(B13*C16*D16)</f>
        <v>1857398.8</v>
      </c>
      <c r="G18" s="1" t="s">
        <v>17</v>
      </c>
      <c r="H18" s="1">
        <f>COVAR(C4:C13,D4:D13)</f>
        <v>185739.88</v>
      </c>
      <c r="I18" s="1">
        <f t="shared" ref="I18:I19" si="6">F18/10</f>
        <v>185739.88</v>
      </c>
    </row>
    <row r="19">
      <c r="F19" s="1">
        <f>F15-(B13*C16^2)</f>
        <v>1074925.6</v>
      </c>
      <c r="G19" s="1" t="s">
        <v>18</v>
      </c>
      <c r="H19" s="1">
        <f>_xlfn.VAR.P(C4:C13)</f>
        <v>107492.56</v>
      </c>
      <c r="I19" s="1">
        <f t="shared" si="6"/>
        <v>107492.56</v>
      </c>
    </row>
    <row r="21" ht="15.75" customHeight="1">
      <c r="E21" s="1" t="s">
        <v>16</v>
      </c>
      <c r="F21" s="12">
        <f>F18/F19</f>
        <v>1.727932426</v>
      </c>
      <c r="G21" s="1">
        <v>0.0</v>
      </c>
      <c r="H21" s="1">
        <f>H18/H19</f>
        <v>1.727932426</v>
      </c>
    </row>
    <row r="22" ht="15.75" customHeight="1"/>
    <row r="23" ht="15.75" customHeight="1">
      <c r="E23" s="1" t="s">
        <v>19</v>
      </c>
      <c r="F23" s="12">
        <f>D16-F21*C16</f>
        <v>-22.55253275</v>
      </c>
      <c r="G23" s="1">
        <v>0.0</v>
      </c>
    </row>
    <row r="24" ht="15.75" customHeight="1">
      <c r="H24" s="1" t="s">
        <v>14</v>
      </c>
    </row>
    <row r="25" ht="15.75" customHeight="1">
      <c r="E25" s="1" t="s">
        <v>20</v>
      </c>
      <c r="F25" s="13">
        <f>(B13*G15)-(C15*D15)</f>
        <v>18573988</v>
      </c>
      <c r="G25" s="1" t="s">
        <v>21</v>
      </c>
      <c r="H25" s="1">
        <f>H18*100</f>
        <v>18573988</v>
      </c>
    </row>
    <row r="26" ht="15.75" customHeight="1">
      <c r="F26" s="1">
        <f>B13*F15-C15^2</f>
        <v>10749256</v>
      </c>
      <c r="G26" s="1">
        <f>B13*H15-D15^2</f>
        <v>35227609</v>
      </c>
      <c r="H26" s="1">
        <f>F26*G26</f>
        <v>378670587408904</v>
      </c>
      <c r="I26" s="13">
        <f>SQRT(H26)</f>
        <v>19459460.1</v>
      </c>
    </row>
    <row r="27" ht="15.75" customHeight="1">
      <c r="F27" s="1" t="s">
        <v>22</v>
      </c>
      <c r="G27" s="1" t="s">
        <v>23</v>
      </c>
      <c r="H27" s="1" t="s">
        <v>24</v>
      </c>
      <c r="I27" s="1" t="s">
        <v>25</v>
      </c>
    </row>
    <row r="28" ht="15.75" customHeight="1"/>
    <row r="29" ht="15.75" customHeight="1">
      <c r="E29" s="1" t="s">
        <v>20</v>
      </c>
      <c r="F29" s="1">
        <f>F25</f>
        <v>18573988</v>
      </c>
    </row>
    <row r="30" ht="15.75" customHeight="1">
      <c r="F30" s="1">
        <f>I26</f>
        <v>19459460.1</v>
      </c>
    </row>
    <row r="31" ht="15.75" customHeight="1"/>
    <row r="32" ht="15.75" customHeight="1">
      <c r="E32" s="1" t="s">
        <v>20</v>
      </c>
      <c r="F32" s="1">
        <f>F29/F30</f>
        <v>0.9544965741</v>
      </c>
    </row>
    <row r="33" ht="15.75" customHeight="1">
      <c r="E33" s="1" t="s">
        <v>26</v>
      </c>
      <c r="F33" s="9">
        <f>F32^2</f>
        <v>0.91106371</v>
      </c>
      <c r="G33" s="14" t="s">
        <v>27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4" width="10.56"/>
    <col customWidth="1" min="5" max="5" width="11.78"/>
    <col customWidth="1" min="6" max="6" width="14.67"/>
    <col customWidth="1" min="7" max="7" width="10.56"/>
    <col customWidth="1" min="8" max="8" width="12.11"/>
    <col customWidth="1" min="9" max="26" width="10.56"/>
  </cols>
  <sheetData>
    <row r="2">
      <c r="C2" s="1" t="s">
        <v>0</v>
      </c>
      <c r="D2" s="1" t="s">
        <v>1</v>
      </c>
    </row>
    <row r="3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B4" s="4">
        <v>1.0</v>
      </c>
      <c r="C4" s="5">
        <v>130.0</v>
      </c>
      <c r="D4" s="5">
        <v>186.0</v>
      </c>
      <c r="E4" s="5">
        <f t="shared" ref="E4:E14" si="1">$F$23+$F$21*C4</f>
        <v>202.0786827</v>
      </c>
      <c r="F4" s="6">
        <f t="shared" ref="F4:F13" si="2">C4^2</f>
        <v>16900</v>
      </c>
      <c r="G4" s="6">
        <f t="shared" ref="G4:G13" si="3">C4*D4</f>
        <v>24180</v>
      </c>
      <c r="H4" s="6">
        <f t="shared" ref="H4:H13" si="4">D4^2</f>
        <v>34596</v>
      </c>
    </row>
    <row r="5">
      <c r="B5" s="4">
        <v>2.0</v>
      </c>
      <c r="C5" s="5">
        <v>650.0</v>
      </c>
      <c r="D5" s="5">
        <v>699.0</v>
      </c>
      <c r="E5" s="5">
        <f t="shared" si="1"/>
        <v>1100.603544</v>
      </c>
      <c r="F5" s="6">
        <f t="shared" si="2"/>
        <v>422500</v>
      </c>
      <c r="G5" s="6">
        <f t="shared" si="3"/>
        <v>454350</v>
      </c>
      <c r="H5" s="6">
        <f t="shared" si="4"/>
        <v>488601</v>
      </c>
    </row>
    <row r="6">
      <c r="B6" s="4">
        <v>3.0</v>
      </c>
      <c r="C6" s="5">
        <v>99.0</v>
      </c>
      <c r="D6" s="5">
        <v>132.0</v>
      </c>
      <c r="E6" s="5">
        <f t="shared" si="1"/>
        <v>148.5127774</v>
      </c>
      <c r="F6" s="6">
        <f t="shared" si="2"/>
        <v>9801</v>
      </c>
      <c r="G6" s="6">
        <f t="shared" si="3"/>
        <v>13068</v>
      </c>
      <c r="H6" s="6">
        <f t="shared" si="4"/>
        <v>17424</v>
      </c>
    </row>
    <row r="7">
      <c r="B7" s="4">
        <v>4.0</v>
      </c>
      <c r="C7" s="5">
        <v>150.0</v>
      </c>
      <c r="D7" s="5">
        <v>272.0</v>
      </c>
      <c r="E7" s="5">
        <f t="shared" si="1"/>
        <v>236.6373312</v>
      </c>
      <c r="F7" s="6">
        <f t="shared" si="2"/>
        <v>22500</v>
      </c>
      <c r="G7" s="6">
        <f t="shared" si="3"/>
        <v>40800</v>
      </c>
      <c r="H7" s="6">
        <f t="shared" si="4"/>
        <v>73984</v>
      </c>
    </row>
    <row r="8">
      <c r="B8" s="4">
        <v>5.0</v>
      </c>
      <c r="C8" s="5">
        <v>128.0</v>
      </c>
      <c r="D8" s="5">
        <v>291.0</v>
      </c>
      <c r="E8" s="5">
        <f t="shared" si="1"/>
        <v>198.6228178</v>
      </c>
      <c r="F8" s="6">
        <f t="shared" si="2"/>
        <v>16384</v>
      </c>
      <c r="G8" s="6">
        <f t="shared" si="3"/>
        <v>37248</v>
      </c>
      <c r="H8" s="6">
        <f t="shared" si="4"/>
        <v>84681</v>
      </c>
    </row>
    <row r="9">
      <c r="B9" s="4">
        <v>6.0</v>
      </c>
      <c r="C9" s="5">
        <v>302.0</v>
      </c>
      <c r="D9" s="5">
        <v>331.0</v>
      </c>
      <c r="E9" s="5">
        <f t="shared" si="1"/>
        <v>499.28306</v>
      </c>
      <c r="F9" s="6">
        <f t="shared" si="2"/>
        <v>91204</v>
      </c>
      <c r="G9" s="6">
        <f t="shared" si="3"/>
        <v>99962</v>
      </c>
      <c r="H9" s="6">
        <f t="shared" si="4"/>
        <v>109561</v>
      </c>
    </row>
    <row r="10">
      <c r="B10" s="4">
        <v>7.0</v>
      </c>
      <c r="C10" s="5">
        <v>95.0</v>
      </c>
      <c r="D10" s="5">
        <v>199.0</v>
      </c>
      <c r="E10" s="5">
        <f t="shared" si="1"/>
        <v>141.6010477</v>
      </c>
      <c r="F10" s="6">
        <f t="shared" si="2"/>
        <v>9025</v>
      </c>
      <c r="G10" s="6">
        <f t="shared" si="3"/>
        <v>18905</v>
      </c>
      <c r="H10" s="6">
        <f t="shared" si="4"/>
        <v>39601</v>
      </c>
    </row>
    <row r="11">
      <c r="B11" s="4">
        <v>8.0</v>
      </c>
      <c r="C11" s="5">
        <v>945.0</v>
      </c>
      <c r="D11" s="5">
        <v>1890.0</v>
      </c>
      <c r="E11" s="5">
        <f t="shared" si="1"/>
        <v>1610.34361</v>
      </c>
      <c r="F11" s="6">
        <f t="shared" si="2"/>
        <v>893025</v>
      </c>
      <c r="G11" s="6">
        <f t="shared" si="3"/>
        <v>1786050</v>
      </c>
      <c r="H11" s="6">
        <f t="shared" si="4"/>
        <v>3572100</v>
      </c>
    </row>
    <row r="12">
      <c r="B12" s="4">
        <v>9.0</v>
      </c>
      <c r="C12" s="5">
        <v>368.0</v>
      </c>
      <c r="D12" s="5">
        <v>788.0</v>
      </c>
      <c r="E12" s="5">
        <f t="shared" si="1"/>
        <v>613.3266001</v>
      </c>
      <c r="F12" s="6">
        <f t="shared" si="2"/>
        <v>135424</v>
      </c>
      <c r="G12" s="6">
        <f t="shared" si="3"/>
        <v>289984</v>
      </c>
      <c r="H12" s="6">
        <f t="shared" si="4"/>
        <v>620944</v>
      </c>
    </row>
    <row r="13">
      <c r="A13" s="1" t="s">
        <v>9</v>
      </c>
      <c r="B13" s="7">
        <v>10.0</v>
      </c>
      <c r="C13" s="5">
        <v>961.0</v>
      </c>
      <c r="D13" s="5">
        <v>1601.0</v>
      </c>
      <c r="E13" s="5">
        <f t="shared" si="1"/>
        <v>1637.990529</v>
      </c>
      <c r="F13" s="6">
        <f t="shared" si="2"/>
        <v>923521</v>
      </c>
      <c r="G13" s="6">
        <f t="shared" si="3"/>
        <v>1538561</v>
      </c>
      <c r="H13" s="6">
        <f t="shared" si="4"/>
        <v>2563201</v>
      </c>
    </row>
    <row r="14">
      <c r="B14" s="1" t="s">
        <v>10</v>
      </c>
      <c r="C14" s="15">
        <v>386.0</v>
      </c>
      <c r="D14" s="9"/>
      <c r="E14" s="5">
        <f t="shared" si="1"/>
        <v>644.4293838</v>
      </c>
      <c r="F14" s="1" t="s">
        <v>11</v>
      </c>
    </row>
    <row r="15">
      <c r="B15" s="1" t="s">
        <v>12</v>
      </c>
      <c r="C15" s="10">
        <f t="shared" ref="C15:H15" si="5">SUM(C4:C13)</f>
        <v>3828</v>
      </c>
      <c r="D15" s="10">
        <f t="shared" si="5"/>
        <v>6389</v>
      </c>
      <c r="E15" s="10">
        <f t="shared" si="5"/>
        <v>6389</v>
      </c>
      <c r="F15" s="10">
        <f t="shared" si="5"/>
        <v>2540284</v>
      </c>
      <c r="G15" s="10">
        <f t="shared" si="5"/>
        <v>4303108</v>
      </c>
      <c r="H15" s="10">
        <f t="shared" si="5"/>
        <v>7604693</v>
      </c>
    </row>
    <row r="16">
      <c r="B16" s="1" t="s">
        <v>13</v>
      </c>
      <c r="C16" s="1">
        <f>C15/B13</f>
        <v>382.8</v>
      </c>
      <c r="D16" s="1">
        <f>D15/B13</f>
        <v>638.9</v>
      </c>
    </row>
    <row r="17">
      <c r="H17" s="1" t="s">
        <v>14</v>
      </c>
      <c r="I17" s="11" t="s">
        <v>15</v>
      </c>
    </row>
    <row r="18">
      <c r="E18" s="1" t="s">
        <v>16</v>
      </c>
      <c r="F18" s="1">
        <f>G15-(B13*C16*D16)</f>
        <v>1857398.8</v>
      </c>
      <c r="G18" s="1" t="s">
        <v>17</v>
      </c>
      <c r="H18" s="1">
        <f>COVAR(C4:C13,D4:D13)</f>
        <v>185739.88</v>
      </c>
      <c r="I18" s="1">
        <f t="shared" ref="I18:I19" si="6">F18/10</f>
        <v>185739.88</v>
      </c>
    </row>
    <row r="19">
      <c r="F19" s="1">
        <f>F15-(B13*C16^2)</f>
        <v>1074925.6</v>
      </c>
      <c r="G19" s="1" t="s">
        <v>18</v>
      </c>
      <c r="H19" s="1">
        <f>_xlfn.VAR.P(C4:C13)</f>
        <v>107492.56</v>
      </c>
      <c r="I19" s="1">
        <f t="shared" si="6"/>
        <v>107492.56</v>
      </c>
    </row>
    <row r="21" ht="15.75" customHeight="1">
      <c r="E21" s="1" t="s">
        <v>16</v>
      </c>
      <c r="F21" s="12">
        <f>F18/F19</f>
        <v>1.727932426</v>
      </c>
      <c r="G21" s="1">
        <v>0.0</v>
      </c>
      <c r="H21" s="1">
        <f>H18/H19</f>
        <v>1.727932426</v>
      </c>
    </row>
    <row r="22" ht="15.75" customHeight="1"/>
    <row r="23" ht="15.75" customHeight="1">
      <c r="E23" s="1" t="s">
        <v>19</v>
      </c>
      <c r="F23" s="12">
        <f>D16-F21*C16</f>
        <v>-22.55253275</v>
      </c>
      <c r="G23" s="1">
        <v>0.0</v>
      </c>
    </row>
    <row r="24" ht="15.75" customHeight="1">
      <c r="H24" s="1" t="s">
        <v>14</v>
      </c>
    </row>
    <row r="25" ht="15.75" customHeight="1">
      <c r="E25" s="1" t="s">
        <v>20</v>
      </c>
      <c r="F25" s="13">
        <f>(B13*G15)-(C15*D15)</f>
        <v>18573988</v>
      </c>
      <c r="G25" s="1" t="s">
        <v>21</v>
      </c>
      <c r="H25" s="1">
        <f>H18*100</f>
        <v>18573988</v>
      </c>
    </row>
    <row r="26" ht="15.75" customHeight="1">
      <c r="F26" s="1">
        <f>B13*F15-C15^2</f>
        <v>10749256</v>
      </c>
      <c r="G26" s="1">
        <f>B13*H15-D15^2</f>
        <v>35227609</v>
      </c>
      <c r="H26" s="1">
        <f>F26*G26</f>
        <v>378670587408904</v>
      </c>
      <c r="I26" s="13">
        <f>SQRT(H26)</f>
        <v>19459460.1</v>
      </c>
    </row>
    <row r="27" ht="15.75" customHeight="1">
      <c r="F27" s="1" t="s">
        <v>22</v>
      </c>
      <c r="G27" s="1" t="s">
        <v>23</v>
      </c>
      <c r="H27" s="1" t="s">
        <v>24</v>
      </c>
      <c r="I27" s="1" t="s">
        <v>25</v>
      </c>
    </row>
    <row r="28" ht="15.75" customHeight="1"/>
    <row r="29" ht="15.75" customHeight="1">
      <c r="E29" s="1" t="s">
        <v>20</v>
      </c>
      <c r="F29" s="1">
        <f>F25</f>
        <v>18573988</v>
      </c>
    </row>
    <row r="30" ht="15.75" customHeight="1">
      <c r="F30" s="1">
        <f>I26</f>
        <v>19459460.1</v>
      </c>
    </row>
    <row r="31" ht="15.75" customHeight="1"/>
    <row r="32" ht="15.75" customHeight="1">
      <c r="E32" s="1" t="s">
        <v>20</v>
      </c>
      <c r="F32" s="1">
        <f>F29/F30</f>
        <v>0.9544965741</v>
      </c>
    </row>
    <row r="33" ht="15.75" customHeight="1">
      <c r="E33" s="1" t="s">
        <v>26</v>
      </c>
      <c r="F33" s="9">
        <f>F32^2</f>
        <v>0.91106371</v>
      </c>
      <c r="G33" s="14" t="s">
        <v>27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4" width="10.56"/>
    <col customWidth="1" min="5" max="5" width="11.78"/>
    <col customWidth="1" min="6" max="6" width="14.67"/>
    <col customWidth="1" min="7" max="7" width="10.56"/>
    <col customWidth="1" min="8" max="8" width="12.11"/>
    <col customWidth="1" min="9" max="26" width="10.56"/>
  </cols>
  <sheetData>
    <row r="2">
      <c r="C2" s="1" t="s">
        <v>0</v>
      </c>
      <c r="D2" s="1" t="s">
        <v>1</v>
      </c>
    </row>
    <row r="3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B4" s="4">
        <v>1.0</v>
      </c>
      <c r="C4" s="5">
        <v>130.0</v>
      </c>
      <c r="D4" s="5">
        <v>186.0</v>
      </c>
      <c r="E4" s="5">
        <f t="shared" ref="E4:E14" si="1">$F$23+$F$21*C4</f>
        <v>202.0786827</v>
      </c>
      <c r="F4" s="6">
        <f t="shared" ref="F4:F13" si="2">C4^2</f>
        <v>16900</v>
      </c>
      <c r="G4" s="6">
        <f t="shared" ref="G4:G13" si="3">C4*D4</f>
        <v>24180</v>
      </c>
      <c r="H4" s="6">
        <f t="shared" ref="H4:H13" si="4">D4^2</f>
        <v>34596</v>
      </c>
    </row>
    <row r="5">
      <c r="B5" s="4">
        <v>2.0</v>
      </c>
      <c r="C5" s="5">
        <v>650.0</v>
      </c>
      <c r="D5" s="5">
        <v>699.0</v>
      </c>
      <c r="E5" s="5">
        <f t="shared" si="1"/>
        <v>1100.603544</v>
      </c>
      <c r="F5" s="6">
        <f t="shared" si="2"/>
        <v>422500</v>
      </c>
      <c r="G5" s="6">
        <f t="shared" si="3"/>
        <v>454350</v>
      </c>
      <c r="H5" s="6">
        <f t="shared" si="4"/>
        <v>488601</v>
      </c>
    </row>
    <row r="6">
      <c r="B6" s="4">
        <v>3.0</v>
      </c>
      <c r="C6" s="5">
        <v>99.0</v>
      </c>
      <c r="D6" s="5">
        <v>132.0</v>
      </c>
      <c r="E6" s="5">
        <f t="shared" si="1"/>
        <v>148.5127774</v>
      </c>
      <c r="F6" s="6">
        <f t="shared" si="2"/>
        <v>9801</v>
      </c>
      <c r="G6" s="6">
        <f t="shared" si="3"/>
        <v>13068</v>
      </c>
      <c r="H6" s="6">
        <f t="shared" si="4"/>
        <v>17424</v>
      </c>
    </row>
    <row r="7">
      <c r="B7" s="4">
        <v>4.0</v>
      </c>
      <c r="C7" s="5">
        <v>150.0</v>
      </c>
      <c r="D7" s="5">
        <v>272.0</v>
      </c>
      <c r="E7" s="5">
        <f t="shared" si="1"/>
        <v>236.6373312</v>
      </c>
      <c r="F7" s="6">
        <f t="shared" si="2"/>
        <v>22500</v>
      </c>
      <c r="G7" s="6">
        <f t="shared" si="3"/>
        <v>40800</v>
      </c>
      <c r="H7" s="6">
        <f t="shared" si="4"/>
        <v>73984</v>
      </c>
    </row>
    <row r="8">
      <c r="B8" s="4">
        <v>5.0</v>
      </c>
      <c r="C8" s="5">
        <v>128.0</v>
      </c>
      <c r="D8" s="5">
        <v>291.0</v>
      </c>
      <c r="E8" s="5">
        <f t="shared" si="1"/>
        <v>198.6228178</v>
      </c>
      <c r="F8" s="6">
        <f t="shared" si="2"/>
        <v>16384</v>
      </c>
      <c r="G8" s="6">
        <f t="shared" si="3"/>
        <v>37248</v>
      </c>
      <c r="H8" s="6">
        <f t="shared" si="4"/>
        <v>84681</v>
      </c>
    </row>
    <row r="9">
      <c r="B9" s="4">
        <v>6.0</v>
      </c>
      <c r="C9" s="5">
        <v>302.0</v>
      </c>
      <c r="D9" s="5">
        <v>331.0</v>
      </c>
      <c r="E9" s="5">
        <f t="shared" si="1"/>
        <v>499.28306</v>
      </c>
      <c r="F9" s="6">
        <f t="shared" si="2"/>
        <v>91204</v>
      </c>
      <c r="G9" s="6">
        <f t="shared" si="3"/>
        <v>99962</v>
      </c>
      <c r="H9" s="6">
        <f t="shared" si="4"/>
        <v>109561</v>
      </c>
    </row>
    <row r="10">
      <c r="B10" s="4">
        <v>7.0</v>
      </c>
      <c r="C10" s="5">
        <v>95.0</v>
      </c>
      <c r="D10" s="5">
        <v>199.0</v>
      </c>
      <c r="E10" s="5">
        <f t="shared" si="1"/>
        <v>141.6010477</v>
      </c>
      <c r="F10" s="6">
        <f t="shared" si="2"/>
        <v>9025</v>
      </c>
      <c r="G10" s="6">
        <f t="shared" si="3"/>
        <v>18905</v>
      </c>
      <c r="H10" s="6">
        <f t="shared" si="4"/>
        <v>39601</v>
      </c>
    </row>
    <row r="11">
      <c r="B11" s="4">
        <v>8.0</v>
      </c>
      <c r="C11" s="5">
        <v>945.0</v>
      </c>
      <c r="D11" s="5">
        <v>1890.0</v>
      </c>
      <c r="E11" s="5">
        <f t="shared" si="1"/>
        <v>1610.34361</v>
      </c>
      <c r="F11" s="6">
        <f t="shared" si="2"/>
        <v>893025</v>
      </c>
      <c r="G11" s="6">
        <f t="shared" si="3"/>
        <v>1786050</v>
      </c>
      <c r="H11" s="6">
        <f t="shared" si="4"/>
        <v>3572100</v>
      </c>
    </row>
    <row r="12">
      <c r="B12" s="4">
        <v>9.0</v>
      </c>
      <c r="C12" s="5">
        <v>368.0</v>
      </c>
      <c r="D12" s="5">
        <v>788.0</v>
      </c>
      <c r="E12" s="5">
        <f t="shared" si="1"/>
        <v>613.3266001</v>
      </c>
      <c r="F12" s="6">
        <f t="shared" si="2"/>
        <v>135424</v>
      </c>
      <c r="G12" s="6">
        <f t="shared" si="3"/>
        <v>289984</v>
      </c>
      <c r="H12" s="6">
        <f t="shared" si="4"/>
        <v>620944</v>
      </c>
    </row>
    <row r="13">
      <c r="A13" s="1" t="s">
        <v>9</v>
      </c>
      <c r="B13" s="7">
        <v>10.0</v>
      </c>
      <c r="C13" s="5">
        <v>961.0</v>
      </c>
      <c r="D13" s="5">
        <v>1601.0</v>
      </c>
      <c r="E13" s="5">
        <f t="shared" si="1"/>
        <v>1637.990529</v>
      </c>
      <c r="F13" s="6">
        <f t="shared" si="2"/>
        <v>923521</v>
      </c>
      <c r="G13" s="6">
        <f t="shared" si="3"/>
        <v>1538561</v>
      </c>
      <c r="H13" s="6">
        <f t="shared" si="4"/>
        <v>2563201</v>
      </c>
    </row>
    <row r="14">
      <c r="B14" s="1" t="s">
        <v>10</v>
      </c>
      <c r="C14" s="15">
        <v>386.0</v>
      </c>
      <c r="D14" s="9"/>
      <c r="E14" s="5">
        <f t="shared" si="1"/>
        <v>644.4293838</v>
      </c>
      <c r="F14" s="1" t="s">
        <v>11</v>
      </c>
    </row>
    <row r="15">
      <c r="B15" s="1" t="s">
        <v>12</v>
      </c>
      <c r="C15" s="10">
        <f t="shared" ref="C15:H15" si="5">SUM(C4:C13)</f>
        <v>3828</v>
      </c>
      <c r="D15" s="10">
        <f t="shared" si="5"/>
        <v>6389</v>
      </c>
      <c r="E15" s="10">
        <f t="shared" si="5"/>
        <v>6389</v>
      </c>
      <c r="F15" s="10">
        <f t="shared" si="5"/>
        <v>2540284</v>
      </c>
      <c r="G15" s="10">
        <f t="shared" si="5"/>
        <v>4303108</v>
      </c>
      <c r="H15" s="10">
        <f t="shared" si="5"/>
        <v>7604693</v>
      </c>
    </row>
    <row r="16">
      <c r="B16" s="1" t="s">
        <v>13</v>
      </c>
      <c r="C16" s="1">
        <f>C15/B13</f>
        <v>382.8</v>
      </c>
      <c r="D16" s="1">
        <f>D15/B13</f>
        <v>638.9</v>
      </c>
    </row>
    <row r="17">
      <c r="H17" s="1" t="s">
        <v>14</v>
      </c>
      <c r="I17" s="11" t="s">
        <v>15</v>
      </c>
    </row>
    <row r="18">
      <c r="E18" s="1" t="s">
        <v>16</v>
      </c>
      <c r="F18" s="1">
        <f>G15-(B13*C16*D16)</f>
        <v>1857398.8</v>
      </c>
      <c r="G18" s="1" t="s">
        <v>17</v>
      </c>
      <c r="H18" s="1">
        <f>COVAR(C4:C13,D4:D13)</f>
        <v>185739.88</v>
      </c>
      <c r="I18" s="1">
        <f t="shared" ref="I18:I19" si="6">F18/10</f>
        <v>185739.88</v>
      </c>
    </row>
    <row r="19">
      <c r="F19" s="1">
        <f>F15-(B13*C16^2)</f>
        <v>1074925.6</v>
      </c>
      <c r="G19" s="1" t="s">
        <v>18</v>
      </c>
      <c r="H19" s="1">
        <f>_xlfn.VAR.P(C4:C13)</f>
        <v>107492.56</v>
      </c>
      <c r="I19" s="1">
        <f t="shared" si="6"/>
        <v>107492.56</v>
      </c>
    </row>
    <row r="21" ht="15.75" customHeight="1">
      <c r="E21" s="1" t="s">
        <v>16</v>
      </c>
      <c r="F21" s="12">
        <f>F18/F19</f>
        <v>1.727932426</v>
      </c>
      <c r="G21" s="1">
        <v>0.0</v>
      </c>
      <c r="H21" s="1">
        <f>H18/H19</f>
        <v>1.727932426</v>
      </c>
    </row>
    <row r="22" ht="15.75" customHeight="1"/>
    <row r="23" ht="15.75" customHeight="1">
      <c r="E23" s="1" t="s">
        <v>19</v>
      </c>
      <c r="F23" s="12">
        <f>D16-F21*C16</f>
        <v>-22.55253275</v>
      </c>
      <c r="G23" s="1">
        <v>0.0</v>
      </c>
    </row>
    <row r="24" ht="15.75" customHeight="1">
      <c r="H24" s="1" t="s">
        <v>14</v>
      </c>
    </row>
    <row r="25" ht="15.75" customHeight="1">
      <c r="E25" s="1" t="s">
        <v>20</v>
      </c>
      <c r="F25" s="13">
        <f>(B13*G15)-(C15*D15)</f>
        <v>18573988</v>
      </c>
      <c r="G25" s="1" t="s">
        <v>21</v>
      </c>
      <c r="H25" s="1">
        <f>H18*100</f>
        <v>18573988</v>
      </c>
    </row>
    <row r="26" ht="15.75" customHeight="1">
      <c r="F26" s="1">
        <f>B13*F15-C15^2</f>
        <v>10749256</v>
      </c>
      <c r="G26" s="1">
        <f>B13*H15-D15^2</f>
        <v>35227609</v>
      </c>
      <c r="H26" s="1">
        <f>F26*G26</f>
        <v>378670587408904</v>
      </c>
      <c r="I26" s="13">
        <f>SQRT(H26)</f>
        <v>19459460.1</v>
      </c>
    </row>
    <row r="27" ht="15.75" customHeight="1">
      <c r="F27" s="1" t="s">
        <v>22</v>
      </c>
      <c r="G27" s="1" t="s">
        <v>23</v>
      </c>
      <c r="H27" s="1" t="s">
        <v>24</v>
      </c>
      <c r="I27" s="1" t="s">
        <v>25</v>
      </c>
    </row>
    <row r="28" ht="15.75" customHeight="1"/>
    <row r="29" ht="15.75" customHeight="1">
      <c r="E29" s="1" t="s">
        <v>20</v>
      </c>
      <c r="F29" s="1">
        <f>F25</f>
        <v>18573988</v>
      </c>
    </row>
    <row r="30" ht="15.75" customHeight="1">
      <c r="F30" s="1">
        <f>I26</f>
        <v>19459460.1</v>
      </c>
    </row>
    <row r="31" ht="15.75" customHeight="1"/>
    <row r="32" ht="15.75" customHeight="1">
      <c r="E32" s="1" t="s">
        <v>20</v>
      </c>
      <c r="F32" s="1">
        <f>F29/F30</f>
        <v>0.9544965741</v>
      </c>
    </row>
    <row r="33" ht="15.75" customHeight="1">
      <c r="E33" s="1" t="s">
        <v>26</v>
      </c>
      <c r="F33" s="9">
        <f>F32^2</f>
        <v>0.91106371</v>
      </c>
      <c r="G33" s="14" t="s">
        <v>27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2020-05-04T05:22:57Z</dcterms:created>
  <dc:creator>m</dc:creator>
</cp:coreProperties>
</file>