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Tx Loss Reduction Costs" sheetId="2" state="visible" r:id="rId3"/>
    <sheet name="Annual Loss Reduction Co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<sst xmlns="http://schemas.openxmlformats.org/spreadsheetml/2006/main" count="122" uniqueCount="76">
  <si>
    <t xml:space="preserve">Estimation of the infrastructure gap and investment needs through 2030 in Latin America and the Caribbean to meet the Sustainable Development Goals</t>
  </si>
  <si>
    <t xml:space="preserve">Power Lost: Sizing Electricity Losses in Transmission and Distribution Systems in
Latin America and the Caribbean, Exhibit 10</t>
  </si>
  <si>
    <t xml:space="preserve">Country </t>
  </si>
  <si>
    <t xml:space="preserve">Transmission Investments (million USD)</t>
  </si>
  <si>
    <t xml:space="preserve">Annual Investment (million USD)</t>
  </si>
  <si>
    <t xml:space="preserve">Annual Investments</t>
  </si>
  <si>
    <t xml:space="preserve">Population</t>
  </si>
  <si>
    <t xml:space="preserve">Annual Investment Per capita</t>
  </si>
  <si>
    <t xml:space="preserve">Imputed Annual Investment</t>
  </si>
  <si>
    <t xml:space="preserve">Tx Loss</t>
  </si>
  <si>
    <t xml:space="preserve">Dist Los</t>
  </si>
  <si>
    <t xml:space="preserve">Total Loss</t>
  </si>
  <si>
    <t xml:space="preserve">Dist as Fraction of Total Loss</t>
  </si>
  <si>
    <t xml:space="preserve">Base Technical Loss</t>
  </si>
  <si>
    <t xml:space="preserve">Excess Loss over Base</t>
  </si>
  <si>
    <t xml:space="preserve">Mitigated Loss</t>
  </si>
  <si>
    <t xml:space="preserve">Remaining Loss</t>
  </si>
  <si>
    <t xml:space="preserve">WB</t>
  </si>
  <si>
    <t xml:space="preserve">WB/IDB</t>
  </si>
  <si>
    <t xml:space="preserve">Argentina</t>
  </si>
  <si>
    <t xml:space="preserve">Bahamas</t>
  </si>
  <si>
    <t xml:space="preserve">Barbados</t>
  </si>
  <si>
    <t xml:space="preserve">Belize</t>
  </si>
  <si>
    <t xml:space="preserve">Bolivia</t>
  </si>
  <si>
    <t xml:space="preserve">Brazil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</si>
  <si>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</si>
  <si>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</si>
  <si>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</si>
  <si>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</si>
  <si>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</si>
  <si>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</si>
  <si>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</si>
  <si>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</si>
  <si>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</si>
  <si>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</si>
  <si>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Mexico</t>
  </si>
  <si>
    <t xml:space="preserve">Nicaragua</t>
  </si>
  <si>
    <t xml:space="preserve">Panama</t>
  </si>
  <si>
    <t xml:space="preserve">Paraguay</t>
  </si>
  <si>
    <t xml:space="preserve">Peru</t>
  </si>
  <si>
    <t xml:space="preserve">Dominican Republic</t>
  </si>
  <si>
    <t xml:space="preserve">Suriname</t>
  </si>
  <si>
    <t xml:space="preserve">Trinidad and Tobago</t>
  </si>
  <si>
    <t xml:space="preserve">Uruguay</t>
  </si>
  <si>
    <t xml:space="preserve">Venezuela</t>
  </si>
  <si>
    <t xml:space="preserve">Latin America and Caribbean</t>
  </si>
  <si>
    <t xml:space="preserve">ISO3</t>
  </si>
  <si>
    <t xml:space="preserve">annual_investment_USD</t>
  </si>
  <si>
    <t xml:space="preserve">ARG</t>
  </si>
  <si>
    <t xml:space="preserve">BHS</t>
  </si>
  <si>
    <t xml:space="preserve">BRB</t>
  </si>
  <si>
    <t xml:space="preserve">BLZ</t>
  </si>
  <si>
    <t xml:space="preserve">BOL</t>
  </si>
  <si>
    <t xml:space="preserve">BRA</t>
  </si>
  <si>
    <t xml:space="preserve">CHL</t>
  </si>
  <si>
    <t xml:space="preserve">COL</t>
  </si>
  <si>
    <t xml:space="preserve">CRI</t>
  </si>
  <si>
    <t xml:space="preserve">ECU</t>
  </si>
  <si>
    <t xml:space="preserve">SLV</t>
  </si>
  <si>
    <t xml:space="preserve">GTM</t>
  </si>
  <si>
    <t xml:space="preserve">GUY</t>
  </si>
  <si>
    <t xml:space="preserve">HTI</t>
  </si>
  <si>
    <t xml:space="preserve">HND</t>
  </si>
  <si>
    <t xml:space="preserve">JAM</t>
  </si>
  <si>
    <t xml:space="preserve">MEX</t>
  </si>
  <si>
    <t xml:space="preserve">NIC</t>
  </si>
  <si>
    <t xml:space="preserve">PAN</t>
  </si>
  <si>
    <t xml:space="preserve">PRY</t>
  </si>
  <si>
    <t xml:space="preserve">PER</t>
  </si>
  <si>
    <t xml:space="preserve">DOM</t>
  </si>
  <si>
    <t xml:space="preserve">SUR</t>
  </si>
  <si>
    <t xml:space="preserve">TTO</t>
  </si>
  <si>
    <t xml:space="preserve">URY</t>
  </si>
  <si>
    <t xml:space="preserve">VEN</t>
  </si>
  <si>
    <t xml:space="preserve">Iran</t>
  </si>
  <si>
    <t xml:space="preserve">IRN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</si>
</sst>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_ ;_ * \-#,##0_ ;_ * \-_ ;_ @_ "/>
    <numFmt numFmtId="166" formatCode="\$#,##0.00"/>
    <numFmt numFmtId="167" formatCode="0.0"/>
    <numFmt numFmtId="168" formatCode="_ * #,##0.00_ ;_ * \-#,##0.00_ ;_ * \-_ ;_ @_ "/>
    <numFmt numFmtId="169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[0] 2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9"/>
  <sheetViews>
    <sheetView showFormulas="false" showGridLines="true" showRowColHeaders="true" showZeros="true" rightToLeft="false" tabSelected="false" showOutlineSymbols="true" defaultGridColor="true" view="normal" topLeftCell="A1" colorId="64" zoomScale="107" zoomScaleNormal="107" zoomScalePageLayoutView="100" workbookViewId="0">
      <selection pane="topLeft" activeCell="D3" activeCellId="0" sqref="D3"/>
    </sheetView>
  </sheetViews>
  <sheetFormatPr defaultColWidth="10.5" defaultRowHeight="15.75" zeroHeight="false" outlineLevelRow="0" outlineLevelCol="0"/>
  <cols>
    <col collapsed="false" customWidth="true" hidden="false" outlineLevel="0" max="7" min="1" style="0" width="20"/>
    <col collapsed="false" customWidth="true" hidden="false" outlineLevel="0" max="8" min="8" style="0" width="14.5"/>
    <col collapsed="false" customWidth="true" hidden="false" outlineLevel="0" max="15" min="13" style="0" width="14.33"/>
    <col collapsed="false" customWidth="true" hidden="false" outlineLevel="0" max="16" min="16" style="0" width="16.33"/>
  </cols>
  <sheetData>
    <row r="1" customFormat="false" ht="169.5" hidden="false" customHeight="false" outlineLevel="0" collapsed="false">
      <c r="A1" s="1" t="s">
        <v>0</v>
      </c>
      <c r="H1" s="2" t="s">
        <v>1</v>
      </c>
    </row>
    <row r="2" customFormat="false" ht="79.5" hidden="false" customHeight="true" outlineLevel="0" collapsed="false">
      <c r="A2" s="3" t="s">
        <v>2</v>
      </c>
      <c r="B2" s="4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</row>
    <row r="3" customFormat="false" ht="15.75" hidden="false" customHeight="false" outlineLevel="0" collapsed="false">
      <c r="A3" s="5" t="s">
        <v>19</v>
      </c>
      <c r="B3" s="6" t="n">
        <v>2386.4270625</v>
      </c>
      <c r="C3" s="7" t="n">
        <f aca="false">B3/10</f>
        <v>238.64270625</v>
      </c>
      <c r="D3" s="8" t="n">
        <f aca="false">C3*10^6</f>
        <v>238642706.25</v>
      </c>
      <c r="E3" s="9" t="n">
        <v>44361000</v>
      </c>
      <c r="F3" s="10" t="n">
        <f aca="false">C3*10^6/E3</f>
        <v>5.37956101643335</v>
      </c>
      <c r="G3" s="10"/>
      <c r="H3" s="0" t="n">
        <v>3.6</v>
      </c>
      <c r="I3" s="0" t="n">
        <v>11.9</v>
      </c>
      <c r="J3" s="0" t="n">
        <f aca="false">SUM(H3:I3)</f>
        <v>15.5</v>
      </c>
      <c r="K3" s="0" t="n">
        <f aca="false">I3/J3</f>
        <v>0.767741935483871</v>
      </c>
      <c r="L3" s="0" t="n">
        <f aca="false">6</f>
        <v>6</v>
      </c>
      <c r="M3" s="0" t="n">
        <f aca="false">J3-L3</f>
        <v>9.5</v>
      </c>
      <c r="N3" s="0" t="n">
        <f aca="false">M3/2</f>
        <v>4.75</v>
      </c>
      <c r="O3" s="0" t="n">
        <f aca="false">J3-N3</f>
        <v>10.75</v>
      </c>
      <c r="P3" s="0" t="n">
        <v>15</v>
      </c>
      <c r="Q3" s="0" t="n">
        <f aca="false">P3/J3</f>
        <v>0.967741935483871</v>
      </c>
    </row>
    <row r="4" customFormat="false" ht="15.75" hidden="false" customHeight="false" outlineLevel="0" collapsed="false">
      <c r="A4" s="5" t="s">
        <v>20</v>
      </c>
      <c r="B4" s="6"/>
      <c r="C4" s="7" t="n">
        <f aca="false">B4/10</f>
        <v>0</v>
      </c>
      <c r="D4" s="8" t="n">
        <f aca="false">G4</f>
        <v>1373627.63499308</v>
      </c>
      <c r="E4" s="9" t="n">
        <v>385640</v>
      </c>
      <c r="F4" s="10" t="n">
        <f aca="false">C4*10^6/E4</f>
        <v>0</v>
      </c>
      <c r="G4" s="10" t="n">
        <f aca="false">$F$29*E4</f>
        <v>1373627.63499308</v>
      </c>
      <c r="L4" s="0" t="n">
        <f aca="false">6</f>
        <v>6</v>
      </c>
    </row>
    <row r="5" customFormat="false" ht="15.75" hidden="false" customHeight="false" outlineLevel="0" collapsed="false">
      <c r="A5" s="5" t="s">
        <v>21</v>
      </c>
      <c r="B5" s="6"/>
      <c r="C5" s="7" t="n">
        <f aca="false">B5/10</f>
        <v>0</v>
      </c>
      <c r="D5" s="8" t="n">
        <f aca="false">G5</f>
        <v>1022277.59372216</v>
      </c>
      <c r="E5" s="9" t="n">
        <v>287000</v>
      </c>
      <c r="F5" s="10" t="n">
        <f aca="false">C5*10^6/E5</f>
        <v>0</v>
      </c>
      <c r="G5" s="10" t="n">
        <f aca="false">$F$29*E5</f>
        <v>1022277.59372216</v>
      </c>
      <c r="L5" s="0" t="n">
        <f aca="false">6</f>
        <v>6</v>
      </c>
    </row>
    <row r="6" customFormat="false" ht="15.75" hidden="false" customHeight="false" outlineLevel="0" collapsed="false">
      <c r="A6" s="11" t="s">
        <v>22</v>
      </c>
      <c r="B6" s="6" t="n">
        <v>5.28573303222656</v>
      </c>
      <c r="C6" s="7" t="n">
        <f aca="false">B6/10</f>
        <v>0.528573303222656</v>
      </c>
      <c r="D6" s="8" t="n">
        <f aca="false">C6*10^6</f>
        <v>528573.303222656</v>
      </c>
      <c r="E6" s="9" t="n">
        <v>398000</v>
      </c>
      <c r="F6" s="10" t="n">
        <f aca="false">C6*10^6/E6</f>
        <v>1.32807362618758</v>
      </c>
      <c r="G6" s="10"/>
      <c r="L6" s="0" t="n">
        <f aca="false">6</f>
        <v>6</v>
      </c>
    </row>
    <row r="7" customFormat="false" ht="15.75" hidden="false" customHeight="false" outlineLevel="0" collapsed="false">
      <c r="A7" s="5" t="s">
        <v>23</v>
      </c>
      <c r="B7" s="6" t="n">
        <v>225.80771484375</v>
      </c>
      <c r="C7" s="7" t="n">
        <f aca="false">B7/10</f>
        <v>22.580771484375</v>
      </c>
      <c r="D7" s="8" t="n">
        <f aca="false">C7*10^6</f>
        <v>22580771.484375</v>
      </c>
      <c r="E7" s="9" t="n">
        <v>11307000</v>
      </c>
      <c r="F7" s="10" t="n">
        <f aca="false">C7*10^6/E7</f>
        <v>1.99706124386442</v>
      </c>
      <c r="G7" s="10"/>
      <c r="H7" s="0" t="n">
        <v>1.6</v>
      </c>
      <c r="I7" s="0" t="n">
        <v>12.4</v>
      </c>
      <c r="J7" s="0" t="n">
        <f aca="false">SUM(H7:I7)</f>
        <v>14</v>
      </c>
      <c r="K7" s="0" t="n">
        <f aca="false">I7/J7</f>
        <v>0.885714285714286</v>
      </c>
      <c r="L7" s="0" t="n">
        <f aca="false">6</f>
        <v>6</v>
      </c>
      <c r="M7" s="0" t="n">
        <f aca="false">J7-L7</f>
        <v>8</v>
      </c>
      <c r="N7" s="0" t="n">
        <f aca="false">M7/2</f>
        <v>4</v>
      </c>
      <c r="O7" s="0" t="n">
        <f aca="false">J7-N7</f>
        <v>10</v>
      </c>
      <c r="P7" s="0" t="n">
        <v>9</v>
      </c>
      <c r="Q7" s="0" t="n">
        <f aca="false">P7/J7</f>
        <v>0.642857142857143</v>
      </c>
    </row>
    <row r="8" customFormat="false" ht="15.75" hidden="false" customHeight="false" outlineLevel="0" collapsed="false">
      <c r="A8" s="5" t="s">
        <v>24</v>
      </c>
      <c r="B8" s="6" t="n">
        <v>8059.5255</v>
      </c>
      <c r="C8" s="7" t="n">
        <f aca="false">B8/10</f>
        <v>805.95255</v>
      </c>
      <c r="D8" s="8" t="n">
        <f aca="false">C8*10^6</f>
        <v>805952550</v>
      </c>
      <c r="E8" s="9" t="n">
        <v>209469000</v>
      </c>
      <c r="F8" s="10" t="n">
        <f aca="false">C8*10^6/E8</f>
        <v>3.84759821262335</v>
      </c>
      <c r="G8" s="10"/>
      <c r="H8" s="0" t="n">
        <v>3.5</v>
      </c>
      <c r="I8" s="0" t="n">
        <v>13.5</v>
      </c>
      <c r="J8" s="0" t="n">
        <f aca="false">SUM(H8:I8)</f>
        <v>17</v>
      </c>
      <c r="K8" s="0" t="n">
        <f aca="false">I8/J8</f>
        <v>0.794117647058823</v>
      </c>
      <c r="L8" s="0" t="n">
        <f aca="false">6</f>
        <v>6</v>
      </c>
      <c r="M8" s="0" t="n">
        <f aca="false">J8-L8</f>
        <v>11</v>
      </c>
      <c r="N8" s="0" t="n">
        <f aca="false">M8/2</f>
        <v>5.5</v>
      </c>
      <c r="O8" s="0" t="n">
        <f aca="false">J8-N8</f>
        <v>11.5</v>
      </c>
      <c r="P8" s="0" t="n">
        <v>16</v>
      </c>
      <c r="Q8" s="0" t="n">
        <f aca="false">P8/J8</f>
        <v>0.941176470588235</v>
      </c>
    </row>
    <row r="9" customFormat="false" ht="15.75" hidden="false" customHeight="false" outlineLevel="0" collapsed="false">
      <c r="A9" s="5" t="s">
        <v>25</v>
      </c>
      <c r="B9" s="6" t="n">
        <v>938.374125</v>
      </c>
      <c r="C9" s="7" t="n">
        <f aca="false">B9/10</f>
        <v>93.8374125</v>
      </c>
      <c r="D9" s="8" t="n">
        <f aca="false">C9*10^6</f>
        <v>93837412.5</v>
      </c>
      <c r="E9" s="9" t="n">
        <v>17715000</v>
      </c>
      <c r="F9" s="10" t="n">
        <f aca="false">C9*10^6/E9</f>
        <v>5.29705969517358</v>
      </c>
      <c r="G9" s="10"/>
      <c r="J9" s="0" t="n">
        <f aca="false">SUM(H9:I9)</f>
        <v>0</v>
      </c>
      <c r="L9" s="0" t="n">
        <f aca="false">6</f>
        <v>6</v>
      </c>
      <c r="P9" s="0" t="n">
        <v>7</v>
      </c>
    </row>
    <row r="10" customFormat="false" ht="15.75" hidden="false" customHeight="false" outlineLevel="0" collapsed="false">
      <c r="A10" s="5" t="s">
        <v>26</v>
      </c>
      <c r="B10" s="6" t="n">
        <v>1776.71949609375</v>
      </c>
      <c r="C10" s="7" t="n">
        <f aca="false">B10/10</f>
        <v>177.671949609375</v>
      </c>
      <c r="D10" s="8" t="n">
        <f aca="false">C10*10^6</f>
        <v>177671949.609375</v>
      </c>
      <c r="E10" s="9" t="n">
        <v>49661000</v>
      </c>
      <c r="F10" s="10" t="n">
        <f aca="false">C10*10^6/E10</f>
        <v>3.57769576950474</v>
      </c>
      <c r="G10" s="10"/>
      <c r="H10" s="0" t="n">
        <v>1.9</v>
      </c>
      <c r="I10" s="0" t="n">
        <v>18.2</v>
      </c>
      <c r="J10" s="0" t="n">
        <f aca="false">SUM(H10:I10)</f>
        <v>20.1</v>
      </c>
      <c r="K10" s="0" t="n">
        <f aca="false">I10/J10</f>
        <v>0.905472636815921</v>
      </c>
      <c r="L10" s="0" t="n">
        <f aca="false">6</f>
        <v>6</v>
      </c>
      <c r="M10" s="0" t="n">
        <f aca="false">J10-L10</f>
        <v>14.1</v>
      </c>
      <c r="N10" s="0" t="n">
        <f aca="false">M10/2</f>
        <v>7.05</v>
      </c>
      <c r="O10" s="0" t="n">
        <f aca="false">J10-N10</f>
        <v>13.05</v>
      </c>
      <c r="P10" s="0" t="n">
        <v>11</v>
      </c>
      <c r="Q10" s="0" t="n">
        <f aca="false">P10/J10</f>
        <v>0.54726368159204</v>
      </c>
    </row>
    <row r="11" customFormat="false" ht="15.75" hidden="false" customHeight="false" outlineLevel="0" collapsed="false">
      <c r="A11" s="5" t="s">
        <v>27</v>
      </c>
      <c r="B11" s="6" t="n">
        <v>169.328059570313</v>
      </c>
      <c r="C11" s="7" t="n">
        <f aca="false">B11/10</f>
        <v>16.9328059570313</v>
      </c>
      <c r="D11" s="8" t="n">
        <f aca="false">C11*10^6</f>
        <v>16932805.9570313</v>
      </c>
      <c r="E11" s="9" t="n">
        <v>4999000</v>
      </c>
      <c r="F11" s="10" t="n">
        <f aca="false">C11*10^6/E11</f>
        <v>3.38723863913408</v>
      </c>
      <c r="G11" s="10"/>
      <c r="J11" s="0" t="n">
        <f aca="false">SUM(H11:I11)</f>
        <v>0</v>
      </c>
      <c r="L11" s="0" t="n">
        <f aca="false">6</f>
        <v>6</v>
      </c>
      <c r="P11" s="0" t="n">
        <v>11</v>
      </c>
    </row>
    <row r="12" customFormat="false" ht="15.75" hidden="false" customHeight="false" outlineLevel="0" collapsed="false">
      <c r="A12" s="5" t="s">
        <v>28</v>
      </c>
      <c r="B12" s="6" t="n">
        <v>452.00741015625</v>
      </c>
      <c r="C12" s="7" t="n">
        <f aca="false">B12/10</f>
        <v>45.200741015625</v>
      </c>
      <c r="D12" s="8" t="n">
        <f aca="false">C12*10^6</f>
        <v>45200741.015625</v>
      </c>
      <c r="E12" s="9" t="n">
        <v>17084000</v>
      </c>
      <c r="F12" s="10" t="n">
        <f aca="false">C12*10^6/E12</f>
        <v>2.64579378457182</v>
      </c>
      <c r="G12" s="10"/>
      <c r="H12" s="0" t="n">
        <v>3.5</v>
      </c>
      <c r="I12" s="0" t="n">
        <v>16.2</v>
      </c>
      <c r="J12" s="0" t="n">
        <f aca="false">SUM(H12:I12)</f>
        <v>19.7</v>
      </c>
      <c r="K12" s="0" t="n">
        <f aca="false">I12/J12</f>
        <v>0.822335025380711</v>
      </c>
      <c r="L12" s="0" t="n">
        <f aca="false">6</f>
        <v>6</v>
      </c>
      <c r="M12" s="0" t="n">
        <f aca="false">J12-L12</f>
        <v>13.7</v>
      </c>
      <c r="N12" s="0" t="n">
        <f aca="false">M12/2</f>
        <v>6.85</v>
      </c>
      <c r="O12" s="0" t="n">
        <f aca="false">J12-N12</f>
        <v>12.85</v>
      </c>
      <c r="P12" s="0" t="n">
        <v>13</v>
      </c>
      <c r="Q12" s="0" t="n">
        <f aca="false">P12/J12</f>
        <v>0.65989847715736</v>
      </c>
    </row>
    <row r="13" customFormat="false" ht="15.75" hidden="false" customHeight="false" outlineLevel="0" collapsed="false">
      <c r="A13" s="5" t="s">
        <v>29</v>
      </c>
      <c r="B13" s="6" t="n">
        <v>115.903486816406</v>
      </c>
      <c r="C13" s="7" t="n">
        <f aca="false">B13/10</f>
        <v>11.5903486816406</v>
      </c>
      <c r="D13" s="8" t="n">
        <f aca="false">C13*10^6</f>
        <v>11590348.6816406</v>
      </c>
      <c r="E13" s="9" t="n">
        <v>6643000</v>
      </c>
      <c r="F13" s="10" t="n">
        <f aca="false">C13*10^6/E13</f>
        <v>1.74474615108244</v>
      </c>
      <c r="G13" s="10"/>
      <c r="H13" s="0" t="n">
        <v>1.7</v>
      </c>
      <c r="I13" s="0" t="n">
        <v>10.5</v>
      </c>
      <c r="J13" s="0" t="n">
        <f aca="false">SUM(H13:I13)</f>
        <v>12.2</v>
      </c>
      <c r="K13" s="0" t="n">
        <f aca="false">I13/J13</f>
        <v>0.860655737704918</v>
      </c>
      <c r="L13" s="0" t="n">
        <f aca="false">6</f>
        <v>6</v>
      </c>
      <c r="M13" s="0" t="n">
        <f aca="false">J13-L13</f>
        <v>6.2</v>
      </c>
      <c r="N13" s="0" t="n">
        <f aca="false">M13/2</f>
        <v>3.1</v>
      </c>
      <c r="O13" s="0" t="n">
        <f aca="false">J13-N13</f>
        <v>9.1</v>
      </c>
      <c r="P13" s="0" t="n">
        <v>11</v>
      </c>
      <c r="Q13" s="0" t="n">
        <f aca="false">P13/J13</f>
        <v>0.901639344262295</v>
      </c>
    </row>
    <row r="14" customFormat="false" ht="15.75" hidden="false" customHeight="false" outlineLevel="0" collapsed="false">
      <c r="A14" s="5" t="s">
        <v>30</v>
      </c>
      <c r="B14" s="6" t="n">
        <v>396.510600585937</v>
      </c>
      <c r="C14" s="7" t="n">
        <f aca="false">B14/10</f>
        <v>39.6510600585937</v>
      </c>
      <c r="D14" s="8" t="n">
        <f aca="false">C14*10^6</f>
        <v>39651060.0585937</v>
      </c>
      <c r="E14" s="9" t="n">
        <v>17302000</v>
      </c>
      <c r="F14" s="10" t="n">
        <f aca="false">C14*10^6/E14</f>
        <v>2.29170385265251</v>
      </c>
      <c r="G14" s="10"/>
      <c r="H14" s="0" t="n">
        <v>3.6</v>
      </c>
      <c r="I14" s="0" t="n">
        <v>10.5</v>
      </c>
      <c r="J14" s="0" t="n">
        <f aca="false">SUM(H14:I14)</f>
        <v>14.1</v>
      </c>
      <c r="K14" s="0" t="n">
        <f aca="false">I14/J14</f>
        <v>0.74468085106383</v>
      </c>
      <c r="L14" s="0" t="n">
        <f aca="false">6</f>
        <v>6</v>
      </c>
      <c r="M14" s="0" t="n">
        <f aca="false">J14-L14</f>
        <v>8.1</v>
      </c>
      <c r="N14" s="0" t="n">
        <f aca="false">M14/2</f>
        <v>4.05</v>
      </c>
      <c r="O14" s="0" t="n">
        <f aca="false">J14-N14</f>
        <v>10.05</v>
      </c>
      <c r="P14" s="0" t="n">
        <v>9</v>
      </c>
      <c r="Q14" s="0" t="n">
        <f aca="false">P14/J14</f>
        <v>0.638297872340426</v>
      </c>
    </row>
    <row r="15" customFormat="false" ht="15.75" hidden="false" customHeight="false" outlineLevel="0" collapsed="false">
      <c r="A15" s="5" t="s">
        <v>31</v>
      </c>
      <c r="B15" s="6" t="n">
        <v>35.5726607666016</v>
      </c>
      <c r="C15" s="7" t="n">
        <f aca="false">B15/10</f>
        <v>3.55726607666016</v>
      </c>
      <c r="D15" s="8" t="n">
        <f aca="false">C15*10^6</f>
        <v>3557266.07666016</v>
      </c>
      <c r="E15" s="9" t="n">
        <v>779000</v>
      </c>
      <c r="F15" s="10" t="n">
        <f aca="false">C15*10^6/E15</f>
        <v>4.56645195976914</v>
      </c>
      <c r="G15" s="10"/>
      <c r="J15" s="0" t="n">
        <f aca="false">SUM(H15:I15)</f>
        <v>0</v>
      </c>
      <c r="L15" s="0" t="n">
        <f aca="false">6</f>
        <v>6</v>
      </c>
    </row>
    <row r="16" customFormat="false" ht="15.75" hidden="false" customHeight="false" outlineLevel="0" collapsed="false">
      <c r="A16" s="5" t="s">
        <v>32</v>
      </c>
      <c r="B16" s="6" t="n">
        <v>7.98160327148438</v>
      </c>
      <c r="C16" s="7" t="n">
        <f aca="false">B16/10</f>
        <v>0.798160327148438</v>
      </c>
      <c r="D16" s="8" t="n">
        <f aca="false">C16*10^6</f>
        <v>798160.327148438</v>
      </c>
      <c r="E16" s="9" t="n">
        <v>11123000</v>
      </c>
      <c r="F16" s="10" t="n">
        <f aca="false">C16*10^6/E16</f>
        <v>0.0717576487591871</v>
      </c>
      <c r="G16" s="10"/>
      <c r="J16" s="0" t="n">
        <f aca="false">SUM(H16:I16)</f>
        <v>0</v>
      </c>
      <c r="L16" s="0" t="n">
        <f aca="false">6</f>
        <v>6</v>
      </c>
      <c r="P16" s="0" t="n">
        <v>60</v>
      </c>
    </row>
    <row r="17" customFormat="false" ht="15.75" hidden="false" customHeight="false" outlineLevel="0" collapsed="false">
      <c r="A17" s="5" t="s">
        <v>33</v>
      </c>
      <c r="B17" s="6" t="n">
        <v>86.1016025390625</v>
      </c>
      <c r="C17" s="7" t="n">
        <f aca="false">B17/10</f>
        <v>8.61016025390625</v>
      </c>
      <c r="D17" s="8" t="n">
        <f aca="false">C17*10^6</f>
        <v>8610160.25390625</v>
      </c>
      <c r="E17" s="9" t="n">
        <v>9012000</v>
      </c>
      <c r="F17" s="10" t="n">
        <f aca="false">C17*10^6/E17</f>
        <v>0.955410591867094</v>
      </c>
      <c r="G17" s="10"/>
      <c r="H17" s="0" t="n">
        <v>3.7</v>
      </c>
      <c r="I17" s="0" t="n">
        <v>22</v>
      </c>
      <c r="J17" s="0" t="n">
        <f aca="false">SUM(H17:I17)</f>
        <v>25.7</v>
      </c>
      <c r="K17" s="0" t="n">
        <f aca="false">I17/J17</f>
        <v>0.856031128404669</v>
      </c>
      <c r="L17" s="0" t="n">
        <f aca="false">6</f>
        <v>6</v>
      </c>
      <c r="M17" s="0" t="n">
        <f aca="false">J17-L17</f>
        <v>19.7</v>
      </c>
      <c r="N17" s="0" t="n">
        <f aca="false">M17/2</f>
        <v>9.85</v>
      </c>
      <c r="O17" s="0" t="n">
        <f aca="false">J17-N17</f>
        <v>15.85</v>
      </c>
      <c r="P17" s="0" t="n">
        <v>35</v>
      </c>
      <c r="Q17" s="0" t="n">
        <f aca="false">P17/J17</f>
        <v>1.36186770428016</v>
      </c>
    </row>
    <row r="18" customFormat="false" ht="15.75" hidden="false" customHeight="false" outlineLevel="0" collapsed="false">
      <c r="A18" s="5" t="s">
        <v>34</v>
      </c>
      <c r="B18" s="6" t="n">
        <v>62.872265625</v>
      </c>
      <c r="C18" s="7" t="n">
        <f aca="false">B18/10</f>
        <v>6.2872265625</v>
      </c>
      <c r="D18" s="8" t="n">
        <f aca="false">C18*10^6</f>
        <v>6287226.5625</v>
      </c>
      <c r="E18" s="9" t="n">
        <v>2935000</v>
      </c>
      <c r="F18" s="10" t="n">
        <f aca="false">C18*10^6/E18</f>
        <v>2.14215555792164</v>
      </c>
      <c r="G18" s="10"/>
      <c r="J18" s="0" t="n">
        <f aca="false">SUM(H18:I18)</f>
        <v>0</v>
      </c>
      <c r="L18" s="0" t="n">
        <f aca="false">6</f>
        <v>6</v>
      </c>
      <c r="P18" s="0" t="n">
        <v>27</v>
      </c>
    </row>
    <row r="19" customFormat="false" ht="15.75" hidden="false" customHeight="false" outlineLevel="0" collapsed="false">
      <c r="A19" s="5" t="s">
        <v>35</v>
      </c>
      <c r="B19" s="6" t="n">
        <v>5248.75771875</v>
      </c>
      <c r="C19" s="7" t="n">
        <f aca="false">B19/10</f>
        <v>524.875771875</v>
      </c>
      <c r="D19" s="8" t="n">
        <f aca="false">C19*10^6</f>
        <v>524875771.875</v>
      </c>
      <c r="E19" s="9" t="n">
        <v>126191000</v>
      </c>
      <c r="F19" s="10" t="n">
        <f aca="false">C19*10^6/E19</f>
        <v>4.15937564386525</v>
      </c>
      <c r="G19" s="10"/>
      <c r="H19" s="0" t="n">
        <v>2.2</v>
      </c>
      <c r="I19" s="0" t="n">
        <v>14.5</v>
      </c>
      <c r="J19" s="0" t="n">
        <f aca="false">SUM(H19:I19)</f>
        <v>16.7</v>
      </c>
      <c r="K19" s="0" t="n">
        <f aca="false">I19/J19</f>
        <v>0.868263473053892</v>
      </c>
      <c r="L19" s="0" t="n">
        <f aca="false">6</f>
        <v>6</v>
      </c>
      <c r="M19" s="0" t="n">
        <f aca="false">J19-L19</f>
        <v>10.7</v>
      </c>
      <c r="N19" s="0" t="n">
        <f aca="false">M19/2</f>
        <v>5.35</v>
      </c>
      <c r="O19" s="0" t="n">
        <f aca="false">J19-N19</f>
        <v>11.35</v>
      </c>
      <c r="P19" s="0" t="n">
        <v>14</v>
      </c>
      <c r="Q19" s="0" t="n">
        <f aca="false">P19/J19</f>
        <v>0.838323353293413</v>
      </c>
    </row>
    <row r="20" customFormat="false" ht="15.75" hidden="false" customHeight="false" outlineLevel="0" collapsed="false">
      <c r="A20" s="5" t="s">
        <v>36</v>
      </c>
      <c r="B20" s="6" t="n">
        <v>57.2033547363281</v>
      </c>
      <c r="C20" s="7" t="n">
        <f aca="false">B20/10</f>
        <v>5.72033547363281</v>
      </c>
      <c r="D20" s="8" t="n">
        <f aca="false">C20*10^6</f>
        <v>5720335.47363281</v>
      </c>
      <c r="E20" s="9" t="n">
        <v>6460000</v>
      </c>
      <c r="F20" s="10" t="n">
        <f aca="false">C20*10^6/E20</f>
        <v>0.885500847311581</v>
      </c>
      <c r="G20" s="10"/>
      <c r="H20" s="0" t="n">
        <v>2.3</v>
      </c>
      <c r="I20" s="0" t="n">
        <v>21.6</v>
      </c>
      <c r="J20" s="0" t="n">
        <f aca="false">SUM(H20:I20)</f>
        <v>23.9</v>
      </c>
      <c r="K20" s="0" t="n">
        <f aca="false">I20/J20</f>
        <v>0.903765690376569</v>
      </c>
      <c r="L20" s="0" t="n">
        <f aca="false">6</f>
        <v>6</v>
      </c>
      <c r="M20" s="0" t="n">
        <f aca="false">J20-L20</f>
        <v>17.9</v>
      </c>
      <c r="N20" s="0" t="n">
        <f aca="false">M20/2</f>
        <v>8.95</v>
      </c>
      <c r="O20" s="0" t="n">
        <f aca="false">J20-N20</f>
        <v>14.95</v>
      </c>
      <c r="P20" s="0" t="n">
        <v>21</v>
      </c>
      <c r="Q20" s="0" t="n">
        <f aca="false">P20/J20</f>
        <v>0.878661087866109</v>
      </c>
    </row>
    <row r="21" customFormat="false" ht="15.75" hidden="false" customHeight="false" outlineLevel="0" collapsed="false">
      <c r="A21" s="5" t="s">
        <v>37</v>
      </c>
      <c r="B21" s="6" t="n">
        <v>180.543301757813</v>
      </c>
      <c r="C21" s="7" t="n">
        <f aca="false">B21/10</f>
        <v>18.0543301757813</v>
      </c>
      <c r="D21" s="8" t="n">
        <f aca="false">C21*10^6</f>
        <v>18054330.1757813</v>
      </c>
      <c r="E21" s="9" t="n">
        <v>4177000</v>
      </c>
      <c r="F21" s="10" t="n">
        <f aca="false">C21*10^6/E21</f>
        <v>4.32231988886312</v>
      </c>
      <c r="G21" s="10"/>
      <c r="H21" s="0" t="n">
        <v>2.2</v>
      </c>
      <c r="I21" s="0" t="n">
        <v>9.7</v>
      </c>
      <c r="J21" s="0" t="n">
        <f aca="false">SUM(H21:I21)</f>
        <v>11.9</v>
      </c>
      <c r="K21" s="0" t="n">
        <f aca="false">I21/J21</f>
        <v>0.815126050420168</v>
      </c>
      <c r="L21" s="0" t="n">
        <f aca="false">6</f>
        <v>6</v>
      </c>
      <c r="M21" s="0" t="n">
        <f aca="false">J21-L21</f>
        <v>5.9</v>
      </c>
      <c r="N21" s="0" t="n">
        <f aca="false">M21/2</f>
        <v>2.95</v>
      </c>
      <c r="O21" s="0" t="n">
        <f aca="false">J21-N21</f>
        <v>8.95</v>
      </c>
      <c r="P21" s="0" t="n">
        <v>14</v>
      </c>
      <c r="Q21" s="0" t="n">
        <f aca="false">P21/J21</f>
        <v>1.17647058823529</v>
      </c>
    </row>
    <row r="22" customFormat="false" ht="15.75" hidden="false" customHeight="false" outlineLevel="0" collapsed="false">
      <c r="A22" s="5" t="s">
        <v>38</v>
      </c>
      <c r="B22" s="6" t="n">
        <v>468.75699609375</v>
      </c>
      <c r="C22" s="7" t="n">
        <f aca="false">B22/10</f>
        <v>46.875699609375</v>
      </c>
      <c r="D22" s="8" t="n">
        <f aca="false">C22*10^6</f>
        <v>46875699.609375</v>
      </c>
      <c r="E22" s="9" t="n">
        <v>7053000</v>
      </c>
      <c r="F22" s="10" t="n">
        <f aca="false">C22*10^6/E22</f>
        <v>6.64620723229477</v>
      </c>
      <c r="G22" s="10"/>
      <c r="H22" s="0" t="n">
        <v>7.9</v>
      </c>
      <c r="I22" s="0" t="n">
        <v>24.3</v>
      </c>
      <c r="J22" s="0" t="n">
        <f aca="false">SUM(H22:I22)</f>
        <v>32.2</v>
      </c>
      <c r="K22" s="0" t="n">
        <f aca="false">I22/J22</f>
        <v>0.754658385093168</v>
      </c>
      <c r="L22" s="0" t="n">
        <f aca="false">6</f>
        <v>6</v>
      </c>
      <c r="M22" s="0" t="n">
        <f aca="false">J22-L22</f>
        <v>26.2</v>
      </c>
      <c r="N22" s="0" t="n">
        <f aca="false">M22/2</f>
        <v>13.1</v>
      </c>
      <c r="O22" s="0" t="n">
        <f aca="false">J22-N22</f>
        <v>19.1</v>
      </c>
      <c r="P22" s="0" t="n">
        <v>7</v>
      </c>
      <c r="Q22" s="0" t="n">
        <f aca="false">P22/J22</f>
        <v>0.217391304347826</v>
      </c>
    </row>
    <row r="23" customFormat="false" ht="15.75" hidden="false" customHeight="false" outlineLevel="0" collapsed="false">
      <c r="A23" s="5" t="s">
        <v>39</v>
      </c>
      <c r="B23" s="6" t="n">
        <v>1733.0113125</v>
      </c>
      <c r="C23" s="7" t="n">
        <f aca="false">B23/10</f>
        <v>173.30113125</v>
      </c>
      <c r="D23" s="8" t="n">
        <f aca="false">C23*10^6</f>
        <v>173301131.25</v>
      </c>
      <c r="E23" s="9" t="n">
        <v>32162000</v>
      </c>
      <c r="F23" s="10" t="n">
        <f aca="false">C23*10^6/E23</f>
        <v>5.38838166936136</v>
      </c>
      <c r="G23" s="10"/>
      <c r="H23" s="0" t="n">
        <v>3</v>
      </c>
      <c r="I23" s="0" t="n">
        <v>4.3</v>
      </c>
      <c r="J23" s="0" t="n">
        <f aca="false">SUM(H23:I23)</f>
        <v>7.3</v>
      </c>
      <c r="K23" s="0" t="n">
        <f aca="false">I23/J23</f>
        <v>0.589041095890411</v>
      </c>
      <c r="L23" s="0" t="n">
        <f aca="false">6</f>
        <v>6</v>
      </c>
      <c r="M23" s="0" t="n">
        <f aca="false">J23-L23</f>
        <v>1.3</v>
      </c>
      <c r="N23" s="0" t="n">
        <f aca="false">M23/2</f>
        <v>0.65</v>
      </c>
      <c r="O23" s="0" t="n">
        <f aca="false">J23-N23</f>
        <v>6.65</v>
      </c>
      <c r="P23" s="0" t="n">
        <v>11</v>
      </c>
      <c r="Q23" s="0" t="n">
        <f aca="false">P23/J23</f>
        <v>1.50684931506849</v>
      </c>
    </row>
    <row r="24" customFormat="false" ht="15.75" hidden="false" customHeight="false" outlineLevel="0" collapsed="false">
      <c r="A24" s="5" t="s">
        <v>40</v>
      </c>
      <c r="B24" s="6" t="n">
        <v>511.564904296875</v>
      </c>
      <c r="C24" s="7" t="n">
        <f aca="false">B24/10</f>
        <v>51.1564904296875</v>
      </c>
      <c r="D24" s="8" t="n">
        <f aca="false">C24*10^6</f>
        <v>51156490.4296875</v>
      </c>
      <c r="E24" s="9" t="n">
        <v>10266000</v>
      </c>
      <c r="F24" s="10" t="n">
        <f aca="false">C24*10^6/E24</f>
        <v>4.98309861968513</v>
      </c>
      <c r="G24" s="10"/>
      <c r="H24" s="0" t="n">
        <v>2</v>
      </c>
      <c r="I24" s="0" t="n">
        <v>32.8</v>
      </c>
      <c r="J24" s="0" t="n">
        <f aca="false">SUM(H24:I24)</f>
        <v>34.8</v>
      </c>
      <c r="K24" s="0" t="n">
        <f aca="false">I24/J24</f>
        <v>0.942528735632184</v>
      </c>
      <c r="L24" s="0" t="n">
        <f aca="false">6</f>
        <v>6</v>
      </c>
      <c r="M24" s="0" t="n">
        <f aca="false">J24-L24</f>
        <v>28.8</v>
      </c>
      <c r="N24" s="0" t="n">
        <f aca="false">M24/2</f>
        <v>14.4</v>
      </c>
      <c r="O24" s="0" t="n">
        <f aca="false">J24-N24</f>
        <v>20.4</v>
      </c>
      <c r="P24" s="0" t="n">
        <v>12</v>
      </c>
      <c r="Q24" s="0" t="n">
        <f aca="false">P24/J24</f>
        <v>0.344827586206897</v>
      </c>
    </row>
    <row r="25" customFormat="false" ht="15.75" hidden="false" customHeight="false" outlineLevel="0" collapsed="false">
      <c r="A25" s="5" t="s">
        <v>41</v>
      </c>
      <c r="B25" s="6" t="n">
        <v>0</v>
      </c>
      <c r="C25" s="7" t="n">
        <f aca="false">B25/10</f>
        <v>0</v>
      </c>
      <c r="D25" s="8" t="n">
        <f aca="false">G25</f>
        <v>2051679.07311487</v>
      </c>
      <c r="E25" s="12" t="n">
        <v>576000</v>
      </c>
      <c r="F25" s="10" t="n">
        <f aca="false">C25*10^6/E25</f>
        <v>0</v>
      </c>
      <c r="G25" s="10" t="n">
        <f aca="false">$F$29*E25</f>
        <v>2051679.07311487</v>
      </c>
      <c r="J25" s="0" t="n">
        <f aca="false">SUM(H25:I25)</f>
        <v>0</v>
      </c>
      <c r="L25" s="0" t="n">
        <f aca="false">6</f>
        <v>6</v>
      </c>
      <c r="P25" s="0" t="n">
        <v>9</v>
      </c>
    </row>
    <row r="26" customFormat="false" ht="15.75" hidden="false" customHeight="false" outlineLevel="0" collapsed="false">
      <c r="A26" s="5" t="s">
        <v>42</v>
      </c>
      <c r="B26" s="6" t="n">
        <v>98.7302900390625</v>
      </c>
      <c r="C26" s="7" t="n">
        <f aca="false">B26/10</f>
        <v>9.87302900390625</v>
      </c>
      <c r="D26" s="8" t="n">
        <f aca="false">C26*10^6</f>
        <v>9873029.00390625</v>
      </c>
      <c r="E26" s="9" t="n">
        <v>1390000</v>
      </c>
      <c r="F26" s="10" t="n">
        <f aca="false">C26*10^6/E26</f>
        <v>7.10289856396133</v>
      </c>
      <c r="G26" s="10"/>
      <c r="J26" s="0" t="n">
        <f aca="false">SUM(H26:I26)</f>
        <v>0</v>
      </c>
      <c r="L26" s="0" t="n">
        <f aca="false">6</f>
        <v>6</v>
      </c>
      <c r="P26" s="0" t="n">
        <v>2</v>
      </c>
    </row>
    <row r="27" customFormat="false" ht="15.75" hidden="false" customHeight="false" outlineLevel="0" collapsed="false">
      <c r="A27" s="5" t="s">
        <v>43</v>
      </c>
      <c r="B27" s="6" t="n">
        <v>197.831384765625</v>
      </c>
      <c r="C27" s="7" t="n">
        <f aca="false">B27/10</f>
        <v>19.7831384765625</v>
      </c>
      <c r="D27" s="8" t="n">
        <f aca="false">C27*10^6</f>
        <v>19783138.4765625</v>
      </c>
      <c r="E27" s="9" t="n">
        <v>3506000</v>
      </c>
      <c r="F27" s="10" t="n">
        <f aca="false">C27*10^6/E27</f>
        <v>5.64265216102753</v>
      </c>
      <c r="G27" s="10"/>
      <c r="H27" s="0" t="n">
        <v>2.8</v>
      </c>
      <c r="I27" s="0" t="n">
        <v>15</v>
      </c>
      <c r="J27" s="0" t="n">
        <f aca="false">SUM(H27:I27)</f>
        <v>17.8</v>
      </c>
      <c r="K27" s="0" t="n">
        <f aca="false">I27/J27</f>
        <v>0.842696629213483</v>
      </c>
      <c r="L27" s="0" t="n">
        <f aca="false">6</f>
        <v>6</v>
      </c>
      <c r="M27" s="0" t="n">
        <f aca="false">J27-L27</f>
        <v>11.8</v>
      </c>
      <c r="N27" s="0" t="n">
        <f aca="false">M27/2</f>
        <v>5.9</v>
      </c>
      <c r="O27" s="0" t="n">
        <f aca="false">J27-N27</f>
        <v>11.9</v>
      </c>
      <c r="P27" s="0" t="n">
        <v>10</v>
      </c>
      <c r="Q27" s="0" t="n">
        <f aca="false">P27/J27</f>
        <v>0.561797752808989</v>
      </c>
    </row>
    <row r="28" customFormat="false" ht="15.75" hidden="false" customHeight="false" outlineLevel="0" collapsed="false">
      <c r="A28" s="5" t="s">
        <v>44</v>
      </c>
      <c r="B28" s="6"/>
      <c r="C28" s="7"/>
      <c r="D28" s="8" t="n">
        <f aca="false">G28</f>
        <v>102893842.682412</v>
      </c>
      <c r="E28" s="9" t="n">
        <v>28887000</v>
      </c>
      <c r="F28" s="10" t="n">
        <f aca="false">C28*10^6/E28</f>
        <v>0</v>
      </c>
      <c r="G28" s="10" t="n">
        <f aca="false">$F$29*E28</f>
        <v>102893842.682412</v>
      </c>
      <c r="J28" s="0" t="n">
        <f aca="false">SUM(H28:I28)</f>
        <v>0</v>
      </c>
      <c r="L28" s="0" t="n">
        <f aca="false">6</f>
        <v>6</v>
      </c>
      <c r="P28" s="0" t="n">
        <v>36</v>
      </c>
    </row>
    <row r="29" customFormat="false" ht="15.75" hidden="false" customHeight="false" outlineLevel="0" collapsed="false">
      <c r="A29" s="13" t="s">
        <v>45</v>
      </c>
      <c r="B29" s="14" t="n">
        <v>23214.8165837402</v>
      </c>
      <c r="C29" s="7" t="n">
        <f aca="false">AVERAGE(C3:C27)</f>
        <v>92.8592663349609</v>
      </c>
      <c r="D29" s="8" t="n">
        <f aca="false">C29*10^6</f>
        <v>92859266.3349609</v>
      </c>
      <c r="E29" s="7"/>
      <c r="F29" s="7" t="n">
        <f aca="false">AVERAGE(F26:F27,F6:F24,F3)</f>
        <v>3.56194283526886</v>
      </c>
      <c r="G29" s="7"/>
      <c r="H29" s="0" t="n">
        <v>3.1</v>
      </c>
      <c r="I29" s="0" t="n">
        <v>13.8</v>
      </c>
      <c r="J29" s="0" t="n">
        <f aca="false">SUM(H29,I29)</f>
        <v>16.9</v>
      </c>
      <c r="K29" s="0" t="n">
        <f aca="false">I29/J29</f>
        <v>0.816568047337278</v>
      </c>
      <c r="P29" s="0" t="n">
        <f aca="false">AVERAGE(P3:P15, P17:P27)</f>
        <v>13.2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18.5"/>
    <col collapsed="false" customWidth="true" hidden="false" outlineLevel="0" max="3" min="3" style="0" width="25.17"/>
    <col collapsed="false" customWidth="true" hidden="false" outlineLevel="0" max="4" min="4" style="0" width="25.5"/>
    <col collapsed="false" customWidth="true" hidden="false" outlineLevel="0" max="5" min="5" style="0" width="41.5"/>
  </cols>
  <sheetData>
    <row r="1" customFormat="false" ht="79.5" hidden="false" customHeight="true" outlineLevel="0" collapsed="false">
      <c r="A1" s="3" t="s">
        <v>2</v>
      </c>
      <c r="B1" s="4" t="s">
        <v>3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</row>
    <row r="2" customFormat="false" ht="15.75" hidden="false" customHeight="false" outlineLevel="0" collapsed="false">
      <c r="A2" s="5" t="s">
        <v>24</v>
      </c>
      <c r="B2" s="6" t="n">
        <v>8059.5255</v>
      </c>
      <c r="C2" s="7" t="n">
        <v>805.95255</v>
      </c>
      <c r="D2" s="9" t="n">
        <v>209469000</v>
      </c>
      <c r="E2" s="10" t="n">
        <v>3.84759821262335</v>
      </c>
      <c r="F2" s="0" t="n">
        <v>3.5</v>
      </c>
      <c r="G2" s="0" t="n">
        <v>13.5</v>
      </c>
      <c r="H2" s="0" t="n">
        <v>17</v>
      </c>
      <c r="I2" s="0" t="n">
        <v>0.794117647058823</v>
      </c>
      <c r="J2" s="0" t="n">
        <v>6</v>
      </c>
      <c r="K2" s="0" t="n">
        <v>11</v>
      </c>
      <c r="L2" s="0" t="n">
        <v>5.5</v>
      </c>
      <c r="M2" s="0" t="n">
        <v>11.5</v>
      </c>
      <c r="N2" s="0" t="n">
        <v>16</v>
      </c>
      <c r="O2" s="0" t="n">
        <v>0.941176470588235</v>
      </c>
    </row>
    <row r="3" customFormat="false" ht="15.75" hidden="false" customHeight="false" outlineLevel="0" collapsed="false">
      <c r="A3" s="5" t="s">
        <v>25</v>
      </c>
      <c r="B3" s="6" t="n">
        <v>938.374125</v>
      </c>
      <c r="C3" s="7" t="n">
        <v>93.8374125</v>
      </c>
      <c r="D3" s="9" t="n">
        <v>17715000</v>
      </c>
      <c r="E3" s="10" t="n">
        <v>5.29705969517358</v>
      </c>
      <c r="H3" s="0" t="n">
        <v>0</v>
      </c>
      <c r="J3" s="0" t="n">
        <v>6</v>
      </c>
      <c r="N3" s="0" t="n">
        <v>7</v>
      </c>
    </row>
    <row r="4" customFormat="false" ht="15.75" hidden="false" customHeight="false" outlineLevel="0" collapsed="false">
      <c r="A4" s="5" t="s">
        <v>28</v>
      </c>
      <c r="B4" s="6" t="n">
        <v>452.00741015625</v>
      </c>
      <c r="C4" s="7" t="n">
        <v>45.200741015625</v>
      </c>
      <c r="D4" s="9" t="n">
        <v>17084000</v>
      </c>
      <c r="E4" s="10" t="n">
        <v>2.64579378457182</v>
      </c>
      <c r="F4" s="0" t="n">
        <v>3.5</v>
      </c>
      <c r="G4" s="0" t="n">
        <v>16.2</v>
      </c>
      <c r="H4" s="0" t="n">
        <v>19.7</v>
      </c>
      <c r="I4" s="0" t="n">
        <v>0.822335025380711</v>
      </c>
      <c r="J4" s="0" t="n">
        <v>6</v>
      </c>
      <c r="K4" s="0" t="n">
        <v>13.7</v>
      </c>
      <c r="L4" s="0" t="n">
        <v>6.85</v>
      </c>
      <c r="M4" s="0" t="n">
        <v>12.85</v>
      </c>
      <c r="N4" s="0" t="n">
        <v>13</v>
      </c>
      <c r="O4" s="0" t="n">
        <v>0.65989847715736</v>
      </c>
    </row>
    <row r="5" customFormat="false" ht="15.75" hidden="false" customHeight="false" outlineLevel="0" collapsed="false">
      <c r="A5" s="5" t="s">
        <v>35</v>
      </c>
      <c r="B5" s="6" t="n">
        <v>5248.75771875</v>
      </c>
      <c r="C5" s="7" t="n">
        <v>524.875771875</v>
      </c>
      <c r="D5" s="9" t="n">
        <v>126191000</v>
      </c>
      <c r="E5" s="10" t="n">
        <v>4.15937564386525</v>
      </c>
      <c r="F5" s="0" t="n">
        <v>2.2</v>
      </c>
      <c r="G5" s="0" t="n">
        <v>14.5</v>
      </c>
      <c r="H5" s="0" t="n">
        <v>16.7</v>
      </c>
      <c r="I5" s="0" t="n">
        <v>0.868263473053892</v>
      </c>
      <c r="J5" s="0" t="n">
        <v>6</v>
      </c>
      <c r="K5" s="0" t="n">
        <v>10.7</v>
      </c>
      <c r="L5" s="0" t="n">
        <v>5.35</v>
      </c>
      <c r="M5" s="0" t="n">
        <v>11.35</v>
      </c>
      <c r="N5" s="0" t="n">
        <v>14</v>
      </c>
      <c r="O5" s="0" t="n">
        <v>0.838323353293413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0.5" defaultRowHeight="15.75" zeroHeight="false" outlineLevelRow="0" outlineLevelCol="0"/>
  <cols>
    <col collapsed="false" customWidth="true" hidden="false" outlineLevel="0" max="3" min="1" style="0" width="15.33"/>
  </cols>
  <sheetData>
    <row r="1" customFormat="false" ht="15.75" hidden="false" customHeight="false" outlineLevel="0" collapsed="false">
      <c r="A1" s="15" t="s">
        <v>2</v>
      </c>
      <c r="B1" s="15" t="s">
        <v>46</v>
      </c>
      <c r="C1" s="0" t="s">
        <v>47</v>
      </c>
    </row>
    <row r="2" customFormat="false" ht="15.75" hidden="false" customHeight="false" outlineLevel="0" collapsed="false">
      <c r="A2" s="5" t="s">
        <v>19</v>
      </c>
      <c r="B2" s="0" t="s">
        <v>48</v>
      </c>
      <c r="C2" s="16" t="n">
        <v>238642706.25</v>
      </c>
    </row>
    <row r="3" customFormat="false" ht="15.75" hidden="false" customHeight="false" outlineLevel="0" collapsed="false">
      <c r="A3" s="5" t="s">
        <v>20</v>
      </c>
      <c r="B3" s="0" t="s">
        <v>49</v>
      </c>
      <c r="C3" s="16" t="n">
        <v>1373627.63499308</v>
      </c>
    </row>
    <row r="4" customFormat="false" ht="15.75" hidden="false" customHeight="false" outlineLevel="0" collapsed="false">
      <c r="A4" s="5" t="s">
        <v>21</v>
      </c>
      <c r="B4" s="0" t="s">
        <v>50</v>
      </c>
      <c r="C4" s="16" t="n">
        <v>1022277.59372216</v>
      </c>
    </row>
    <row r="5" customFormat="false" ht="15.75" hidden="false" customHeight="false" outlineLevel="0" collapsed="false">
      <c r="A5" s="11" t="s">
        <v>22</v>
      </c>
      <c r="B5" s="0" t="s">
        <v>51</v>
      </c>
      <c r="C5" s="16" t="n">
        <v>528573.303222656</v>
      </c>
    </row>
    <row r="6" customFormat="false" ht="15.75" hidden="false" customHeight="false" outlineLevel="0" collapsed="false">
      <c r="A6" s="5" t="s">
        <v>23</v>
      </c>
      <c r="B6" s="0" t="s">
        <v>52</v>
      </c>
      <c r="C6" s="16" t="n">
        <v>22580771.484375</v>
      </c>
    </row>
    <row r="7" customFormat="false" ht="15.75" hidden="false" customHeight="false" outlineLevel="0" collapsed="false">
      <c r="A7" s="5" t="s">
        <v>24</v>
      </c>
      <c r="B7" s="0" t="s">
        <v>53</v>
      </c>
      <c r="C7" s="16" t="n">
        <v>805952550</v>
      </c>
    </row>
    <row r="8" customFormat="false" ht="15.75" hidden="false" customHeight="false" outlineLevel="0" collapsed="false">
      <c r="A8" s="5" t="s">
        <v>25</v>
      </c>
      <c r="B8" s="0" t="s">
        <v>54</v>
      </c>
      <c r="C8" s="16" t="n">
        <v>93837412.5</v>
      </c>
    </row>
    <row r="9" customFormat="false" ht="15.75" hidden="false" customHeight="false" outlineLevel="0" collapsed="false">
      <c r="A9" s="5" t="s">
        <v>26</v>
      </c>
      <c r="B9" s="0" t="s">
        <v>55</v>
      </c>
      <c r="C9" s="16" t="n">
        <v>177671949.609375</v>
      </c>
    </row>
    <row r="10" customFormat="false" ht="15.75" hidden="false" customHeight="false" outlineLevel="0" collapsed="false">
      <c r="A10" s="5" t="s">
        <v>27</v>
      </c>
      <c r="B10" s="0" t="s">
        <v>56</v>
      </c>
      <c r="C10" s="16" t="n">
        <v>16932805.9570313</v>
      </c>
    </row>
    <row r="11" customFormat="false" ht="15.75" hidden="false" customHeight="false" outlineLevel="0" collapsed="false">
      <c r="A11" s="5" t="s">
        <v>28</v>
      </c>
      <c r="B11" s="0" t="s">
        <v>57</v>
      </c>
      <c r="C11" s="16" t="n">
        <v>45200741.015625</v>
      </c>
    </row>
    <row r="12" customFormat="false" ht="15.75" hidden="false" customHeight="false" outlineLevel="0" collapsed="false">
      <c r="A12" s="5" t="s">
        <v>29</v>
      </c>
      <c r="B12" s="0" t="s">
        <v>58</v>
      </c>
      <c r="C12" s="16" t="n">
        <v>11590348.6816406</v>
      </c>
    </row>
    <row r="13" customFormat="false" ht="15.75" hidden="false" customHeight="false" outlineLevel="0" collapsed="false">
      <c r="A13" s="5" t="s">
        <v>30</v>
      </c>
      <c r="B13" s="0" t="s">
        <v>59</v>
      </c>
      <c r="C13" s="16" t="n">
        <v>39651060.0585937</v>
      </c>
    </row>
    <row r="14" customFormat="false" ht="15.75" hidden="false" customHeight="false" outlineLevel="0" collapsed="false">
      <c r="A14" s="5" t="s">
        <v>31</v>
      </c>
      <c r="B14" s="0" t="s">
        <v>60</v>
      </c>
      <c r="C14" s="16" t="n">
        <v>3557266.07666016</v>
      </c>
    </row>
    <row r="15" customFormat="false" ht="15.75" hidden="false" customHeight="false" outlineLevel="0" collapsed="false">
      <c r="A15" s="5" t="s">
        <v>32</v>
      </c>
      <c r="B15" s="0" t="s">
        <v>61</v>
      </c>
      <c r="C15" s="16" t="n">
        <v>798160.327148438</v>
      </c>
    </row>
    <row r="16" customFormat="false" ht="15.75" hidden="false" customHeight="false" outlineLevel="0" collapsed="false">
      <c r="A16" s="5" t="s">
        <v>33</v>
      </c>
      <c r="B16" s="0" t="s">
        <v>62</v>
      </c>
      <c r="C16" s="16" t="n">
        <v>8610160.25390625</v>
      </c>
    </row>
    <row r="17" customFormat="false" ht="15.75" hidden="false" customHeight="false" outlineLevel="0" collapsed="false">
      <c r="A17" s="5" t="s">
        <v>34</v>
      </c>
      <c r="B17" s="0" t="s">
        <v>63</v>
      </c>
      <c r="C17" s="16" t="n">
        <v>6287226.5625</v>
      </c>
    </row>
    <row r="18" customFormat="false" ht="15.75" hidden="false" customHeight="false" outlineLevel="0" collapsed="false">
      <c r="A18" s="5" t="s">
        <v>35</v>
      </c>
      <c r="B18" s="0" t="s">
        <v>64</v>
      </c>
      <c r="C18" s="16" t="n">
        <v>524875771.875</v>
      </c>
    </row>
    <row r="19" customFormat="false" ht="15.75" hidden="false" customHeight="false" outlineLevel="0" collapsed="false">
      <c r="A19" s="5" t="s">
        <v>36</v>
      </c>
      <c r="B19" s="0" t="s">
        <v>65</v>
      </c>
      <c r="C19" s="16" t="n">
        <v>5720335.47363281</v>
      </c>
    </row>
    <row r="20" customFormat="false" ht="15.75" hidden="false" customHeight="false" outlineLevel="0" collapsed="false">
      <c r="A20" s="5" t="s">
        <v>37</v>
      </c>
      <c r="B20" s="0" t="s">
        <v>66</v>
      </c>
      <c r="C20" s="16" t="n">
        <v>18054330.1757813</v>
      </c>
    </row>
    <row r="21" customFormat="false" ht="15.75" hidden="false" customHeight="false" outlineLevel="0" collapsed="false">
      <c r="A21" s="5" t="s">
        <v>38</v>
      </c>
      <c r="B21" s="0" t="s">
        <v>67</v>
      </c>
      <c r="C21" s="16" t="n">
        <v>46875699.609375</v>
      </c>
    </row>
    <row r="22" customFormat="false" ht="15.75" hidden="false" customHeight="false" outlineLevel="0" collapsed="false">
      <c r="A22" s="5" t="s">
        <v>39</v>
      </c>
      <c r="B22" s="0" t="s">
        <v>68</v>
      </c>
      <c r="C22" s="16" t="n">
        <v>173301131.25</v>
      </c>
    </row>
    <row r="23" customFormat="false" ht="15.75" hidden="false" customHeight="false" outlineLevel="0" collapsed="false">
      <c r="A23" s="5" t="s">
        <v>40</v>
      </c>
      <c r="B23" s="0" t="s">
        <v>69</v>
      </c>
      <c r="C23" s="16" t="n">
        <v>51156490.4296875</v>
      </c>
    </row>
    <row r="24" customFormat="false" ht="15.75" hidden="false" customHeight="false" outlineLevel="0" collapsed="false">
      <c r="A24" s="5" t="s">
        <v>41</v>
      </c>
      <c r="B24" s="0" t="s">
        <v>70</v>
      </c>
      <c r="C24" s="16" t="n">
        <v>2051679.07311487</v>
      </c>
    </row>
    <row r="25" customFormat="false" ht="15.75" hidden="false" customHeight="false" outlineLevel="0" collapsed="false">
      <c r="A25" s="5" t="s">
        <v>42</v>
      </c>
      <c r="B25" s="0" t="s">
        <v>71</v>
      </c>
      <c r="C25" s="16" t="n">
        <v>9873029.00390625</v>
      </c>
    </row>
    <row r="26" customFormat="false" ht="15.75" hidden="false" customHeight="false" outlineLevel="0" collapsed="false">
      <c r="A26" s="5" t="s">
        <v>43</v>
      </c>
      <c r="B26" s="0" t="s">
        <v>72</v>
      </c>
      <c r="C26" s="16" t="n">
        <v>19783138.4765625</v>
      </c>
    </row>
    <row r="27" customFormat="false" ht="15.75" hidden="false" customHeight="false" outlineLevel="0" collapsed="false">
      <c r="A27" s="5" t="s">
        <v>44</v>
      </c>
      <c r="B27" s="0" t="s">
        <v>73</v>
      </c>
      <c r="C27" s="16" t="n">
        <v>102893842.682412</v>
      </c>
    </row>
    <row r="28" customFormat="false" ht="15" hidden="false" customHeight="false" outlineLevel="0" collapsed="false">
      <c r="A28" s="5" t="s">
        <v>74</v>
      </c>
      <c r="B28" s="0" t="s">
        <v>75</v>
      </c>
      <c r="C28" s="16" t="n">
        <v>524875771.875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2023-04-14T00:02:21Z</dcterms:created>
  <dc:creator>Microsoft Office User</dc:creator>
  <dc:description/>
  <dc:language>en-US</dc:language>
  <cp:lastModifiedBy/>
  <dcterms:modified xsi:type="dcterms:W3CDTF">2024-11-07T17:13:47Z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