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uans\Downloads\"/>
    </mc:Choice>
  </mc:AlternateContent>
  <xr:revisionPtr revIDLastSave="0" documentId="13_ncr:1_{77B67F18-01CC-4DBC-AB09-CC96DC0E944F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Distribución de Familias Bogotá" sheetId="1" r:id="rId1"/>
    <sheet name="Bogotá-Soacha" sheetId="2" r:id="rId2"/>
    <sheet name="Subsidio-Soach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C15" i="2"/>
  <c r="B15" i="2"/>
  <c r="F15" i="2"/>
  <c r="D21" i="3"/>
  <c r="E20" i="3"/>
  <c r="C20" i="3"/>
  <c r="E19" i="3"/>
  <c r="F19" i="3" s="1"/>
  <c r="G19" i="3" s="1"/>
  <c r="C19" i="3"/>
  <c r="B19" i="3"/>
  <c r="E18" i="3"/>
  <c r="F18" i="3" s="1"/>
  <c r="G18" i="3" s="1"/>
  <c r="C18" i="3"/>
  <c r="E17" i="3"/>
  <c r="F17" i="3" s="1"/>
  <c r="G17" i="3" s="1"/>
  <c r="C17" i="3"/>
  <c r="B17" i="3"/>
  <c r="E16" i="3"/>
  <c r="E15" i="3"/>
  <c r="C15" i="3"/>
  <c r="B15" i="3"/>
  <c r="D10" i="3"/>
  <c r="B20" i="3" s="1"/>
  <c r="D9" i="3"/>
  <c r="D8" i="3"/>
  <c r="B18" i="3" s="1"/>
  <c r="H7" i="3"/>
  <c r="D7" i="3"/>
  <c r="H6" i="3"/>
  <c r="C16" i="3" s="1"/>
  <c r="D6" i="3"/>
  <c r="B16" i="3" s="1"/>
  <c r="H5" i="3"/>
  <c r="D5" i="3"/>
  <c r="E16" i="2"/>
  <c r="F16" i="2" s="1"/>
  <c r="E17" i="2"/>
  <c r="F17" i="2" s="1"/>
  <c r="G17" i="2" s="1"/>
  <c r="E18" i="2"/>
  <c r="F18" i="2" s="1"/>
  <c r="G18" i="2" s="1"/>
  <c r="E19" i="2"/>
  <c r="F19" i="2" s="1"/>
  <c r="G19" i="2" s="1"/>
  <c r="E20" i="2"/>
  <c r="F20" i="2" s="1"/>
  <c r="G20" i="2" s="1"/>
  <c r="E15" i="2"/>
  <c r="C20" i="2"/>
  <c r="C16" i="2"/>
  <c r="C17" i="2"/>
  <c r="C18" i="2"/>
  <c r="C19" i="2"/>
  <c r="B16" i="2"/>
  <c r="B17" i="2"/>
  <c r="B18" i="2"/>
  <c r="B19" i="2"/>
  <c r="B20" i="2"/>
  <c r="D21" i="2"/>
  <c r="H5" i="2"/>
  <c r="C10" i="2"/>
  <c r="C9" i="2"/>
  <c r="C8" i="2"/>
  <c r="C7" i="2"/>
  <c r="C6" i="2"/>
  <c r="C5" i="2"/>
  <c r="E17" i="1"/>
  <c r="D16" i="1"/>
  <c r="E16" i="1" s="1"/>
  <c r="F16" i="1" s="1"/>
  <c r="C22" i="1"/>
  <c r="B16" i="1"/>
  <c r="C5" i="1"/>
  <c r="H6" i="2"/>
  <c r="H7" i="2"/>
  <c r="B18" i="1"/>
  <c r="B19" i="1"/>
  <c r="B20" i="1"/>
  <c r="C10" i="1"/>
  <c r="B21" i="1" s="1"/>
  <c r="C9" i="1"/>
  <c r="C8" i="1"/>
  <c r="C7" i="1"/>
  <c r="C6" i="1"/>
  <c r="B17" i="1" s="1"/>
  <c r="D18" i="1"/>
  <c r="D19" i="1"/>
  <c r="D20" i="1"/>
  <c r="D21" i="1"/>
  <c r="D17" i="1"/>
  <c r="E21" i="3" l="1"/>
  <c r="F16" i="3"/>
  <c r="G16" i="3" s="1"/>
  <c r="F20" i="3"/>
  <c r="G20" i="3" s="1"/>
  <c r="F15" i="3"/>
  <c r="G15" i="3" s="1"/>
  <c r="E21" i="2"/>
  <c r="G16" i="2"/>
  <c r="G15" i="2"/>
  <c r="E20" i="1"/>
  <c r="F20" i="1" s="1"/>
  <c r="E19" i="1"/>
  <c r="F19" i="1" s="1"/>
  <c r="E21" i="1"/>
  <c r="F21" i="1" s="1"/>
  <c r="E18" i="1"/>
  <c r="F18" i="1" s="1"/>
  <c r="F17" i="1"/>
</calcChain>
</file>

<file path=xl/sharedStrings.xml><?xml version="1.0" encoding="utf-8"?>
<sst xmlns="http://schemas.openxmlformats.org/spreadsheetml/2006/main" count="75" uniqueCount="22">
  <si>
    <t>Estrato</t>
  </si>
  <si>
    <t>Número de Familias</t>
  </si>
  <si>
    <t>Porcentaje del Costo</t>
  </si>
  <si>
    <t>Tarifa Anual por Familia</t>
  </si>
  <si>
    <t>estrato 2</t>
  </si>
  <si>
    <t>estrato 3</t>
  </si>
  <si>
    <t>estrato 4</t>
  </si>
  <si>
    <t>estrato 5</t>
  </si>
  <si>
    <t>estrato 6</t>
  </si>
  <si>
    <t>Total Recaudado por Estrato</t>
  </si>
  <si>
    <t>Costo Total Transmilenio Anual</t>
  </si>
  <si>
    <t>Tarifa Mensual por Familia</t>
  </si>
  <si>
    <t>Número de Familias Soacha</t>
  </si>
  <si>
    <t>Habitantes de Bogotá por estrato</t>
  </si>
  <si>
    <t>Estrato 2</t>
  </si>
  <si>
    <t>Estrato 3</t>
  </si>
  <si>
    <t>Estrato 4</t>
  </si>
  <si>
    <t>Estrato 5</t>
  </si>
  <si>
    <t>Estrato 6</t>
  </si>
  <si>
    <t>Familias Porimedio(4 hab)</t>
  </si>
  <si>
    <t>Habitantes de Soacha por estrato</t>
  </si>
  <si>
    <t>estrato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</si>
</sst>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  <numFmt numFmtId="165" formatCode="&quot;$&quot;\ #,##0.00"/>
    <numFmt numFmtId="166" formatCode="&quot;$&quot;\ #,##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1" fillId="0" borderId="0" xfId="0" applyFont="1" applyAlignment="1">
      <alignment horizontal="center" vertical="top"/>
    </xf>
    <xf numFmtId="2" fontId="0" fillId="0" borderId="1" xfId="0" applyNumberFormat="1" applyBorder="1"/>
    <xf numFmtId="0" fontId="1" fillId="2" borderId="1" xfId="0" applyFont="1" applyFill="1" applyBorder="1" applyAlignment="1">
      <alignment horizontal="center" vertical="top"/>
    </xf>
    <xf numFmtId="164" fontId="0" fillId="0" borderId="1" xfId="0" applyNumberFormat="1" applyBorder="1"/>
    <xf numFmtId="164" fontId="0" fillId="0" borderId="0" xfId="0" applyNumberFormat="1"/>
    <xf numFmtId="1" fontId="0" fillId="0" borderId="1" xfId="0" applyNumberFormat="1" applyBorder="1" applyAlignment="1">
      <alignment horizontal="center"/>
    </xf>
    <xf numFmtId="1" fontId="0" fillId="0" borderId="0" xfId="0" applyNumberFormat="1"/>
    <xf numFmtId="1" fontId="4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vertical="top"/>
    </xf>
    <xf numFmtId="0" fontId="5" fillId="2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right"/>
    </xf>
    <xf numFmtId="165" fontId="0" fillId="0" borderId="0" xfId="0" applyNumberFormat="1"/>
    <xf numFmtId="1" fontId="6" fillId="0" borderId="1" xfId="0" applyNumberFormat="1" applyFont="1" applyBorder="1" applyAlignment="1">
      <alignment horizontal="center" vertical="top"/>
    </xf>
    <xf numFmtId="1" fontId="6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44" fontId="6" fillId="0" borderId="0" xfId="1" applyFont="1" applyFill="1" applyBorder="1" applyAlignment="1">
      <alignment horizontal="center" vertical="top"/>
    </xf>
    <xf numFmtId="2" fontId="0" fillId="0" borderId="0" xfId="0" applyNumberFormat="1"/>
    <xf numFmtId="44" fontId="0" fillId="0" borderId="0" xfId="1" applyFont="1" applyFill="1" applyBorder="1"/>
    <xf numFmtId="44" fontId="0" fillId="0" borderId="0" xfId="0" applyNumberFormat="1"/>
    <xf numFmtId="166" fontId="6" fillId="0" borderId="1" xfId="0" applyNumberFormat="1" applyFont="1" applyBorder="1" applyAlignment="1">
      <alignment horizontal="right"/>
    </xf>
    <xf numFmtId="164" fontId="6" fillId="0" borderId="1" xfId="1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1" fontId="4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164" fontId="6" fillId="0" borderId="1" xfId="1" applyNumberFormat="1" applyFont="1" applyBorder="1" applyAlignment="1">
      <alignment horizontal="right"/>
    </xf>
    <xf numFmtId="164" fontId="0" fillId="0" borderId="1" xfId="1" applyNumberFormat="1" applyFont="1" applyBorder="1"/>
    <xf numFmtId="166" fontId="0" fillId="0" borderId="0" xfId="0" applyNumberFormat="1"/>
    <xf numFmtId="0" fontId="0" fillId="3" borderId="1" xfId="0" applyFill="1" applyBorder="1"/>
    <xf numFmtId="3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showGridLines="0" workbookViewId="0">
      <selection activeCell="E10" sqref="E10"/>
    </sheetView>
  </sheetViews>
  <sheetFormatPr baseColWidth="10" defaultColWidth="8.88671875" defaultRowHeight="14.4" x14ac:dyDescent="0.3"/>
  <cols>
    <col min="1" max="1" width="26.6640625" bestFit="1" customWidth="1"/>
    <col min="2" max="2" width="17.6640625" bestFit="1" customWidth="1"/>
    <col min="3" max="3" width="23" bestFit="1" customWidth="1"/>
    <col min="4" max="4" width="24.6640625" customWidth="1"/>
    <col min="5" max="5" width="20.88671875" bestFit="1" customWidth="1"/>
    <col min="6" max="6" width="23.33203125" bestFit="1" customWidth="1"/>
  </cols>
  <sheetData>
    <row r="1" spans="1:7" x14ac:dyDescent="0.3">
      <c r="A1" s="37" t="s">
        <v>10</v>
      </c>
      <c r="B1" s="38">
        <v>5000000000000</v>
      </c>
      <c r="D1" s="36"/>
    </row>
    <row r="4" spans="1:7" x14ac:dyDescent="0.3">
      <c r="A4" s="32" t="s">
        <v>13</v>
      </c>
      <c r="B4" s="32"/>
      <c r="C4" s="29" t="s">
        <v>19</v>
      </c>
    </row>
    <row r="5" spans="1:7" x14ac:dyDescent="0.3">
      <c r="A5" s="2" t="s">
        <v>21</v>
      </c>
      <c r="B5" s="17">
        <v>735748</v>
      </c>
      <c r="C5" s="30">
        <f>+B5/4</f>
        <v>183937</v>
      </c>
    </row>
    <row r="6" spans="1:7" x14ac:dyDescent="0.3">
      <c r="A6" s="2" t="s">
        <v>14</v>
      </c>
      <c r="B6" s="31">
        <v>3327722</v>
      </c>
      <c r="C6" s="3">
        <f>+B6/4</f>
        <v>831930.5</v>
      </c>
      <c r="G6" s="4"/>
    </row>
    <row r="7" spans="1:7" x14ac:dyDescent="0.3">
      <c r="A7" s="2" t="s">
        <v>15</v>
      </c>
      <c r="B7" s="31">
        <v>2857861</v>
      </c>
      <c r="C7" s="3">
        <f t="shared" ref="C7:C10" si="0">+B7/4</f>
        <v>714465.25</v>
      </c>
    </row>
    <row r="8" spans="1:7" x14ac:dyDescent="0.3">
      <c r="A8" s="2" t="s">
        <v>16</v>
      </c>
      <c r="B8" s="31">
        <v>757923</v>
      </c>
      <c r="C8" s="3">
        <f t="shared" si="0"/>
        <v>189480.75</v>
      </c>
    </row>
    <row r="9" spans="1:7" x14ac:dyDescent="0.3">
      <c r="A9" s="2" t="s">
        <v>17</v>
      </c>
      <c r="B9" s="31">
        <v>240570</v>
      </c>
      <c r="C9" s="3">
        <f t="shared" si="0"/>
        <v>60142.5</v>
      </c>
    </row>
    <row r="10" spans="1:7" x14ac:dyDescent="0.3">
      <c r="A10" s="2" t="s">
        <v>18</v>
      </c>
      <c r="B10" s="9">
        <v>124889</v>
      </c>
      <c r="C10" s="3">
        <f t="shared" si="0"/>
        <v>31222.25</v>
      </c>
    </row>
    <row r="15" spans="1:7" x14ac:dyDescent="0.3">
      <c r="A15" s="14" t="s">
        <v>0</v>
      </c>
      <c r="B15" s="6" t="s">
        <v>1</v>
      </c>
      <c r="C15" s="6" t="s">
        <v>2</v>
      </c>
      <c r="D15" s="6" t="s">
        <v>9</v>
      </c>
      <c r="E15" s="6" t="s">
        <v>3</v>
      </c>
      <c r="F15" s="6" t="s">
        <v>11</v>
      </c>
    </row>
    <row r="16" spans="1:7" x14ac:dyDescent="0.3">
      <c r="A16" s="2" t="s">
        <v>21</v>
      </c>
      <c r="B16" s="15">
        <f>+C5</f>
        <v>183937</v>
      </c>
      <c r="C16" s="15">
        <v>2.1999999999999999E-2</v>
      </c>
      <c r="D16" s="34">
        <f>+B1*C16</f>
        <v>110000000000</v>
      </c>
      <c r="E16" s="28">
        <f>+D16/B16</f>
        <v>598030.84751844383</v>
      </c>
      <c r="F16" s="28">
        <f>+E16/12</f>
        <v>49835.903959870317</v>
      </c>
    </row>
    <row r="17" spans="1:6" x14ac:dyDescent="0.3">
      <c r="A17" s="2" t="s">
        <v>4</v>
      </c>
      <c r="B17" s="3">
        <f>+C6</f>
        <v>831930.5</v>
      </c>
      <c r="C17" s="5">
        <v>0.3</v>
      </c>
      <c r="D17" s="35">
        <f>C17*$B$1</f>
        <v>1500000000000</v>
      </c>
      <c r="E17" s="35">
        <f>D17/B17</f>
        <v>1803035.2295053494</v>
      </c>
      <c r="F17" s="35">
        <f>E17/12</f>
        <v>150252.93579211246</v>
      </c>
    </row>
    <row r="18" spans="1:6" x14ac:dyDescent="0.3">
      <c r="A18" s="2" t="s">
        <v>5</v>
      </c>
      <c r="B18" s="3">
        <f t="shared" ref="B18:B21" si="1">+C7</f>
        <v>714465.25</v>
      </c>
      <c r="C18" s="5">
        <v>0.35</v>
      </c>
      <c r="D18" s="35">
        <f t="shared" ref="D18:D21" si="2">C18*$B$1</f>
        <v>1750000000000</v>
      </c>
      <c r="E18" s="35">
        <f t="shared" ref="E18:E21" si="3">D18/B18</f>
        <v>2449384.34724432</v>
      </c>
      <c r="F18" s="35">
        <f t="shared" ref="F18:F21" si="4">E18/12</f>
        <v>204115.36227036</v>
      </c>
    </row>
    <row r="19" spans="1:6" x14ac:dyDescent="0.3">
      <c r="A19" s="2" t="s">
        <v>6</v>
      </c>
      <c r="B19" s="3">
        <f t="shared" si="1"/>
        <v>189480.75</v>
      </c>
      <c r="C19" s="5">
        <v>0.2</v>
      </c>
      <c r="D19" s="35">
        <f t="shared" si="2"/>
        <v>1000000000000</v>
      </c>
      <c r="E19" s="35">
        <f t="shared" si="3"/>
        <v>5277580.9679875132</v>
      </c>
      <c r="F19" s="35">
        <f t="shared" si="4"/>
        <v>439798.41399895941</v>
      </c>
    </row>
    <row r="20" spans="1:6" x14ac:dyDescent="0.3">
      <c r="A20" s="2" t="s">
        <v>7</v>
      </c>
      <c r="B20" s="3">
        <f t="shared" si="1"/>
        <v>60142.5</v>
      </c>
      <c r="C20" s="5">
        <v>0.08</v>
      </c>
      <c r="D20" s="35">
        <f t="shared" si="2"/>
        <v>400000000000</v>
      </c>
      <c r="E20" s="35">
        <f t="shared" si="3"/>
        <v>6650870.8484017123</v>
      </c>
      <c r="F20" s="35">
        <f t="shared" si="4"/>
        <v>554239.23736680939</v>
      </c>
    </row>
    <row r="21" spans="1:6" x14ac:dyDescent="0.3">
      <c r="A21" s="2" t="s">
        <v>8</v>
      </c>
      <c r="B21" s="3">
        <f t="shared" si="1"/>
        <v>31222.25</v>
      </c>
      <c r="C21" s="5">
        <v>4.8000000000000001E-2</v>
      </c>
      <c r="D21" s="35">
        <f t="shared" si="2"/>
        <v>240000000000</v>
      </c>
      <c r="E21" s="35">
        <f t="shared" si="3"/>
        <v>7686825.9014004432</v>
      </c>
      <c r="F21" s="35">
        <f t="shared" si="4"/>
        <v>640568.82511670364</v>
      </c>
    </row>
    <row r="22" spans="1:6" x14ac:dyDescent="0.3">
      <c r="C22">
        <f>SUM(C16:C21)</f>
        <v>0.99999999999999989</v>
      </c>
      <c r="D22" s="36">
        <f>SUM(D16:D21)</f>
        <v>5000000000000</v>
      </c>
    </row>
  </sheetData>
  <mergeCells count="1">
    <mergeCell ref="A4:B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showGridLines="0" workbookViewId="0">
      <selection activeCell="C15" sqref="C15"/>
    </sheetView>
  </sheetViews>
  <sheetFormatPr baseColWidth="10" defaultColWidth="20.6640625" defaultRowHeight="14.4" x14ac:dyDescent="0.3"/>
  <cols>
    <col min="1" max="1" width="26.6640625" bestFit="1" customWidth="1"/>
    <col min="2" max="2" width="17.6640625" bestFit="1" customWidth="1"/>
    <col min="3" max="3" width="24.33203125" bestFit="1" customWidth="1"/>
    <col min="4" max="4" width="18.44140625" bestFit="1" customWidth="1"/>
    <col min="5" max="5" width="25" bestFit="1" customWidth="1"/>
    <col min="6" max="6" width="20.88671875" bestFit="1" customWidth="1"/>
    <col min="7" max="7" width="23.33203125" bestFit="1" customWidth="1"/>
    <col min="8" max="8" width="23" bestFit="1" customWidth="1"/>
  </cols>
  <sheetData>
    <row r="1" spans="1:8" x14ac:dyDescent="0.3">
      <c r="A1" s="37" t="s">
        <v>10</v>
      </c>
      <c r="B1" s="38">
        <v>5000000000000</v>
      </c>
      <c r="C1" s="1"/>
      <c r="D1" s="1"/>
    </row>
    <row r="4" spans="1:8" x14ac:dyDescent="0.3">
      <c r="A4" s="32" t="s">
        <v>13</v>
      </c>
      <c r="B4" s="32"/>
      <c r="C4" s="29" t="s">
        <v>19</v>
      </c>
      <c r="E4" s="13"/>
      <c r="F4" s="33" t="s">
        <v>20</v>
      </c>
      <c r="G4" s="32"/>
      <c r="H4" s="29" t="s">
        <v>19</v>
      </c>
    </row>
    <row r="5" spans="1:8" x14ac:dyDescent="0.3">
      <c r="A5" s="2" t="s">
        <v>21</v>
      </c>
      <c r="B5" s="17">
        <v>735748</v>
      </c>
      <c r="C5" s="30">
        <f>+B5/4</f>
        <v>183937</v>
      </c>
      <c r="F5" s="2" t="s">
        <v>21</v>
      </c>
      <c r="G5" s="31">
        <v>404144</v>
      </c>
      <c r="H5" s="3">
        <f>+G5/4</f>
        <v>101036</v>
      </c>
    </row>
    <row r="6" spans="1:8" x14ac:dyDescent="0.3">
      <c r="A6" s="2" t="s">
        <v>14</v>
      </c>
      <c r="B6" s="31">
        <v>3327722</v>
      </c>
      <c r="C6" s="3">
        <f>+B6/4</f>
        <v>831930.5</v>
      </c>
      <c r="F6" s="2" t="s">
        <v>14</v>
      </c>
      <c r="G6" s="31">
        <v>323315</v>
      </c>
      <c r="H6" s="3">
        <f>+G6/4</f>
        <v>80828.75</v>
      </c>
    </row>
    <row r="7" spans="1:8" x14ac:dyDescent="0.3">
      <c r="A7" s="2" t="s">
        <v>15</v>
      </c>
      <c r="B7" s="31">
        <v>2857861</v>
      </c>
      <c r="C7" s="3">
        <f>+B7/4</f>
        <v>714465.25</v>
      </c>
      <c r="F7" s="2" t="s">
        <v>15</v>
      </c>
      <c r="G7" s="31">
        <v>80828</v>
      </c>
      <c r="H7" s="3">
        <f>+G7/4</f>
        <v>20207</v>
      </c>
    </row>
    <row r="8" spans="1:8" x14ac:dyDescent="0.3">
      <c r="A8" s="2" t="s">
        <v>16</v>
      </c>
      <c r="B8" s="31">
        <v>757923</v>
      </c>
      <c r="C8" s="3">
        <f>+B8/4</f>
        <v>189480.75</v>
      </c>
      <c r="G8" s="11"/>
      <c r="H8" s="10"/>
    </row>
    <row r="9" spans="1:8" x14ac:dyDescent="0.3">
      <c r="A9" s="2" t="s">
        <v>17</v>
      </c>
      <c r="B9" s="31">
        <v>240570</v>
      </c>
      <c r="C9" s="3">
        <f>+B9/4</f>
        <v>60142.5</v>
      </c>
      <c r="G9" s="12"/>
      <c r="H9" s="10"/>
    </row>
    <row r="10" spans="1:8" x14ac:dyDescent="0.3">
      <c r="A10" s="2" t="s">
        <v>18</v>
      </c>
      <c r="B10" s="9">
        <v>124889</v>
      </c>
      <c r="C10" s="3">
        <f>+B10/4</f>
        <v>31222.25</v>
      </c>
    </row>
    <row r="12" spans="1:8" ht="12.6" customHeight="1" x14ac:dyDescent="0.3"/>
    <row r="14" spans="1:8" x14ac:dyDescent="0.3">
      <c r="A14" s="14" t="s">
        <v>0</v>
      </c>
      <c r="B14" s="6" t="s">
        <v>1</v>
      </c>
      <c r="C14" s="6" t="s">
        <v>12</v>
      </c>
      <c r="D14" s="6" t="s">
        <v>2</v>
      </c>
      <c r="E14" s="6" t="s">
        <v>9</v>
      </c>
      <c r="F14" s="6" t="s">
        <v>3</v>
      </c>
      <c r="G14" s="6" t="s">
        <v>11</v>
      </c>
      <c r="H14" s="4"/>
    </row>
    <row r="15" spans="1:8" x14ac:dyDescent="0.3">
      <c r="A15" s="2" t="s">
        <v>21</v>
      </c>
      <c r="B15" s="15">
        <f>+C5</f>
        <v>183937</v>
      </c>
      <c r="C15" s="18">
        <f>+H5</f>
        <v>101036</v>
      </c>
      <c r="D15" s="15">
        <v>3.2000000000000001E-2</v>
      </c>
      <c r="E15" s="27">
        <f>+$B$1*D15</f>
        <v>160000000000</v>
      </c>
      <c r="F15" s="28">
        <f>+E15/(B15+C15)</f>
        <v>561456.69940661045</v>
      </c>
      <c r="G15" s="28">
        <f>+F15/12</f>
        <v>46788.058283884202</v>
      </c>
      <c r="H15" s="23"/>
    </row>
    <row r="16" spans="1:8" x14ac:dyDescent="0.3">
      <c r="A16" s="2" t="s">
        <v>4</v>
      </c>
      <c r="B16" s="15">
        <f>+C6</f>
        <v>831930.5</v>
      </c>
      <c r="C16" s="18">
        <f t="shared" ref="C16:C19" si="0">+H6</f>
        <v>80828.75</v>
      </c>
      <c r="D16" s="5">
        <v>0.42</v>
      </c>
      <c r="E16" s="27">
        <f t="shared" ref="E16:E20" si="1">+$B$1*D16</f>
        <v>2100000000000</v>
      </c>
      <c r="F16" s="28">
        <f>+E16/(B16+C16)</f>
        <v>2300716.2074774918</v>
      </c>
      <c r="G16" s="7">
        <f>F16/12</f>
        <v>191726.35062312431</v>
      </c>
      <c r="H16" s="23"/>
    </row>
    <row r="17" spans="1:8" x14ac:dyDescent="0.3">
      <c r="A17" s="2" t="s">
        <v>5</v>
      </c>
      <c r="B17" s="15">
        <f>+C7</f>
        <v>714465.25</v>
      </c>
      <c r="C17" s="18">
        <f t="shared" si="0"/>
        <v>20207</v>
      </c>
      <c r="D17" s="5">
        <v>0.38</v>
      </c>
      <c r="E17" s="27">
        <f t="shared" si="1"/>
        <v>1900000000000</v>
      </c>
      <c r="F17" s="28">
        <f>+E17/(B17+C17)</f>
        <v>2586187.2419980476</v>
      </c>
      <c r="G17" s="7">
        <f t="shared" ref="G17:G20" si="2">F17/12</f>
        <v>215515.60349983731</v>
      </c>
      <c r="H17" s="23"/>
    </row>
    <row r="18" spans="1:8" x14ac:dyDescent="0.3">
      <c r="A18" s="2" t="s">
        <v>6</v>
      </c>
      <c r="B18" s="15">
        <f>+C8</f>
        <v>189480.75</v>
      </c>
      <c r="C18" s="18">
        <f t="shared" si="0"/>
        <v>0</v>
      </c>
      <c r="D18" s="5">
        <v>0.11</v>
      </c>
      <c r="E18" s="27">
        <f t="shared" si="1"/>
        <v>550000000000</v>
      </c>
      <c r="F18" s="28">
        <f>+E18/(B18+C18)</f>
        <v>2902669.5323931323</v>
      </c>
      <c r="G18" s="7">
        <f t="shared" si="2"/>
        <v>241889.12769942769</v>
      </c>
      <c r="H18" s="23"/>
    </row>
    <row r="19" spans="1:8" x14ac:dyDescent="0.3">
      <c r="A19" s="2" t="s">
        <v>7</v>
      </c>
      <c r="B19" s="15">
        <f>+C9</f>
        <v>60142.5</v>
      </c>
      <c r="C19" s="18">
        <f t="shared" si="0"/>
        <v>0</v>
      </c>
      <c r="D19" s="5">
        <v>3.7999999999999999E-2</v>
      </c>
      <c r="E19" s="27">
        <f t="shared" si="1"/>
        <v>190000000000</v>
      </c>
      <c r="F19" s="28">
        <f t="shared" ref="F19:F20" si="3">+E19/(B19+C19)</f>
        <v>3159163.6529908134</v>
      </c>
      <c r="G19" s="7">
        <f t="shared" si="2"/>
        <v>263263.63774923445</v>
      </c>
      <c r="H19" s="23"/>
    </row>
    <row r="20" spans="1:8" x14ac:dyDescent="0.3">
      <c r="A20" s="2" t="s">
        <v>8</v>
      </c>
      <c r="B20" s="15">
        <f>+C10</f>
        <v>31222.25</v>
      </c>
      <c r="C20" s="18">
        <f>+H10</f>
        <v>0</v>
      </c>
      <c r="D20" s="5">
        <v>0.02</v>
      </c>
      <c r="E20" s="27">
        <f t="shared" si="1"/>
        <v>100000000000</v>
      </c>
      <c r="F20" s="28">
        <f t="shared" si="3"/>
        <v>3202844.1255835183</v>
      </c>
      <c r="G20" s="7">
        <f t="shared" si="2"/>
        <v>266903.67713195988</v>
      </c>
      <c r="H20" s="23"/>
    </row>
    <row r="21" spans="1:8" x14ac:dyDescent="0.3">
      <c r="D21">
        <f>SUM(D15:D20)</f>
        <v>1</v>
      </c>
      <c r="E21" s="16">
        <f>SUM(E15:E20)</f>
        <v>5000000000000</v>
      </c>
      <c r="H21" s="8"/>
    </row>
    <row r="22" spans="1:8" x14ac:dyDescent="0.3">
      <c r="A22" s="19"/>
      <c r="B22" s="4"/>
      <c r="C22" s="4"/>
      <c r="D22" s="4"/>
      <c r="E22" s="4"/>
      <c r="F22" s="4"/>
      <c r="G22" s="4"/>
    </row>
    <row r="23" spans="1:8" x14ac:dyDescent="0.3">
      <c r="B23" s="20"/>
      <c r="C23" s="21"/>
      <c r="D23" s="20"/>
      <c r="E23" s="22"/>
      <c r="F23" s="23"/>
      <c r="G23" s="23"/>
    </row>
    <row r="24" spans="1:8" x14ac:dyDescent="0.3">
      <c r="B24" s="10"/>
      <c r="C24" s="10"/>
      <c r="D24" s="24"/>
      <c r="E24" s="25"/>
      <c r="F24" s="25"/>
      <c r="G24" s="26"/>
    </row>
    <row r="25" spans="1:8" x14ac:dyDescent="0.3">
      <c r="B25" s="10"/>
      <c r="C25" s="10"/>
      <c r="D25" s="24"/>
      <c r="E25" s="25"/>
      <c r="F25" s="25"/>
      <c r="G25" s="26"/>
    </row>
    <row r="26" spans="1:8" x14ac:dyDescent="0.3">
      <c r="B26" s="10"/>
      <c r="C26" s="12"/>
      <c r="D26" s="24"/>
      <c r="E26" s="25"/>
      <c r="F26" s="25"/>
      <c r="G26" s="26"/>
    </row>
    <row r="27" spans="1:8" x14ac:dyDescent="0.3">
      <c r="B27" s="10"/>
      <c r="C27" s="12"/>
      <c r="D27" s="24"/>
      <c r="E27" s="25"/>
      <c r="F27" s="25"/>
      <c r="G27" s="26"/>
    </row>
    <row r="28" spans="1:8" x14ac:dyDescent="0.3">
      <c r="B28" s="10"/>
      <c r="C28" s="12"/>
      <c r="D28" s="24"/>
      <c r="E28" s="25"/>
      <c r="F28" s="25"/>
      <c r="G28" s="26"/>
    </row>
    <row r="29" spans="1:8" x14ac:dyDescent="0.3">
      <c r="E29" s="16"/>
    </row>
  </sheetData>
  <mergeCells count="2">
    <mergeCell ref="A4:B4"/>
    <mergeCell ref="F4:G4"/>
  </mergeCells>
  <phoneticPr fontId="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showGridLines="0" tabSelected="1" workbookViewId="0">
      <selection activeCell="D24" sqref="D24"/>
    </sheetView>
  </sheetViews>
  <sheetFormatPr baseColWidth="10" defaultColWidth="8.88671875" defaultRowHeight="14.4" x14ac:dyDescent="0.3"/>
  <cols>
    <col min="1" max="1" width="26.6640625" bestFit="1" customWidth="1"/>
    <col min="2" max="2" width="17.6640625" bestFit="1" customWidth="1"/>
    <col min="3" max="3" width="24.33203125" bestFit="1" customWidth="1"/>
    <col min="4" max="4" width="23" bestFit="1" customWidth="1"/>
    <col min="5" max="5" width="25" bestFit="1" customWidth="1"/>
    <col min="6" max="6" width="20.88671875" bestFit="1" customWidth="1"/>
    <col min="7" max="7" width="23.33203125" bestFit="1" customWidth="1"/>
    <col min="8" max="8" width="23" bestFit="1" customWidth="1"/>
  </cols>
  <sheetData>
    <row r="1" spans="1:8" x14ac:dyDescent="0.3">
      <c r="A1" s="37" t="s">
        <v>10</v>
      </c>
      <c r="B1" s="38">
        <v>3000000000000</v>
      </c>
      <c r="C1" s="1"/>
      <c r="D1" s="1"/>
    </row>
    <row r="4" spans="1:8" x14ac:dyDescent="0.3">
      <c r="A4" s="32" t="s">
        <v>13</v>
      </c>
      <c r="B4" s="32"/>
      <c r="C4" s="6"/>
      <c r="D4" s="29" t="s">
        <v>19</v>
      </c>
      <c r="E4" s="13"/>
      <c r="F4" s="33" t="s">
        <v>20</v>
      </c>
      <c r="G4" s="32"/>
      <c r="H4" s="29" t="s">
        <v>19</v>
      </c>
    </row>
    <row r="5" spans="1:8" x14ac:dyDescent="0.3">
      <c r="A5" s="2" t="s">
        <v>21</v>
      </c>
      <c r="B5" s="17">
        <v>735748</v>
      </c>
      <c r="C5" s="17"/>
      <c r="D5" s="30">
        <f>+B5/4</f>
        <v>183937</v>
      </c>
      <c r="F5" s="2" t="s">
        <v>21</v>
      </c>
      <c r="G5" s="31">
        <v>404144</v>
      </c>
      <c r="H5" s="3">
        <f>+G5/4</f>
        <v>101036</v>
      </c>
    </row>
    <row r="6" spans="1:8" x14ac:dyDescent="0.3">
      <c r="A6" s="2" t="s">
        <v>14</v>
      </c>
      <c r="B6" s="31">
        <v>3327722</v>
      </c>
      <c r="C6" s="31"/>
      <c r="D6" s="3">
        <f>+B6/4</f>
        <v>831930.5</v>
      </c>
      <c r="F6" s="2" t="s">
        <v>14</v>
      </c>
      <c r="G6" s="31">
        <v>323315</v>
      </c>
      <c r="H6" s="3">
        <f>+G6/4</f>
        <v>80828.75</v>
      </c>
    </row>
    <row r="7" spans="1:8" x14ac:dyDescent="0.3">
      <c r="A7" s="2" t="s">
        <v>15</v>
      </c>
      <c r="B7" s="31">
        <v>2857861</v>
      </c>
      <c r="C7" s="31"/>
      <c r="D7" s="3">
        <f t="shared" ref="D7:D10" si="0">+B7/4</f>
        <v>714465.25</v>
      </c>
      <c r="F7" s="2" t="s">
        <v>15</v>
      </c>
      <c r="G7" s="31">
        <v>80828</v>
      </c>
      <c r="H7" s="3">
        <f>+G7/4</f>
        <v>20207</v>
      </c>
    </row>
    <row r="8" spans="1:8" x14ac:dyDescent="0.3">
      <c r="A8" s="2" t="s">
        <v>16</v>
      </c>
      <c r="B8" s="31">
        <v>757923</v>
      </c>
      <c r="C8" s="31"/>
      <c r="D8" s="3">
        <f t="shared" si="0"/>
        <v>189480.75</v>
      </c>
      <c r="G8" s="11"/>
      <c r="H8" s="10"/>
    </row>
    <row r="9" spans="1:8" x14ac:dyDescent="0.3">
      <c r="A9" s="2" t="s">
        <v>17</v>
      </c>
      <c r="B9" s="31">
        <v>240570</v>
      </c>
      <c r="C9" s="31"/>
      <c r="D9" s="3">
        <f t="shared" si="0"/>
        <v>60142.5</v>
      </c>
      <c r="G9" s="12"/>
      <c r="H9" s="10"/>
    </row>
    <row r="10" spans="1:8" x14ac:dyDescent="0.3">
      <c r="A10" s="2" t="s">
        <v>18</v>
      </c>
      <c r="B10" s="9">
        <v>124889</v>
      </c>
      <c r="C10" s="9"/>
      <c r="D10" s="3">
        <f t="shared" si="0"/>
        <v>31222.25</v>
      </c>
    </row>
    <row r="14" spans="1:8" x14ac:dyDescent="0.3">
      <c r="A14" s="14" t="s">
        <v>0</v>
      </c>
      <c r="B14" s="6" t="s">
        <v>1</v>
      </c>
      <c r="C14" s="6" t="s">
        <v>12</v>
      </c>
      <c r="D14" s="6" t="s">
        <v>2</v>
      </c>
      <c r="E14" s="6" t="s">
        <v>9</v>
      </c>
      <c r="F14" s="6" t="s">
        <v>3</v>
      </c>
      <c r="G14" s="6" t="s">
        <v>11</v>
      </c>
      <c r="H14" s="4"/>
    </row>
    <row r="15" spans="1:8" x14ac:dyDescent="0.3">
      <c r="A15" s="2" t="s">
        <v>21</v>
      </c>
      <c r="B15" s="15">
        <f>+D5</f>
        <v>183937</v>
      </c>
      <c r="C15" s="18">
        <f>+H5</f>
        <v>101036</v>
      </c>
      <c r="D15" s="15">
        <v>3.2000000000000001E-2</v>
      </c>
      <c r="E15" s="27">
        <f>+$B$1*D15</f>
        <v>96000000000</v>
      </c>
      <c r="F15" s="28">
        <f>+E15/(B15+C15)</f>
        <v>336874.01964396628</v>
      </c>
      <c r="G15" s="28">
        <f>+F15/12</f>
        <v>28072.834970330525</v>
      </c>
      <c r="H15" s="23"/>
    </row>
    <row r="16" spans="1:8" x14ac:dyDescent="0.3">
      <c r="A16" s="2" t="s">
        <v>4</v>
      </c>
      <c r="B16" s="15">
        <f t="shared" ref="B16:B20" si="1">+D6</f>
        <v>831930.5</v>
      </c>
      <c r="C16" s="18">
        <f t="shared" ref="C16:C19" si="2">+H6</f>
        <v>80828.75</v>
      </c>
      <c r="D16" s="5">
        <v>0.42</v>
      </c>
      <c r="E16" s="27">
        <f t="shared" ref="E16:E20" si="3">+$B$1*D16</f>
        <v>1260000000000</v>
      </c>
      <c r="F16" s="28">
        <f>+E16/(B16+C16)</f>
        <v>1380429.7244864951</v>
      </c>
      <c r="G16" s="7">
        <f>F16/12</f>
        <v>115035.8103738746</v>
      </c>
      <c r="H16" s="23"/>
    </row>
    <row r="17" spans="1:8" x14ac:dyDescent="0.3">
      <c r="A17" s="2" t="s">
        <v>5</v>
      </c>
      <c r="B17" s="15">
        <f t="shared" si="1"/>
        <v>714465.25</v>
      </c>
      <c r="C17" s="18">
        <f t="shared" si="2"/>
        <v>20207</v>
      </c>
      <c r="D17" s="5">
        <v>0.38</v>
      </c>
      <c r="E17" s="27">
        <f t="shared" si="3"/>
        <v>1140000000000</v>
      </c>
      <c r="F17" s="28">
        <f>+E17/(B17+C17)</f>
        <v>1551712.3451988285</v>
      </c>
      <c r="G17" s="7">
        <f t="shared" ref="G17:G20" si="4">F17/12</f>
        <v>129309.36209990237</v>
      </c>
      <c r="H17" s="23"/>
    </row>
    <row r="18" spans="1:8" x14ac:dyDescent="0.3">
      <c r="A18" s="2" t="s">
        <v>6</v>
      </c>
      <c r="B18" s="15">
        <f t="shared" si="1"/>
        <v>189480.75</v>
      </c>
      <c r="C18" s="18">
        <f t="shared" si="2"/>
        <v>0</v>
      </c>
      <c r="D18" s="5">
        <v>0.11</v>
      </c>
      <c r="E18" s="27">
        <f t="shared" si="3"/>
        <v>330000000000</v>
      </c>
      <c r="F18" s="28">
        <f>+E18/(B18+C18)</f>
        <v>1741601.7194358793</v>
      </c>
      <c r="G18" s="7">
        <f t="shared" si="4"/>
        <v>145133.47661965661</v>
      </c>
      <c r="H18" s="23"/>
    </row>
    <row r="19" spans="1:8" x14ac:dyDescent="0.3">
      <c r="A19" s="2" t="s">
        <v>7</v>
      </c>
      <c r="B19" s="15">
        <f t="shared" si="1"/>
        <v>60142.5</v>
      </c>
      <c r="C19" s="18">
        <f t="shared" si="2"/>
        <v>0</v>
      </c>
      <c r="D19" s="5">
        <v>3.7999999999999999E-2</v>
      </c>
      <c r="E19" s="27">
        <f t="shared" si="3"/>
        <v>114000000000</v>
      </c>
      <c r="F19" s="28">
        <f t="shared" ref="F19:F20" si="5">+E19/(B19+C19)</f>
        <v>1895498.1917944881</v>
      </c>
      <c r="G19" s="7">
        <f t="shared" si="4"/>
        <v>157958.18264954069</v>
      </c>
      <c r="H19" s="23"/>
    </row>
    <row r="20" spans="1:8" x14ac:dyDescent="0.3">
      <c r="A20" s="2" t="s">
        <v>8</v>
      </c>
      <c r="B20" s="15">
        <f t="shared" si="1"/>
        <v>31222.25</v>
      </c>
      <c r="C20" s="18">
        <f>+H10</f>
        <v>0</v>
      </c>
      <c r="D20" s="5">
        <v>0.02</v>
      </c>
      <c r="E20" s="27">
        <f t="shared" si="3"/>
        <v>60000000000</v>
      </c>
      <c r="F20" s="28">
        <f t="shared" si="5"/>
        <v>1921706.4753501108</v>
      </c>
      <c r="G20" s="7">
        <f t="shared" si="4"/>
        <v>160142.20627917591</v>
      </c>
      <c r="H20" s="23"/>
    </row>
    <row r="21" spans="1:8" x14ac:dyDescent="0.3">
      <c r="D21">
        <f>SUM(D15:D20)</f>
        <v>1</v>
      </c>
      <c r="E21" s="16">
        <f>SUM(E15:E20)</f>
        <v>3000000000000</v>
      </c>
      <c r="H21" s="8"/>
    </row>
  </sheetData>
  <mergeCells count="2">
    <mergeCell ref="A4:B4"/>
    <mergeCell ref="F4:G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Distribución de Familias Bogotá</vt:lpstr>
      <vt:lpstr>Bogotá-Soacha</vt:lpstr>
      <vt:lpstr>Subsidio-Soacha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david soler castellanos</cp:lastModifiedBy>
  <dcterms:created xsi:type="dcterms:W3CDTF">2024-01-10T22:53:25Z</dcterms:created>
  <dcterms:modified xsi:type="dcterms:W3CDTF">2024-01-13T03:59:06Z</dcterms:modified>
</cp:coreProperties>
</file>