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Cierre Ingreso 2015" sheetId="4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W10" i="4"/>
  <c r="Y10" s="1"/>
  <c r="Y9" s="1"/>
  <c r="U9"/>
  <c r="W33"/>
  <c r="X9"/>
  <c r="W9"/>
  <c r="Q34"/>
  <c r="V34" s="1"/>
  <c r="D34"/>
  <c r="D33" s="1"/>
  <c r="S33"/>
  <c r="Q33"/>
  <c r="V33" s="1"/>
  <c r="P33"/>
  <c r="O33"/>
  <c r="N33"/>
  <c r="M33"/>
  <c r="L33"/>
  <c r="K33"/>
  <c r="J33"/>
  <c r="I33"/>
  <c r="H33"/>
  <c r="G33"/>
  <c r="F33"/>
  <c r="E33"/>
  <c r="C33"/>
  <c r="Q32"/>
  <c r="V32" s="1"/>
  <c r="D32"/>
  <c r="Q31"/>
  <c r="V31" s="1"/>
  <c r="D31"/>
  <c r="Q30"/>
  <c r="U30" s="1"/>
  <c r="X30" s="1"/>
  <c r="D30"/>
  <c r="V29"/>
  <c r="Q29"/>
  <c r="U29" s="1"/>
  <c r="W29" s="1"/>
  <c r="D29"/>
  <c r="S28"/>
  <c r="Q28"/>
  <c r="V28" s="1"/>
  <c r="P28"/>
  <c r="O28"/>
  <c r="N28"/>
  <c r="M28"/>
  <c r="L28"/>
  <c r="K28"/>
  <c r="J28"/>
  <c r="I28"/>
  <c r="H28"/>
  <c r="G28"/>
  <c r="F28"/>
  <c r="E28"/>
  <c r="C28"/>
  <c r="Q27"/>
  <c r="U27" s="1"/>
  <c r="W27" s="1"/>
  <c r="Y27" s="1"/>
  <c r="Q26"/>
  <c r="U26" s="1"/>
  <c r="W26" s="1"/>
  <c r="Y26" s="1"/>
  <c r="D26"/>
  <c r="Q25"/>
  <c r="U25" s="1"/>
  <c r="X25" s="1"/>
  <c r="Y25" s="1"/>
  <c r="D25"/>
  <c r="Q24"/>
  <c r="V24" s="1"/>
  <c r="D24"/>
  <c r="Q23"/>
  <c r="U23" s="1"/>
  <c r="W23" s="1"/>
  <c r="Y23" s="1"/>
  <c r="D23"/>
  <c r="Q22"/>
  <c r="U22" s="1"/>
  <c r="X22" s="1"/>
  <c r="Y22" s="1"/>
  <c r="D22"/>
  <c r="Q21"/>
  <c r="U21" s="1"/>
  <c r="W21" s="1"/>
  <c r="Y21" s="1"/>
  <c r="D21"/>
  <c r="Q20"/>
  <c r="V20" s="1"/>
  <c r="D20"/>
  <c r="Q19"/>
  <c r="U19" s="1"/>
  <c r="X19" s="1"/>
  <c r="Y19" s="1"/>
  <c r="D19"/>
  <c r="Q18"/>
  <c r="U18" s="1"/>
  <c r="X18" s="1"/>
  <c r="Y18" s="1"/>
  <c r="D18"/>
  <c r="Q17"/>
  <c r="U17" s="1"/>
  <c r="W17" s="1"/>
  <c r="Y17" s="1"/>
  <c r="D17"/>
  <c r="Q16"/>
  <c r="V16" s="1"/>
  <c r="D16"/>
  <c r="Q15"/>
  <c r="U15" s="1"/>
  <c r="W15" s="1"/>
  <c r="D15"/>
  <c r="Q14"/>
  <c r="U14" s="1"/>
  <c r="X14" s="1"/>
  <c r="Y14" s="1"/>
  <c r="D14"/>
  <c r="Q13"/>
  <c r="U13" s="1"/>
  <c r="X13" s="1"/>
  <c r="Y13" s="1"/>
  <c r="D13"/>
  <c r="Q12"/>
  <c r="V12" s="1"/>
  <c r="D12"/>
  <c r="S11"/>
  <c r="P11"/>
  <c r="O11"/>
  <c r="N11"/>
  <c r="M11"/>
  <c r="L11"/>
  <c r="K11"/>
  <c r="J11"/>
  <c r="I11"/>
  <c r="H11"/>
  <c r="G11"/>
  <c r="F11"/>
  <c r="E11"/>
  <c r="C11"/>
  <c r="F10"/>
  <c r="F9" s="1"/>
  <c r="E10"/>
  <c r="D10"/>
  <c r="S9"/>
  <c r="P9"/>
  <c r="O9"/>
  <c r="N9"/>
  <c r="M9"/>
  <c r="L9"/>
  <c r="K9"/>
  <c r="J9"/>
  <c r="I9"/>
  <c r="H9"/>
  <c r="G9"/>
  <c r="D9"/>
  <c r="C9"/>
  <c r="V17" l="1"/>
  <c r="D11"/>
  <c r="V22"/>
  <c r="Q10"/>
  <c r="V10" s="1"/>
  <c r="V14"/>
  <c r="V19"/>
  <c r="V25"/>
  <c r="Y30"/>
  <c r="W11"/>
  <c r="Y15"/>
  <c r="Y29"/>
  <c r="W28"/>
  <c r="W36" s="1"/>
  <c r="Q11"/>
  <c r="V13"/>
  <c r="V15"/>
  <c r="V18"/>
  <c r="V21"/>
  <c r="V23"/>
  <c r="V26"/>
  <c r="V30"/>
  <c r="U32"/>
  <c r="X32" s="1"/>
  <c r="Y32" s="1"/>
  <c r="D28"/>
  <c r="D36" s="1"/>
  <c r="U12"/>
  <c r="U16"/>
  <c r="X16" s="1"/>
  <c r="Y16" s="1"/>
  <c r="U20"/>
  <c r="X20" s="1"/>
  <c r="Y20" s="1"/>
  <c r="U24"/>
  <c r="X24" s="1"/>
  <c r="Y24" s="1"/>
  <c r="U31"/>
  <c r="X31" s="1"/>
  <c r="Y31" s="1"/>
  <c r="U34"/>
  <c r="E9"/>
  <c r="I36"/>
  <c r="M36"/>
  <c r="H36"/>
  <c r="L36"/>
  <c r="P36"/>
  <c r="C36"/>
  <c r="G36"/>
  <c r="K36"/>
  <c r="O36"/>
  <c r="F36"/>
  <c r="J36"/>
  <c r="N36"/>
  <c r="Y28" l="1"/>
  <c r="Q9"/>
  <c r="V9" s="1"/>
  <c r="V11"/>
  <c r="X12"/>
  <c r="U11"/>
  <c r="U33"/>
  <c r="X34"/>
  <c r="X28"/>
  <c r="E36"/>
  <c r="Q36" l="1"/>
  <c r="U36"/>
  <c r="Y12"/>
  <c r="Y11" s="1"/>
  <c r="X11"/>
  <c r="Y34"/>
  <c r="Y33" s="1"/>
  <c r="X33"/>
  <c r="Y36" l="1"/>
  <c r="X36"/>
</calcChain>
</file>

<file path=xl/sharedStrings.xml><?xml version="1.0" encoding="utf-8"?>
<sst xmlns="http://schemas.openxmlformats.org/spreadsheetml/2006/main" count="52" uniqueCount="52">
  <si>
    <t>PRESUPUESTO MENSUAL 2015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</si>
  <si>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</si>
  <si>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</si>
  <si>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</si>
  <si>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</si>
  <si>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</si>
  <si>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</si>
  <si>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</si>
  <si>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</si>
  <si>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</si>
  <si>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</si>
  <si>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</si>
  <si>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</si>
  <si>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CONTA</t>
  </si>
  <si>
    <t>DIFERENCIAS</t>
  </si>
  <si>
    <t>SUBSIDIOS Y APORTACIONES</t>
  </si>
  <si>
    <t>Subsidio Municipal</t>
  </si>
  <si>
    <t>INGRESOS PROPIOS</t>
  </si>
  <si>
    <t>Cuotas de Recuperación CDI</t>
  </si>
  <si>
    <t>Cuotas de Recuperación CDC</t>
  </si>
  <si>
    <t>Cuotas de Recuperación Centros Especiales</t>
  </si>
  <si>
    <t>Desayunos Escolares Fríos</t>
  </si>
  <si>
    <t>Despensas Pasaf</t>
  </si>
  <si>
    <t>Comedores Públicos</t>
  </si>
  <si>
    <t>Cuotas de Recuperación Asistencia Medica</t>
  </si>
  <si>
    <t>Modulo de Copiado</t>
  </si>
  <si>
    <t>Eventos</t>
  </si>
  <si>
    <t>Cuotas de Recuperación Finanzas</t>
  </si>
  <si>
    <t>Otros Ingresos del sistema</t>
  </si>
  <si>
    <t>Bazar</t>
  </si>
  <si>
    <t xml:space="preserve">Otros ingresos financieros  </t>
  </si>
  <si>
    <t>Proalimne</t>
  </si>
  <si>
    <t>Venta de Activos Fijos</t>
  </si>
  <si>
    <t>APOYOS EXTRAORDINARIOS</t>
  </si>
  <si>
    <t>Donativos en Efectivo</t>
  </si>
  <si>
    <t>Donativos en Especie</t>
  </si>
  <si>
    <t>Donativos Fundación Necahuatl Chicago</t>
  </si>
  <si>
    <t>Estímulo Fiscal 2015</t>
  </si>
  <si>
    <t>Adecuaciones</t>
  </si>
  <si>
    <t>Ampliación</t>
  </si>
  <si>
    <t>Reducción</t>
  </si>
  <si>
    <t>INGRESOS DEVENGADO 2015</t>
  </si>
  <si>
    <t>TOTAL</t>
  </si>
  <si>
    <t>Descripcion</t>
  </si>
  <si>
    <t>Cierre
Presupuestal</t>
  </si>
  <si>
    <t>Presupuesto
Autorizado</t>
  </si>
  <si>
    <t>Sistema DIF Guadalajara</t>
  </si>
  <si>
    <t>Ejercicio Fiscal 2015, Cierre</t>
  </si>
  <si>
    <t xml:space="preserve">Detalle del Ingreso </t>
  </si>
  <si>
    <t>ESTÍMULO FISCAL</t>
  </si>
  <si>
    <t>Desayunos Ración Caliente</t>
  </si>
  <si>
    <t>Covenio DIF Estatal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</si>
</sst>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2" fillId="0" borderId="0" xfId="1" applyNumberFormat="1" applyFont="1"/>
    <xf numFmtId="4" fontId="2" fillId="0" borderId="0" xfId="0" applyNumberFormat="1" applyFont="1"/>
    <xf numFmtId="3" fontId="2" fillId="0" borderId="0" xfId="1" applyNumberFormat="1" applyFont="1" applyFill="1"/>
    <xf numFmtId="3" fontId="2" fillId="0" borderId="0" xfId="0" applyNumberFormat="1" applyFont="1"/>
    <xf numFmtId="3" fontId="2" fillId="2" borderId="0" xfId="0" applyNumberFormat="1" applyFont="1" applyFill="1"/>
    <xf numFmtId="0" fontId="3" fillId="3" borderId="2" xfId="0" applyFont="1" applyFill="1" applyBorder="1" applyAlignment="1">
      <alignment vertical="center"/>
    </xf>
    <xf numFmtId="3" fontId="3" fillId="3" borderId="2" xfId="1" applyNumberFormat="1" applyFont="1" applyFill="1" applyBorder="1" applyAlignment="1">
      <alignment vertical="center"/>
    </xf>
    <xf numFmtId="3" fontId="2" fillId="3" borderId="2" xfId="0" applyNumberFormat="1" applyFont="1" applyFill="1" applyBorder="1" applyAlignment="1">
      <alignment vertical="center"/>
    </xf>
    <xf numFmtId="0" fontId="2" fillId="3" borderId="2" xfId="0" applyFont="1" applyFill="1" applyBorder="1"/>
    <xf numFmtId="3" fontId="3" fillId="3" borderId="2" xfId="0" applyNumberFormat="1" applyFont="1" applyFill="1" applyBorder="1" applyAlignment="1">
      <alignment horizontal="center" vertical="center" wrapText="1"/>
    </xf>
    <xf numFmtId="0" fontId="3" fillId="4" borderId="0" xfId="0" applyFont="1" applyFill="1"/>
    <xf numFmtId="3" fontId="3" fillId="4" borderId="0" xfId="1" applyNumberFormat="1" applyFont="1" applyFill="1"/>
    <xf numFmtId="3" fontId="2" fillId="4" borderId="0" xfId="0" applyNumberFormat="1" applyFont="1" applyFill="1"/>
    <xf numFmtId="3" fontId="3" fillId="4" borderId="1" xfId="0" applyNumberFormat="1" applyFont="1" applyFill="1" applyBorder="1"/>
    <xf numFmtId="3" fontId="2" fillId="3" borderId="2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.enciso/Downloads/INGRESOS%20RECAUDADOS%20ENERO%20A%20SEPT%202015%20PR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e de Compac"/>
    </sheetNames>
    <sheetDataSet>
      <sheetData sheetId="0" refreshError="1">
        <row r="10">
          <cell r="D10">
            <v>25588744.079999998</v>
          </cell>
          <cell r="E10">
            <v>21588744.079999998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37"/>
  <sheetViews>
    <sheetView showGridLines="0" tabSelected="1" workbookViewId="0">
      <selection activeCell="B4" sqref="B4"/>
    </sheetView>
  </sheetViews>
  <sheetFormatPr baseColWidth="10" defaultRowHeight="10.5"/>
  <cols>
    <col min="1" max="1" width="5.7109375" style="1" customWidth="1"/>
    <col min="2" max="2" width="70.7109375" style="1" customWidth="1"/>
    <col min="3" max="3" width="12.5703125" style="1" hidden="1" customWidth="1"/>
    <col min="4" max="4" width="17.42578125" style="1" hidden="1" customWidth="1"/>
    <col min="5" max="16" width="12.7109375" style="1" hidden="1" customWidth="1"/>
    <col min="17" max="17" width="14.85546875" style="1" hidden="1" customWidth="1"/>
    <col min="18" max="18" width="5.5703125" style="1" hidden="1" customWidth="1"/>
    <col min="19" max="19" width="13.7109375" style="1" hidden="1" customWidth="1"/>
    <col min="20" max="20" width="2.7109375" style="1" hidden="1" customWidth="1"/>
    <col min="21" max="21" width="15.7109375" style="1" hidden="1" customWidth="1"/>
    <col min="22" max="22" width="14.140625" style="1" hidden="1" customWidth="1"/>
    <col min="23" max="24" width="11.28515625" style="1" hidden="1" customWidth="1"/>
    <col min="25" max="25" width="13.140625" style="1" bestFit="1" customWidth="1"/>
    <col min="26" max="26" width="5.7109375" style="1" customWidth="1"/>
    <col min="27" max="16384" width="11.42578125" style="1"/>
  </cols>
  <sheetData>
    <row r="1" spans="2:26">
      <c r="C1" s="2"/>
    </row>
    <row r="2" spans="2:26" ht="12.75">
      <c r="B2" s="17" t="s">
        <v>46</v>
      </c>
      <c r="C2" s="2"/>
    </row>
    <row r="3" spans="2:26">
      <c r="B3" s="18" t="s">
        <v>48</v>
      </c>
      <c r="C3" s="2"/>
    </row>
    <row r="4" spans="2:26">
      <c r="B4" s="19" t="s">
        <v>47</v>
      </c>
      <c r="C4" s="2"/>
    </row>
    <row r="5" spans="2:26">
      <c r="C5" s="2"/>
    </row>
    <row r="6" spans="2:26">
      <c r="C6" s="2"/>
    </row>
    <row r="7" spans="2:26" ht="15" customHeight="1">
      <c r="B7" s="21" t="s">
        <v>43</v>
      </c>
      <c r="C7" s="23" t="s">
        <v>45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 t="s">
        <v>38</v>
      </c>
      <c r="X7" s="20"/>
      <c r="Y7" s="23" t="s">
        <v>44</v>
      </c>
    </row>
    <row r="8" spans="2:26" ht="15" customHeight="1">
      <c r="B8" s="22"/>
      <c r="C8" s="24"/>
      <c r="D8" s="11" t="s">
        <v>0</v>
      </c>
      <c r="E8" s="10" t="s">
        <v>1</v>
      </c>
      <c r="F8" s="10" t="s">
        <v>2</v>
      </c>
      <c r="G8" s="10" t="s">
        <v>3</v>
      </c>
      <c r="H8" s="10" t="s">
        <v>4</v>
      </c>
      <c r="I8" s="10" t="s">
        <v>5</v>
      </c>
      <c r="J8" s="10" t="s">
        <v>6</v>
      </c>
      <c r="K8" s="10" t="s">
        <v>7</v>
      </c>
      <c r="L8" s="10" t="s">
        <v>8</v>
      </c>
      <c r="M8" s="10" t="s">
        <v>9</v>
      </c>
      <c r="N8" s="10" t="s">
        <v>10</v>
      </c>
      <c r="O8" s="10" t="s">
        <v>11</v>
      </c>
      <c r="P8" s="10" t="s">
        <v>12</v>
      </c>
      <c r="Q8" s="11" t="s">
        <v>41</v>
      </c>
      <c r="R8" s="10"/>
      <c r="S8" s="10" t="s">
        <v>13</v>
      </c>
      <c r="T8" s="10"/>
      <c r="U8" s="10"/>
      <c r="V8" s="10" t="s">
        <v>14</v>
      </c>
      <c r="W8" s="16" t="s">
        <v>39</v>
      </c>
      <c r="X8" s="16" t="s">
        <v>40</v>
      </c>
      <c r="Y8" s="24"/>
    </row>
    <row r="9" spans="2:26" ht="22.5" customHeight="1">
      <c r="B9" s="12" t="s">
        <v>15</v>
      </c>
      <c r="C9" s="13">
        <f t="shared" ref="C9:Q9" si="0">SUM(C10:C10)</f>
        <v>299064928.88</v>
      </c>
      <c r="D9" s="13">
        <f t="shared" si="0"/>
        <v>24922077.406666666</v>
      </c>
      <c r="E9" s="13">
        <f t="shared" si="0"/>
        <v>25588744.079999998</v>
      </c>
      <c r="F9" s="13">
        <f t="shared" si="0"/>
        <v>21588744.079999998</v>
      </c>
      <c r="G9" s="13">
        <f t="shared" si="0"/>
        <v>21588744.079999998</v>
      </c>
      <c r="H9" s="13">
        <f t="shared" si="0"/>
        <v>23088744.079999998</v>
      </c>
      <c r="I9" s="13">
        <f t="shared" si="0"/>
        <v>23446838.079999998</v>
      </c>
      <c r="J9" s="13">
        <f t="shared" si="0"/>
        <v>22511256.079999998</v>
      </c>
      <c r="K9" s="13">
        <f t="shared" si="0"/>
        <v>25308138.079999998</v>
      </c>
      <c r="L9" s="13">
        <f t="shared" si="0"/>
        <v>36572159.75</v>
      </c>
      <c r="M9" s="13">
        <f t="shared" si="0"/>
        <v>26588744.079999998</v>
      </c>
      <c r="N9" s="13">
        <f t="shared" si="0"/>
        <v>29588744.079999998</v>
      </c>
      <c r="O9" s="13">
        <f t="shared" si="0"/>
        <v>29588744.079999998</v>
      </c>
      <c r="P9" s="13">
        <f t="shared" si="0"/>
        <v>40605328.079999998</v>
      </c>
      <c r="Q9" s="13">
        <f t="shared" si="0"/>
        <v>326064928.62999994</v>
      </c>
      <c r="R9" s="14"/>
      <c r="S9" s="14">
        <f>SUM(S10:S10)</f>
        <v>326064928.63</v>
      </c>
      <c r="T9" s="14"/>
      <c r="U9" s="13">
        <f>SUM(U10:U10)</f>
        <v>27000000</v>
      </c>
      <c r="V9" s="14">
        <f>SUM(Q9-S9)</f>
        <v>-5.9604644775390625E-8</v>
      </c>
      <c r="W9" s="13">
        <f>SUM(W10:W10)</f>
        <v>27000000</v>
      </c>
      <c r="X9" s="13">
        <f>SUM(X10:X10)</f>
        <v>0</v>
      </c>
      <c r="Y9" s="13">
        <f>SUM(Y10:Y10)</f>
        <v>326064928.88</v>
      </c>
    </row>
    <row r="10" spans="2:26" ht="11.25" thickBot="1">
      <c r="B10" s="1" t="s">
        <v>16</v>
      </c>
      <c r="C10" s="2">
        <v>299064928.88</v>
      </c>
      <c r="D10" s="5">
        <f>C10/12</f>
        <v>24922077.406666666</v>
      </c>
      <c r="E10" s="5">
        <f>'[1]Reporte de Compac'!$D$10</f>
        <v>25588744.079999998</v>
      </c>
      <c r="F10" s="5">
        <f>'[1]Reporte de Compac'!$E$10</f>
        <v>21588744.079999998</v>
      </c>
      <c r="G10" s="5">
        <v>21588744.079999998</v>
      </c>
      <c r="H10" s="5">
        <v>23088744.079999998</v>
      </c>
      <c r="I10" s="5">
        <v>23446838.079999998</v>
      </c>
      <c r="J10" s="5">
        <v>22511256.079999998</v>
      </c>
      <c r="K10" s="5">
        <v>25308138.079999998</v>
      </c>
      <c r="L10" s="5">
        <v>36572159.75</v>
      </c>
      <c r="M10" s="6">
        <v>26588744.079999998</v>
      </c>
      <c r="N10" s="5">
        <v>29588744.079999998</v>
      </c>
      <c r="O10" s="5">
        <v>29588744.079999998</v>
      </c>
      <c r="P10" s="5">
        <v>40605328.079999998</v>
      </c>
      <c r="Q10" s="5">
        <f>SUM(E10:P10)</f>
        <v>326064928.62999994</v>
      </c>
      <c r="R10" s="5"/>
      <c r="S10" s="5">
        <v>326064928.63</v>
      </c>
      <c r="T10" s="5"/>
      <c r="U10" s="5">
        <v>27000000</v>
      </c>
      <c r="V10" s="5">
        <f>SUM(Q10-S10)</f>
        <v>-5.9604644775390625E-8</v>
      </c>
      <c r="W10" s="5">
        <f>+U10</f>
        <v>27000000</v>
      </c>
      <c r="X10" s="5"/>
      <c r="Y10" s="5">
        <f>+C10+W10-X10</f>
        <v>326064928.88</v>
      </c>
      <c r="Z10" s="3"/>
    </row>
    <row r="11" spans="2:26" ht="21" customHeight="1" thickBot="1">
      <c r="B11" s="12" t="s">
        <v>17</v>
      </c>
      <c r="C11" s="13">
        <f t="shared" ref="C11:M11" si="1">SUM(C12:C26)</f>
        <v>24500000</v>
      </c>
      <c r="D11" s="13">
        <f t="shared" si="1"/>
        <v>2041666.6666666667</v>
      </c>
      <c r="E11" s="13">
        <f t="shared" si="1"/>
        <v>1638240.7</v>
      </c>
      <c r="F11" s="13">
        <f t="shared" si="1"/>
        <v>2495280.36</v>
      </c>
      <c r="G11" s="13">
        <f t="shared" si="1"/>
        <v>1829576.1099999999</v>
      </c>
      <c r="H11" s="13">
        <f t="shared" si="1"/>
        <v>1563694.4799999997</v>
      </c>
      <c r="I11" s="13">
        <f t="shared" si="1"/>
        <v>1724022.4300000002</v>
      </c>
      <c r="J11" s="13">
        <f t="shared" si="1"/>
        <v>1964628.27</v>
      </c>
      <c r="K11" s="13">
        <f t="shared" si="1"/>
        <v>1964369.16</v>
      </c>
      <c r="L11" s="13">
        <f t="shared" si="1"/>
        <v>1826556.2100000002</v>
      </c>
      <c r="M11" s="13">
        <f t="shared" si="1"/>
        <v>1678531.04</v>
      </c>
      <c r="N11" s="13">
        <f t="shared" ref="N11:P11" si="2">SUM(N12:N25)</f>
        <v>1545322.13</v>
      </c>
      <c r="O11" s="13">
        <f t="shared" si="2"/>
        <v>1740735.32</v>
      </c>
      <c r="P11" s="13">
        <f t="shared" si="2"/>
        <v>1318750.8300000003</v>
      </c>
      <c r="Q11" s="13">
        <f>SUM(Q12:Q27)</f>
        <v>21419468.040000003</v>
      </c>
      <c r="R11" s="14"/>
      <c r="S11" s="14">
        <f>SUM(S12:S27)</f>
        <v>21419468.040000003</v>
      </c>
      <c r="T11" s="14"/>
      <c r="U11" s="13">
        <f>SUM(U12:U27)</f>
        <v>3080531.9600000004</v>
      </c>
      <c r="V11" s="15">
        <f t="shared" ref="V11:V34" si="3">SUM(Q11-S11)</f>
        <v>0</v>
      </c>
      <c r="W11" s="13">
        <f t="shared" ref="W11:Y11" si="4">SUM(W12:W27)</f>
        <v>356823.88</v>
      </c>
      <c r="X11" s="13">
        <f t="shared" si="4"/>
        <v>3437355.8400000003</v>
      </c>
      <c r="Y11" s="13">
        <f t="shared" si="4"/>
        <v>21419468.040000003</v>
      </c>
    </row>
    <row r="12" spans="2:26">
      <c r="B12" s="1" t="s">
        <v>18</v>
      </c>
      <c r="C12" s="4">
        <v>9500000</v>
      </c>
      <c r="D12" s="5">
        <f>C12/12</f>
        <v>791666.66666666663</v>
      </c>
      <c r="E12" s="5">
        <v>758144.99</v>
      </c>
      <c r="F12" s="5">
        <v>756360.99</v>
      </c>
      <c r="G12" s="5">
        <v>745354.49</v>
      </c>
      <c r="H12" s="5">
        <v>812043.5</v>
      </c>
      <c r="I12" s="5">
        <v>860205</v>
      </c>
      <c r="J12" s="5">
        <v>837081</v>
      </c>
      <c r="K12" s="5">
        <v>494025.5</v>
      </c>
      <c r="L12" s="5">
        <v>618017.5</v>
      </c>
      <c r="M12" s="5">
        <v>623446</v>
      </c>
      <c r="N12" s="5">
        <v>642355</v>
      </c>
      <c r="O12" s="5">
        <v>674266</v>
      </c>
      <c r="P12" s="5">
        <v>668088.5</v>
      </c>
      <c r="Q12" s="5">
        <f t="shared" ref="Q12:Q27" si="5">SUM(E12:P12)</f>
        <v>8489388.4699999988</v>
      </c>
      <c r="R12" s="5"/>
      <c r="S12" s="5">
        <v>8489388.4700000007</v>
      </c>
      <c r="T12" s="5"/>
      <c r="U12" s="5">
        <f>+C12-Q12</f>
        <v>1010611.5300000012</v>
      </c>
      <c r="V12" s="5">
        <f t="shared" si="3"/>
        <v>-1.862645149230957E-9</v>
      </c>
      <c r="W12" s="5"/>
      <c r="X12" s="5">
        <f>+U12</f>
        <v>1010611.5300000012</v>
      </c>
      <c r="Y12" s="5">
        <f t="shared" ref="Y12:Y27" si="6">+C12+W12-X12</f>
        <v>8489388.4699999988</v>
      </c>
      <c r="Z12" s="3"/>
    </row>
    <row r="13" spans="2:26">
      <c r="B13" s="1" t="s">
        <v>19</v>
      </c>
      <c r="C13" s="4">
        <v>6000000</v>
      </c>
      <c r="D13" s="5">
        <f t="shared" ref="D13:D26" si="7">C13/12</f>
        <v>500000</v>
      </c>
      <c r="E13" s="5">
        <v>338782.2</v>
      </c>
      <c r="F13" s="5">
        <v>1080445.06</v>
      </c>
      <c r="G13" s="5">
        <v>390891.5</v>
      </c>
      <c r="H13" s="5">
        <v>259550.5</v>
      </c>
      <c r="I13" s="5">
        <v>310012.09999999998</v>
      </c>
      <c r="J13" s="5">
        <v>464071</v>
      </c>
      <c r="K13" s="5">
        <v>582818</v>
      </c>
      <c r="L13" s="5">
        <v>336512.01</v>
      </c>
      <c r="M13" s="5">
        <v>403887</v>
      </c>
      <c r="N13" s="5">
        <v>353267.5</v>
      </c>
      <c r="O13" s="5">
        <v>310252.5</v>
      </c>
      <c r="P13" s="5">
        <v>242705</v>
      </c>
      <c r="Q13" s="5">
        <f t="shared" si="5"/>
        <v>5073194.37</v>
      </c>
      <c r="R13" s="5"/>
      <c r="S13" s="5">
        <v>5073194.37</v>
      </c>
      <c r="T13" s="5"/>
      <c r="U13" s="5">
        <f t="shared" ref="U13:U27" si="8">+C13-Q13</f>
        <v>926805.62999999989</v>
      </c>
      <c r="V13" s="5">
        <f t="shared" si="3"/>
        <v>0</v>
      </c>
      <c r="W13" s="5"/>
      <c r="X13" s="5">
        <f t="shared" ref="X13:X25" si="9">+U13</f>
        <v>926805.62999999989</v>
      </c>
      <c r="Y13" s="5">
        <f t="shared" si="6"/>
        <v>5073194.37</v>
      </c>
      <c r="Z13" s="3"/>
    </row>
    <row r="14" spans="2:26">
      <c r="B14" s="1" t="s">
        <v>20</v>
      </c>
      <c r="C14" s="4">
        <v>350000</v>
      </c>
      <c r="D14" s="5">
        <f t="shared" si="7"/>
        <v>29166.666666666668</v>
      </c>
      <c r="E14" s="5">
        <v>28097.5</v>
      </c>
      <c r="F14" s="5">
        <v>31372.799999999999</v>
      </c>
      <c r="G14" s="5">
        <v>31554</v>
      </c>
      <c r="H14" s="5">
        <v>26466</v>
      </c>
      <c r="I14" s="5">
        <v>30848.5</v>
      </c>
      <c r="J14" s="5">
        <v>29344.5</v>
      </c>
      <c r="K14" s="5">
        <v>22685.5</v>
      </c>
      <c r="L14" s="5">
        <v>10070.5</v>
      </c>
      <c r="M14" s="5">
        <v>53492</v>
      </c>
      <c r="N14" s="5">
        <v>30899</v>
      </c>
      <c r="O14" s="5">
        <v>28507</v>
      </c>
      <c r="P14" s="5">
        <v>20252.5</v>
      </c>
      <c r="Q14" s="5">
        <f t="shared" si="5"/>
        <v>343589.8</v>
      </c>
      <c r="R14" s="5"/>
      <c r="S14" s="5">
        <v>343589.8</v>
      </c>
      <c r="T14" s="5"/>
      <c r="U14" s="5">
        <f t="shared" si="8"/>
        <v>6410.2000000000116</v>
      </c>
      <c r="V14" s="5">
        <f t="shared" si="3"/>
        <v>0</v>
      </c>
      <c r="W14" s="5"/>
      <c r="X14" s="5">
        <f t="shared" si="9"/>
        <v>6410.2000000000116</v>
      </c>
      <c r="Y14" s="5">
        <f t="shared" si="6"/>
        <v>343589.8</v>
      </c>
      <c r="Z14" s="3"/>
    </row>
    <row r="15" spans="2:26">
      <c r="B15" s="1" t="s">
        <v>21</v>
      </c>
      <c r="C15" s="2">
        <v>350000</v>
      </c>
      <c r="D15" s="5">
        <f t="shared" si="7"/>
        <v>29166.666666666668</v>
      </c>
      <c r="E15" s="5">
        <v>35882</v>
      </c>
      <c r="F15" s="5">
        <v>38682</v>
      </c>
      <c r="G15" s="5">
        <v>39203</v>
      </c>
      <c r="H15" s="5">
        <v>26156</v>
      </c>
      <c r="I15" s="5">
        <v>44700.5</v>
      </c>
      <c r="J15" s="5">
        <v>48159</v>
      </c>
      <c r="K15" s="5">
        <v>33808</v>
      </c>
      <c r="L15" s="5">
        <v>8178</v>
      </c>
      <c r="M15" s="5">
        <v>40754</v>
      </c>
      <c r="N15" s="5">
        <v>49853</v>
      </c>
      <c r="O15" s="5">
        <v>59218</v>
      </c>
      <c r="P15" s="5">
        <v>43996</v>
      </c>
      <c r="Q15" s="5">
        <f t="shared" si="5"/>
        <v>468589.5</v>
      </c>
      <c r="R15" s="5"/>
      <c r="S15" s="5">
        <v>468589.5</v>
      </c>
      <c r="T15" s="5"/>
      <c r="U15" s="5">
        <f t="shared" si="8"/>
        <v>-118589.5</v>
      </c>
      <c r="V15" s="5">
        <f t="shared" si="3"/>
        <v>0</v>
      </c>
      <c r="W15" s="5">
        <f>-U15</f>
        <v>118589.5</v>
      </c>
      <c r="X15" s="5"/>
      <c r="Y15" s="5">
        <f t="shared" si="6"/>
        <v>468589.5</v>
      </c>
      <c r="Z15" s="3"/>
    </row>
    <row r="16" spans="2:26">
      <c r="B16" s="1" t="s">
        <v>50</v>
      </c>
      <c r="C16" s="2">
        <v>350000</v>
      </c>
      <c r="D16" s="5">
        <f t="shared" si="7"/>
        <v>29166.666666666668</v>
      </c>
      <c r="E16" s="5">
        <v>11100</v>
      </c>
      <c r="F16" s="5">
        <v>14444</v>
      </c>
      <c r="G16" s="5">
        <v>20582</v>
      </c>
      <c r="H16" s="5">
        <v>27913</v>
      </c>
      <c r="I16" s="5">
        <v>14120</v>
      </c>
      <c r="J16" s="5">
        <v>16650</v>
      </c>
      <c r="K16" s="5">
        <v>28300</v>
      </c>
      <c r="L16" s="5">
        <v>2450</v>
      </c>
      <c r="M16" s="5">
        <v>23000</v>
      </c>
      <c r="N16" s="5">
        <v>13650</v>
      </c>
      <c r="O16" s="5">
        <v>22750</v>
      </c>
      <c r="P16" s="5">
        <v>13448</v>
      </c>
      <c r="Q16" s="5">
        <f t="shared" si="5"/>
        <v>208407</v>
      </c>
      <c r="R16" s="5"/>
      <c r="S16" s="5">
        <v>208407</v>
      </c>
      <c r="T16" s="5"/>
      <c r="U16" s="5">
        <f t="shared" si="8"/>
        <v>141593</v>
      </c>
      <c r="V16" s="5">
        <f t="shared" si="3"/>
        <v>0</v>
      </c>
      <c r="W16" s="5"/>
      <c r="X16" s="5">
        <f t="shared" si="9"/>
        <v>141593</v>
      </c>
      <c r="Y16" s="5">
        <f t="shared" si="6"/>
        <v>208407</v>
      </c>
      <c r="Z16" s="3"/>
    </row>
    <row r="17" spans="2:26">
      <c r="B17" s="1" t="s">
        <v>22</v>
      </c>
      <c r="C17" s="2">
        <v>250000</v>
      </c>
      <c r="D17" s="5">
        <f t="shared" si="7"/>
        <v>20833.333333333332</v>
      </c>
      <c r="E17" s="5">
        <v>5510</v>
      </c>
      <c r="F17" s="5">
        <v>25100</v>
      </c>
      <c r="G17" s="5">
        <v>44952</v>
      </c>
      <c r="H17" s="5">
        <v>19615</v>
      </c>
      <c r="I17" s="5">
        <v>27395</v>
      </c>
      <c r="J17" s="5">
        <v>32858</v>
      </c>
      <c r="K17" s="5">
        <v>26005</v>
      </c>
      <c r="L17" s="5">
        <v>46210</v>
      </c>
      <c r="M17" s="5">
        <v>14392</v>
      </c>
      <c r="N17" s="5">
        <v>2450</v>
      </c>
      <c r="O17" s="5">
        <v>1570</v>
      </c>
      <c r="P17" s="5">
        <v>48615</v>
      </c>
      <c r="Q17" s="5">
        <f t="shared" si="5"/>
        <v>294672</v>
      </c>
      <c r="R17" s="5"/>
      <c r="S17" s="5">
        <v>294672</v>
      </c>
      <c r="T17" s="5"/>
      <c r="U17" s="5">
        <f t="shared" si="8"/>
        <v>-44672</v>
      </c>
      <c r="V17" s="5">
        <f t="shared" si="3"/>
        <v>0</v>
      </c>
      <c r="W17" s="5">
        <f>-U17</f>
        <v>44672</v>
      </c>
      <c r="X17" s="5"/>
      <c r="Y17" s="5">
        <f t="shared" si="6"/>
        <v>294672</v>
      </c>
      <c r="Z17" s="3"/>
    </row>
    <row r="18" spans="2:26">
      <c r="B18" s="1" t="s">
        <v>23</v>
      </c>
      <c r="C18" s="2">
        <v>200000</v>
      </c>
      <c r="D18" s="5">
        <f t="shared" si="7"/>
        <v>16666.666666666668</v>
      </c>
      <c r="E18" s="5">
        <v>8255</v>
      </c>
      <c r="F18" s="5">
        <v>14945</v>
      </c>
      <c r="G18" s="5">
        <v>16676</v>
      </c>
      <c r="H18" s="5">
        <v>12070</v>
      </c>
      <c r="I18" s="5">
        <v>16189</v>
      </c>
      <c r="J18" s="5">
        <v>20915.5</v>
      </c>
      <c r="K18" s="5">
        <v>23715</v>
      </c>
      <c r="L18" s="5">
        <v>22965</v>
      </c>
      <c r="M18" s="5">
        <v>8585</v>
      </c>
      <c r="N18" s="5">
        <v>20766</v>
      </c>
      <c r="O18" s="5">
        <v>18734</v>
      </c>
      <c r="P18" s="5">
        <v>10203</v>
      </c>
      <c r="Q18" s="5">
        <f t="shared" si="5"/>
        <v>194018.5</v>
      </c>
      <c r="R18" s="5"/>
      <c r="S18" s="5">
        <v>194018.5</v>
      </c>
      <c r="T18" s="5"/>
      <c r="U18" s="5">
        <f t="shared" si="8"/>
        <v>5981.5</v>
      </c>
      <c r="V18" s="5">
        <f t="shared" si="3"/>
        <v>0</v>
      </c>
      <c r="W18" s="5"/>
      <c r="X18" s="5">
        <f t="shared" si="9"/>
        <v>5981.5</v>
      </c>
      <c r="Y18" s="5">
        <f t="shared" si="6"/>
        <v>194018.5</v>
      </c>
      <c r="Z18" s="3"/>
    </row>
    <row r="19" spans="2:26">
      <c r="B19" s="1" t="s">
        <v>24</v>
      </c>
      <c r="C19" s="2">
        <v>4600000</v>
      </c>
      <c r="D19" s="5">
        <f t="shared" si="7"/>
        <v>383333.33333333331</v>
      </c>
      <c r="E19" s="5">
        <v>287488</v>
      </c>
      <c r="F19" s="5">
        <v>318494</v>
      </c>
      <c r="G19" s="5">
        <v>370979</v>
      </c>
      <c r="H19" s="5">
        <v>264896.5</v>
      </c>
      <c r="I19" s="5">
        <v>295196</v>
      </c>
      <c r="J19" s="5">
        <v>339154</v>
      </c>
      <c r="K19" s="5">
        <v>582370.4</v>
      </c>
      <c r="L19" s="5">
        <v>367432.5</v>
      </c>
      <c r="M19" s="5">
        <v>331564</v>
      </c>
      <c r="N19" s="5">
        <v>273566.7</v>
      </c>
      <c r="O19" s="5">
        <v>435555.6</v>
      </c>
      <c r="P19" s="5">
        <v>194454.1</v>
      </c>
      <c r="Q19" s="5">
        <f t="shared" si="5"/>
        <v>4061150.8000000003</v>
      </c>
      <c r="R19" s="5"/>
      <c r="S19" s="5">
        <v>4061150.8</v>
      </c>
      <c r="T19" s="5"/>
      <c r="U19" s="5">
        <f t="shared" si="8"/>
        <v>538849.19999999972</v>
      </c>
      <c r="V19" s="5">
        <f t="shared" si="3"/>
        <v>4.6566128730773926E-10</v>
      </c>
      <c r="W19" s="5"/>
      <c r="X19" s="5">
        <f t="shared" si="9"/>
        <v>538849.19999999972</v>
      </c>
      <c r="Y19" s="5">
        <f t="shared" si="6"/>
        <v>4061150.8000000003</v>
      </c>
      <c r="Z19" s="3"/>
    </row>
    <row r="20" spans="2:26">
      <c r="B20" s="1" t="s">
        <v>25</v>
      </c>
      <c r="C20" s="2">
        <v>380000</v>
      </c>
      <c r="D20" s="5">
        <f t="shared" si="7"/>
        <v>31666.666666666668</v>
      </c>
      <c r="E20" s="5">
        <v>31604.5</v>
      </c>
      <c r="F20" s="5">
        <v>38156</v>
      </c>
      <c r="G20" s="5">
        <v>31848.14</v>
      </c>
      <c r="H20" s="5">
        <v>20737.14</v>
      </c>
      <c r="I20" s="5">
        <v>25404</v>
      </c>
      <c r="J20" s="5">
        <v>27884.5</v>
      </c>
      <c r="K20" s="5">
        <v>31334.5</v>
      </c>
      <c r="L20" s="5">
        <v>26784.5</v>
      </c>
      <c r="M20" s="5">
        <v>25598.5</v>
      </c>
      <c r="N20" s="5">
        <v>17992</v>
      </c>
      <c r="O20" s="5">
        <v>26768.5</v>
      </c>
      <c r="P20" s="5">
        <v>16738.5</v>
      </c>
      <c r="Q20" s="5">
        <f t="shared" si="5"/>
        <v>320850.78000000003</v>
      </c>
      <c r="R20" s="5"/>
      <c r="S20" s="5">
        <v>320850.78000000003</v>
      </c>
      <c r="T20" s="5"/>
      <c r="U20" s="5">
        <f t="shared" si="8"/>
        <v>59149.219999999972</v>
      </c>
      <c r="V20" s="5">
        <f t="shared" si="3"/>
        <v>0</v>
      </c>
      <c r="W20" s="5"/>
      <c r="X20" s="5">
        <f t="shared" si="9"/>
        <v>59149.219999999972</v>
      </c>
      <c r="Y20" s="5">
        <f t="shared" si="6"/>
        <v>320850.78000000003</v>
      </c>
      <c r="Z20" s="3"/>
    </row>
    <row r="21" spans="2:26">
      <c r="B21" s="1" t="s">
        <v>26</v>
      </c>
      <c r="C21" s="2">
        <v>400000</v>
      </c>
      <c r="D21" s="5">
        <f t="shared" si="7"/>
        <v>33333.333333333336</v>
      </c>
      <c r="E21" s="5">
        <v>15500</v>
      </c>
      <c r="F21" s="5">
        <v>34920</v>
      </c>
      <c r="G21" s="5">
        <v>14040</v>
      </c>
      <c r="H21" s="5">
        <v>13820</v>
      </c>
      <c r="I21" s="5">
        <v>12765</v>
      </c>
      <c r="J21" s="5">
        <v>11140</v>
      </c>
      <c r="K21" s="5">
        <v>18650</v>
      </c>
      <c r="L21" s="5">
        <v>231049.3</v>
      </c>
      <c r="M21" s="5">
        <v>1480</v>
      </c>
      <c r="N21" s="5">
        <v>28540</v>
      </c>
      <c r="O21" s="5">
        <v>28000</v>
      </c>
      <c r="P21" s="5">
        <v>4160</v>
      </c>
      <c r="Q21" s="5">
        <f t="shared" si="5"/>
        <v>414064.3</v>
      </c>
      <c r="R21" s="5"/>
      <c r="S21" s="5">
        <v>414064.3</v>
      </c>
      <c r="T21" s="5"/>
      <c r="U21" s="5">
        <f t="shared" si="8"/>
        <v>-14064.299999999988</v>
      </c>
      <c r="V21" s="5">
        <f t="shared" si="3"/>
        <v>0</v>
      </c>
      <c r="W21" s="5">
        <f>-U21</f>
        <v>14064.299999999988</v>
      </c>
      <c r="X21" s="5"/>
      <c r="Y21" s="5">
        <f t="shared" si="6"/>
        <v>414064.3</v>
      </c>
      <c r="Z21" s="3"/>
    </row>
    <row r="22" spans="2:26">
      <c r="B22" s="1" t="s">
        <v>27</v>
      </c>
      <c r="C22" s="2">
        <v>1670000</v>
      </c>
      <c r="D22" s="5">
        <f t="shared" si="7"/>
        <v>139166.66666666666</v>
      </c>
      <c r="E22" s="5">
        <v>111786</v>
      </c>
      <c r="F22" s="5">
        <v>104540</v>
      </c>
      <c r="G22" s="5">
        <v>117480</v>
      </c>
      <c r="H22" s="5">
        <v>76589</v>
      </c>
      <c r="I22" s="5">
        <v>80374</v>
      </c>
      <c r="J22" s="5">
        <v>78468</v>
      </c>
      <c r="K22" s="5">
        <v>96054</v>
      </c>
      <c r="L22" s="5">
        <v>96646</v>
      </c>
      <c r="M22" s="5">
        <v>124483</v>
      </c>
      <c r="N22" s="5">
        <v>110260</v>
      </c>
      <c r="O22" s="5">
        <v>121486.5</v>
      </c>
      <c r="P22" s="5">
        <v>46726</v>
      </c>
      <c r="Q22" s="5">
        <f t="shared" si="5"/>
        <v>1164892.5</v>
      </c>
      <c r="R22" s="5"/>
      <c r="S22" s="5">
        <v>1164892.5</v>
      </c>
      <c r="T22" s="5"/>
      <c r="U22" s="5">
        <f t="shared" si="8"/>
        <v>505107.5</v>
      </c>
      <c r="V22" s="5">
        <f t="shared" si="3"/>
        <v>0</v>
      </c>
      <c r="W22" s="5"/>
      <c r="X22" s="5">
        <f t="shared" si="9"/>
        <v>505107.5</v>
      </c>
      <c r="Y22" s="5">
        <f t="shared" si="6"/>
        <v>1164892.5</v>
      </c>
      <c r="Z22" s="3"/>
    </row>
    <row r="23" spans="2:26">
      <c r="B23" s="1" t="s">
        <v>28</v>
      </c>
      <c r="C23" s="2">
        <v>0</v>
      </c>
      <c r="D23" s="5">
        <f t="shared" si="7"/>
        <v>0</v>
      </c>
      <c r="E23" s="5">
        <v>25</v>
      </c>
      <c r="F23" s="5">
        <v>85.9</v>
      </c>
      <c r="G23" s="5">
        <v>46</v>
      </c>
      <c r="H23" s="5">
        <v>-847.55</v>
      </c>
      <c r="I23" s="5">
        <v>1.5</v>
      </c>
      <c r="J23" s="5">
        <v>10811.44</v>
      </c>
      <c r="K23" s="5">
        <v>39.04</v>
      </c>
      <c r="L23" s="5">
        <v>972.62</v>
      </c>
      <c r="M23" s="5">
        <v>1521.33</v>
      </c>
      <c r="N23" s="5">
        <v>338.5</v>
      </c>
      <c r="O23" s="5">
        <v>6585.18</v>
      </c>
      <c r="P23" s="5">
        <v>2091.12</v>
      </c>
      <c r="Q23" s="5">
        <f t="shared" si="5"/>
        <v>21670.080000000002</v>
      </c>
      <c r="R23" s="5"/>
      <c r="S23" s="5">
        <v>21670.080000000002</v>
      </c>
      <c r="T23" s="5"/>
      <c r="U23" s="5">
        <f t="shared" si="8"/>
        <v>-21670.080000000002</v>
      </c>
      <c r="V23" s="5">
        <f t="shared" si="3"/>
        <v>0</v>
      </c>
      <c r="W23" s="5">
        <f>-U23</f>
        <v>21670.080000000002</v>
      </c>
      <c r="X23" s="5"/>
      <c r="Y23" s="5">
        <f t="shared" si="6"/>
        <v>21670.080000000002</v>
      </c>
      <c r="Z23" s="3"/>
    </row>
    <row r="24" spans="2:26">
      <c r="B24" s="1" t="s">
        <v>29</v>
      </c>
      <c r="C24" s="2">
        <v>400000</v>
      </c>
      <c r="D24" s="5">
        <f t="shared" si="7"/>
        <v>33333.333333333336</v>
      </c>
      <c r="E24" s="5">
        <v>0</v>
      </c>
      <c r="F24" s="5">
        <v>20081</v>
      </c>
      <c r="G24" s="5">
        <v>700</v>
      </c>
      <c r="H24" s="5">
        <v>2475</v>
      </c>
      <c r="I24" s="5">
        <v>1600</v>
      </c>
      <c r="J24" s="5">
        <v>44472</v>
      </c>
      <c r="K24" s="5">
        <v>21319</v>
      </c>
      <c r="L24" s="5">
        <v>56519</v>
      </c>
      <c r="M24" s="5">
        <v>16927</v>
      </c>
      <c r="N24" s="5">
        <v>0</v>
      </c>
      <c r="O24" s="5">
        <v>3600</v>
      </c>
      <c r="P24" s="5">
        <v>2662.5</v>
      </c>
      <c r="Q24" s="5">
        <f t="shared" si="5"/>
        <v>170355.5</v>
      </c>
      <c r="R24" s="5"/>
      <c r="S24" s="5">
        <v>170355.5</v>
      </c>
      <c r="T24" s="5"/>
      <c r="U24" s="5">
        <f t="shared" si="8"/>
        <v>229644.5</v>
      </c>
      <c r="V24" s="5">
        <f t="shared" si="3"/>
        <v>0</v>
      </c>
      <c r="W24" s="5"/>
      <c r="X24" s="5">
        <f t="shared" si="9"/>
        <v>229644.5</v>
      </c>
      <c r="Y24" s="5">
        <f t="shared" si="6"/>
        <v>170355.5</v>
      </c>
      <c r="Z24" s="3"/>
    </row>
    <row r="25" spans="2:26">
      <c r="B25" s="1" t="s">
        <v>30</v>
      </c>
      <c r="C25" s="2">
        <v>50000</v>
      </c>
      <c r="D25" s="5">
        <f t="shared" si="7"/>
        <v>4166.666666666667</v>
      </c>
      <c r="E25" s="5">
        <v>6065.51</v>
      </c>
      <c r="F25" s="5">
        <v>5053.6099999999997</v>
      </c>
      <c r="G25" s="5">
        <v>5269.98</v>
      </c>
      <c r="H25" s="5">
        <v>2210.39</v>
      </c>
      <c r="I25" s="5">
        <v>2076.83</v>
      </c>
      <c r="J25" s="5">
        <v>2142.33</v>
      </c>
      <c r="K25" s="5">
        <v>1565.22</v>
      </c>
      <c r="L25" s="5">
        <v>1685.28</v>
      </c>
      <c r="M25" s="5">
        <v>1290.21</v>
      </c>
      <c r="N25" s="5">
        <v>1384.43</v>
      </c>
      <c r="O25" s="5">
        <v>3442.04</v>
      </c>
      <c r="P25" s="5">
        <v>4610.6099999999997</v>
      </c>
      <c r="Q25" s="5">
        <f t="shared" si="5"/>
        <v>36796.44</v>
      </c>
      <c r="R25" s="5"/>
      <c r="S25" s="5">
        <v>36796.44</v>
      </c>
      <c r="T25" s="5"/>
      <c r="U25" s="5">
        <f t="shared" si="8"/>
        <v>13203.559999999998</v>
      </c>
      <c r="V25" s="5">
        <f t="shared" si="3"/>
        <v>0</v>
      </c>
      <c r="W25" s="5"/>
      <c r="X25" s="5">
        <f t="shared" si="9"/>
        <v>13203.559999999998</v>
      </c>
      <c r="Y25" s="5">
        <f t="shared" si="6"/>
        <v>36796.44</v>
      </c>
      <c r="Z25" s="3"/>
    </row>
    <row r="26" spans="2:26">
      <c r="B26" s="1" t="s">
        <v>31</v>
      </c>
      <c r="C26" s="2">
        <v>0</v>
      </c>
      <c r="D26" s="5">
        <f t="shared" si="7"/>
        <v>0</v>
      </c>
      <c r="E26" s="5">
        <v>0</v>
      </c>
      <c r="F26" s="5">
        <v>12600</v>
      </c>
      <c r="G26" s="5">
        <v>0</v>
      </c>
      <c r="H26" s="5">
        <v>0</v>
      </c>
      <c r="I26" s="5">
        <v>3135</v>
      </c>
      <c r="J26" s="5">
        <v>1477</v>
      </c>
      <c r="K26" s="5">
        <v>1680</v>
      </c>
      <c r="L26" s="5">
        <v>1064</v>
      </c>
      <c r="M26" s="5">
        <v>8111</v>
      </c>
      <c r="N26" s="5">
        <v>5866</v>
      </c>
      <c r="O26" s="5">
        <v>7098</v>
      </c>
      <c r="P26" s="5">
        <v>8297</v>
      </c>
      <c r="Q26" s="5">
        <f t="shared" si="5"/>
        <v>49328</v>
      </c>
      <c r="R26" s="5"/>
      <c r="S26" s="5">
        <v>49328</v>
      </c>
      <c r="T26" s="5"/>
      <c r="U26" s="5">
        <f t="shared" si="8"/>
        <v>-49328</v>
      </c>
      <c r="V26" s="5">
        <f t="shared" si="3"/>
        <v>0</v>
      </c>
      <c r="W26" s="5">
        <f>-U26</f>
        <v>49328</v>
      </c>
      <c r="X26" s="5"/>
      <c r="Y26" s="5">
        <f t="shared" si="6"/>
        <v>49328</v>
      </c>
      <c r="Z26" s="3"/>
    </row>
    <row r="27" spans="2:26" ht="11.25" thickBot="1">
      <c r="B27" s="1" t="s">
        <v>32</v>
      </c>
      <c r="C27" s="2"/>
      <c r="D27" s="5"/>
      <c r="E27" s="5"/>
      <c r="F27" s="5"/>
      <c r="G27" s="5"/>
      <c r="H27" s="5"/>
      <c r="I27" s="5"/>
      <c r="J27" s="5"/>
      <c r="K27" s="5">
        <v>108500</v>
      </c>
      <c r="L27" s="5"/>
      <c r="M27" s="5"/>
      <c r="N27" s="5"/>
      <c r="O27" s="5"/>
      <c r="P27" s="5"/>
      <c r="Q27" s="5">
        <f t="shared" si="5"/>
        <v>108500</v>
      </c>
      <c r="R27" s="5"/>
      <c r="S27" s="5">
        <v>108500</v>
      </c>
      <c r="T27" s="5"/>
      <c r="U27" s="5">
        <f t="shared" si="8"/>
        <v>-108500</v>
      </c>
      <c r="V27" s="5"/>
      <c r="W27" s="5">
        <f>-U27</f>
        <v>108500</v>
      </c>
      <c r="X27" s="5"/>
      <c r="Y27" s="5">
        <f t="shared" si="6"/>
        <v>108500</v>
      </c>
      <c r="Z27" s="3"/>
    </row>
    <row r="28" spans="2:26" ht="21" customHeight="1" thickBot="1">
      <c r="B28" s="12" t="s">
        <v>33</v>
      </c>
      <c r="C28" s="13">
        <f>SUM(C29:C32)</f>
        <v>5450000</v>
      </c>
      <c r="D28" s="13">
        <f t="shared" ref="D28:Q28" si="10">SUM(D29:D32)</f>
        <v>454166.66666666669</v>
      </c>
      <c r="E28" s="13">
        <f t="shared" si="10"/>
        <v>4699.74</v>
      </c>
      <c r="F28" s="13">
        <f t="shared" si="10"/>
        <v>11628.2</v>
      </c>
      <c r="G28" s="13">
        <f t="shared" si="10"/>
        <v>20000</v>
      </c>
      <c r="H28" s="13">
        <f t="shared" si="10"/>
        <v>0</v>
      </c>
      <c r="I28" s="13">
        <f t="shared" si="10"/>
        <v>221737.26</v>
      </c>
      <c r="J28" s="13">
        <f t="shared" si="10"/>
        <v>4079</v>
      </c>
      <c r="K28" s="13">
        <f t="shared" si="10"/>
        <v>71869.95</v>
      </c>
      <c r="L28" s="13">
        <f t="shared" si="10"/>
        <v>242229.6</v>
      </c>
      <c r="M28" s="13">
        <f t="shared" si="10"/>
        <v>1089488.1200000001</v>
      </c>
      <c r="N28" s="13">
        <f t="shared" si="10"/>
        <v>35267.130000000005</v>
      </c>
      <c r="O28" s="13">
        <f t="shared" si="10"/>
        <v>2217036.2400000002</v>
      </c>
      <c r="P28" s="13">
        <f t="shared" si="10"/>
        <v>-44514.79</v>
      </c>
      <c r="Q28" s="13">
        <f t="shared" si="10"/>
        <v>3873520.45</v>
      </c>
      <c r="R28" s="14"/>
      <c r="S28" s="14">
        <f>SUM(S29:S32)</f>
        <v>3873520.4499999997</v>
      </c>
      <c r="T28" s="14"/>
      <c r="U28" s="14"/>
      <c r="V28" s="15">
        <f t="shared" si="3"/>
        <v>4.6566128730773926E-10</v>
      </c>
      <c r="W28" s="13">
        <f t="shared" ref="W28:Y28" si="11">SUM(W29:W32)</f>
        <v>332175.19999999995</v>
      </c>
      <c r="X28" s="13">
        <f t="shared" si="11"/>
        <v>1908654.7499999998</v>
      </c>
      <c r="Y28" s="13">
        <f t="shared" si="11"/>
        <v>3873520.45</v>
      </c>
    </row>
    <row r="29" spans="2:26">
      <c r="B29" s="1" t="s">
        <v>34</v>
      </c>
      <c r="C29" s="4">
        <v>750000</v>
      </c>
      <c r="D29" s="5">
        <f t="shared" ref="D29:D32" si="12">C29/12</f>
        <v>62500</v>
      </c>
      <c r="E29" s="5">
        <v>3679.74</v>
      </c>
      <c r="F29" s="5">
        <v>1977</v>
      </c>
      <c r="G29" s="5">
        <v>20000</v>
      </c>
      <c r="H29" s="5">
        <v>0</v>
      </c>
      <c r="I29" s="5">
        <v>0</v>
      </c>
      <c r="J29" s="5">
        <v>1679</v>
      </c>
      <c r="K29" s="5">
        <v>11957.45</v>
      </c>
      <c r="L29" s="5">
        <v>9000</v>
      </c>
      <c r="M29" s="5">
        <v>1062888.1200000001</v>
      </c>
      <c r="N29" s="5">
        <v>16808.68</v>
      </c>
      <c r="O29" s="5">
        <v>2000</v>
      </c>
      <c r="P29" s="5">
        <v>-47814.79</v>
      </c>
      <c r="Q29" s="5">
        <f t="shared" ref="Q29:Q32" si="13">SUM(E29:P29)</f>
        <v>1082175.2</v>
      </c>
      <c r="R29" s="5"/>
      <c r="S29" s="5">
        <v>1082175.2</v>
      </c>
      <c r="T29" s="5"/>
      <c r="U29" s="5">
        <f t="shared" ref="U29:U32" si="14">+C29-Q29</f>
        <v>-332175.19999999995</v>
      </c>
      <c r="V29" s="5">
        <f t="shared" si="3"/>
        <v>0</v>
      </c>
      <c r="W29" s="5">
        <f>-U29</f>
        <v>332175.19999999995</v>
      </c>
      <c r="X29" s="5"/>
      <c r="Y29" s="5">
        <f t="shared" ref="Y29:Y32" si="15">+C29+W29-X29</f>
        <v>1082175.2</v>
      </c>
      <c r="Z29" s="3"/>
    </row>
    <row r="30" spans="2:26">
      <c r="B30" s="1" t="s">
        <v>35</v>
      </c>
      <c r="C30" s="4">
        <v>1200000</v>
      </c>
      <c r="D30" s="5">
        <f t="shared" si="12"/>
        <v>100000</v>
      </c>
      <c r="E30" s="5">
        <v>1020</v>
      </c>
      <c r="F30" s="5">
        <v>9651.2000000000007</v>
      </c>
      <c r="G30" s="5">
        <v>0</v>
      </c>
      <c r="H30" s="5">
        <v>0</v>
      </c>
      <c r="I30" s="5">
        <v>75665.91</v>
      </c>
      <c r="J30" s="5">
        <v>2400</v>
      </c>
      <c r="K30" s="5">
        <v>1.5</v>
      </c>
      <c r="L30" s="5">
        <v>229.6</v>
      </c>
      <c r="M30" s="5">
        <v>0</v>
      </c>
      <c r="N30" s="5">
        <v>18458.45</v>
      </c>
      <c r="O30" s="5">
        <v>2457</v>
      </c>
      <c r="P30" s="5">
        <v>3300</v>
      </c>
      <c r="Q30" s="5">
        <f t="shared" si="13"/>
        <v>113183.66</v>
      </c>
      <c r="R30" s="5"/>
      <c r="S30" s="5">
        <v>113183.66</v>
      </c>
      <c r="T30" s="5"/>
      <c r="U30" s="5">
        <f t="shared" si="14"/>
        <v>1086816.3400000001</v>
      </c>
      <c r="V30" s="5">
        <f t="shared" si="3"/>
        <v>0</v>
      </c>
      <c r="W30" s="5"/>
      <c r="X30" s="5">
        <f t="shared" ref="X30:X32" si="16">+U30</f>
        <v>1086816.3400000001</v>
      </c>
      <c r="Y30" s="5">
        <f t="shared" si="15"/>
        <v>113183.65999999992</v>
      </c>
      <c r="Z30" s="3"/>
    </row>
    <row r="31" spans="2:26">
      <c r="B31" s="1" t="s">
        <v>36</v>
      </c>
      <c r="C31" s="4">
        <v>0</v>
      </c>
      <c r="D31" s="5">
        <f t="shared" si="12"/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f t="shared" si="13"/>
        <v>0</v>
      </c>
      <c r="R31" s="5"/>
      <c r="S31" s="5"/>
      <c r="T31" s="5"/>
      <c r="U31" s="5">
        <f t="shared" si="14"/>
        <v>0</v>
      </c>
      <c r="V31" s="5">
        <f t="shared" si="3"/>
        <v>0</v>
      </c>
      <c r="W31" s="5"/>
      <c r="X31" s="5">
        <f t="shared" si="16"/>
        <v>0</v>
      </c>
      <c r="Y31" s="5">
        <f t="shared" si="15"/>
        <v>0</v>
      </c>
      <c r="Z31" s="3"/>
    </row>
    <row r="32" spans="2:26">
      <c r="B32" s="1" t="s">
        <v>51</v>
      </c>
      <c r="C32" s="4">
        <v>3500000</v>
      </c>
      <c r="D32" s="5">
        <f t="shared" si="12"/>
        <v>291666.66666666669</v>
      </c>
      <c r="E32" s="5">
        <v>0</v>
      </c>
      <c r="F32" s="5">
        <v>0</v>
      </c>
      <c r="G32" s="5">
        <v>0</v>
      </c>
      <c r="H32" s="5">
        <v>0</v>
      </c>
      <c r="I32" s="5">
        <v>146071.35</v>
      </c>
      <c r="J32" s="5">
        <v>0</v>
      </c>
      <c r="K32" s="5">
        <v>59911</v>
      </c>
      <c r="L32" s="5">
        <v>233000</v>
      </c>
      <c r="M32" s="5">
        <v>26600</v>
      </c>
      <c r="N32" s="5">
        <v>0</v>
      </c>
      <c r="O32" s="5">
        <v>2212579.2400000002</v>
      </c>
      <c r="P32" s="5">
        <v>0</v>
      </c>
      <c r="Q32" s="5">
        <f t="shared" si="13"/>
        <v>2678161.5900000003</v>
      </c>
      <c r="R32" s="5"/>
      <c r="S32" s="5">
        <v>2678161.59</v>
      </c>
      <c r="T32" s="5"/>
      <c r="U32" s="5">
        <f t="shared" si="14"/>
        <v>821838.40999999968</v>
      </c>
      <c r="V32" s="5">
        <f t="shared" si="3"/>
        <v>4.6566128730773926E-10</v>
      </c>
      <c r="W32" s="5"/>
      <c r="X32" s="5">
        <f t="shared" si="16"/>
        <v>821838.40999999968</v>
      </c>
      <c r="Y32" s="5">
        <f t="shared" si="15"/>
        <v>2678161.5900000003</v>
      </c>
      <c r="Z32" s="3"/>
    </row>
    <row r="33" spans="2:26" ht="21" customHeight="1">
      <c r="B33" s="12" t="s">
        <v>49</v>
      </c>
      <c r="C33" s="13">
        <f>+C34</f>
        <v>11547413.800000001</v>
      </c>
      <c r="D33" s="13">
        <f t="shared" ref="D33:Q33" si="17">+D34</f>
        <v>962284.4833333334</v>
      </c>
      <c r="E33" s="13">
        <f t="shared" si="17"/>
        <v>2207722</v>
      </c>
      <c r="F33" s="13">
        <f t="shared" si="17"/>
        <v>0</v>
      </c>
      <c r="G33" s="13">
        <f t="shared" si="17"/>
        <v>0</v>
      </c>
      <c r="H33" s="13">
        <f t="shared" si="17"/>
        <v>0</v>
      </c>
      <c r="I33" s="13">
        <f t="shared" si="17"/>
        <v>0</v>
      </c>
      <c r="J33" s="13">
        <f t="shared" si="17"/>
        <v>0</v>
      </c>
      <c r="K33" s="13">
        <f t="shared" si="17"/>
        <v>0</v>
      </c>
      <c r="L33" s="13">
        <f t="shared" si="17"/>
        <v>0</v>
      </c>
      <c r="M33" s="13">
        <f t="shared" si="17"/>
        <v>0</v>
      </c>
      <c r="N33" s="13">
        <f t="shared" si="17"/>
        <v>0</v>
      </c>
      <c r="O33" s="13">
        <f t="shared" si="17"/>
        <v>0</v>
      </c>
      <c r="P33" s="13">
        <f t="shared" si="17"/>
        <v>0</v>
      </c>
      <c r="Q33" s="13">
        <f t="shared" si="17"/>
        <v>2207722</v>
      </c>
      <c r="R33" s="14"/>
      <c r="S33" s="14">
        <f>SUM(S34)</f>
        <v>2207722</v>
      </c>
      <c r="T33" s="14"/>
      <c r="U33" s="13">
        <f t="shared" ref="U33" si="18">+U34</f>
        <v>9339691.8000000007</v>
      </c>
      <c r="V33" s="14">
        <f t="shared" si="3"/>
        <v>0</v>
      </c>
      <c r="W33" s="13">
        <f t="shared" ref="W33:Y33" si="19">+W34</f>
        <v>0</v>
      </c>
      <c r="X33" s="13">
        <f t="shared" si="19"/>
        <v>9339691.8000000007</v>
      </c>
      <c r="Y33" s="13">
        <f t="shared" si="19"/>
        <v>2207722</v>
      </c>
    </row>
    <row r="34" spans="2:26">
      <c r="B34" s="1" t="s">
        <v>37</v>
      </c>
      <c r="C34" s="2">
        <v>11547413.800000001</v>
      </c>
      <c r="D34" s="5">
        <f t="shared" ref="D34" si="20">C34/12</f>
        <v>962284.4833333334</v>
      </c>
      <c r="E34" s="5">
        <v>2207722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f t="shared" ref="Q34" si="21">SUM(E34:P34)</f>
        <v>2207722</v>
      </c>
      <c r="R34" s="5"/>
      <c r="S34" s="5">
        <v>2207722</v>
      </c>
      <c r="T34" s="5"/>
      <c r="U34" s="5">
        <f t="shared" ref="U34" si="22">+C34-Q34</f>
        <v>9339691.8000000007</v>
      </c>
      <c r="V34" s="5">
        <f t="shared" si="3"/>
        <v>0</v>
      </c>
      <c r="W34" s="5"/>
      <c r="X34" s="5">
        <f t="shared" ref="X34" si="23">+U34</f>
        <v>9339691.8000000007</v>
      </c>
      <c r="Y34" s="5">
        <f t="shared" ref="Y34" si="24">+C34+W34-X34</f>
        <v>2207722</v>
      </c>
      <c r="Z34" s="3"/>
    </row>
    <row r="35" spans="2:26">
      <c r="C35" s="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2:26" ht="15" customHeight="1">
      <c r="B36" s="7" t="s">
        <v>42</v>
      </c>
      <c r="C36" s="8">
        <f t="shared" ref="C36:Q36" si="25">+C33+C28+C11+C9</f>
        <v>340562342.68000001</v>
      </c>
      <c r="D36" s="8">
        <f t="shared" si="25"/>
        <v>28380195.223333333</v>
      </c>
      <c r="E36" s="8">
        <f t="shared" si="25"/>
        <v>29439406.52</v>
      </c>
      <c r="F36" s="8">
        <f t="shared" si="25"/>
        <v>24095652.639999997</v>
      </c>
      <c r="G36" s="8">
        <f t="shared" si="25"/>
        <v>23438320.189999998</v>
      </c>
      <c r="H36" s="8">
        <f t="shared" si="25"/>
        <v>24652438.559999999</v>
      </c>
      <c r="I36" s="8">
        <f t="shared" si="25"/>
        <v>25392597.77</v>
      </c>
      <c r="J36" s="8">
        <f t="shared" si="25"/>
        <v>24479963.349999998</v>
      </c>
      <c r="K36" s="8">
        <f t="shared" si="25"/>
        <v>27344377.189999998</v>
      </c>
      <c r="L36" s="8">
        <f t="shared" si="25"/>
        <v>38640945.560000002</v>
      </c>
      <c r="M36" s="8">
        <f t="shared" si="25"/>
        <v>29356763.239999998</v>
      </c>
      <c r="N36" s="8">
        <f t="shared" si="25"/>
        <v>31169333.339999996</v>
      </c>
      <c r="O36" s="8">
        <f t="shared" si="25"/>
        <v>33546515.640000001</v>
      </c>
      <c r="P36" s="8">
        <f t="shared" si="25"/>
        <v>41879564.119999997</v>
      </c>
      <c r="Q36" s="8">
        <f t="shared" si="25"/>
        <v>353565639.11999995</v>
      </c>
      <c r="R36" s="9"/>
      <c r="S36" s="9"/>
      <c r="T36" s="9"/>
      <c r="U36" s="8">
        <f>+U33+U28+U11+U9</f>
        <v>39420223.760000005</v>
      </c>
      <c r="V36" s="9"/>
      <c r="W36" s="8">
        <f>+W33+W28+W11+W9</f>
        <v>27688999.079999998</v>
      </c>
      <c r="X36" s="8">
        <f>+X33+X28+X11+X9</f>
        <v>14685702.390000001</v>
      </c>
      <c r="Y36" s="8">
        <f>+Y33+Y28+Y11+Y9</f>
        <v>353565639.37</v>
      </c>
    </row>
    <row r="37" spans="2:26">
      <c r="C37" s="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</sheetData>
  <mergeCells count="4">
    <mergeCell ref="W7:X7"/>
    <mergeCell ref="B7:B8"/>
    <mergeCell ref="C7:C8"/>
    <mergeCell ref="Y7:Y8"/>
  </mergeCells>
  <printOptions horizontalCentered="1"/>
  <pageMargins left="0" right="0" top="0.74803149606299213" bottom="0.74803149606299213" header="0.31496062992125984" footer="0.31496062992125984"/>
  <pageSetup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Cierre Ingreso 2015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javier.romero</dc:creator>
  <cp:lastModifiedBy>ivan.enciso</cp:lastModifiedBy>
  <cp:lastPrinted>2016-03-08T16:07:15Z</cp:lastPrinted>
  <dcterms:created xsi:type="dcterms:W3CDTF">2015-10-14T16:39:06Z</dcterms:created>
  <dcterms:modified xsi:type="dcterms:W3CDTF">2016-03-08T22:03:44Z</dcterms:modified>
</cp:coreProperties>
</file>