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No concluyó la prueba</t>
      </text>
    </comment>
    <comment authorId="0" ref="A12">
      <text>
        <t xml:space="preserve">No concluyó la prueba</t>
      </text>
    </comment>
    <comment authorId="0" ref="A14">
      <text>
        <t xml:space="preserve">No concluyó la prueba</t>
      </text>
    </comment>
    <comment authorId="0" ref="A15">
      <text>
        <t xml:space="preserve">no concluyo la prueba</t>
      </text>
    </comment>
  </commentList>
</comments>
</file>

<file path=xl/sharedStrings.xml><?xml version="1.0" encoding="utf-8"?>
<sst xmlns="http://schemas.openxmlformats.org/spreadsheetml/2006/main" count="58" uniqueCount="55">
  <si>
    <t>Nombre del participante</t>
  </si>
  <si>
    <t>Completó</t>
  </si>
  <si>
    <t xml:space="preserve">Edad </t>
  </si>
  <si>
    <t>Número de veces que pidió ayuda al facilitador</t>
  </si>
  <si>
    <t>Observaciones</t>
  </si>
  <si>
    <t>Tiempo en min</t>
  </si>
  <si>
    <t>Sabe...</t>
  </si>
  <si>
    <t>Mandar mensajes en whatsapp</t>
  </si>
  <si>
    <t>Hacer llamadas en whatsapp</t>
  </si>
  <si>
    <t>Compartir su ubicación actual en whatsapp</t>
  </si>
  <si>
    <t>Compartir su ubicación en tiempo real en whatsapp</t>
  </si>
  <si>
    <t>Identificar con un pin su domicilio en Google Maps</t>
  </si>
  <si>
    <t>Medir distancias en Google Maps</t>
  </si>
  <si>
    <t>Cambiar entre las diferentes vistas (satélite, calles) en Google Maps</t>
  </si>
  <si>
    <t>Identificar lugares con la barra de búsqueda en Google Maps</t>
  </si>
  <si>
    <t>Hacer zoom en Google Maps</t>
  </si>
  <si>
    <t>Experticia</t>
  </si>
  <si>
    <t>Segundos totales</t>
  </si>
  <si>
    <t xml:space="preserve">Hilda Karina Leon </t>
  </si>
  <si>
    <t xml:space="preserve">El sujeto presentó dudas a la hora de acceder y registrar su correo electrónico solo con la ubicación del carácter @ y en el número de teléfono se le hizo confuso el que apareciera el carácter "(" al principio del número, presentó tres series de suspiros en diferentes ocasiones presentando cansancio en los apartados de número telefónico, correo electrónico y en la ubicación del mapa. A su vez el mapa fue el mayor obstáculo que presentó dicho sujeto tardando más de 10 min en ubicar su casa. Por otro lado la prueba se realizó con éxito y con una lectura de absolutamente todo revisando igual términos y condiciones antes de aceptarlos con un tiempo de 34 min </t>
  </si>
  <si>
    <t xml:space="preserve">Martín Cruz Hernández </t>
  </si>
  <si>
    <t xml:space="preserve">El sujeto no tuvo inconvenientes más que en dos ocasiones que fueron solo teclear el carácter "@" y la ubicación y movimiento en el mapa cabe destacar que intentó buscar una barra lateral para poder hacer scroll y no encontró ninguna y eso le hizo llegar a un punto de estrés. El sujeto solo aceptó los términos y condiciones y se registró sin leer </t>
  </si>
  <si>
    <t xml:space="preserve">Clara Elena Ramírez Monegro </t>
  </si>
  <si>
    <t xml:space="preserve">El sujeto no presentó problemas más que el presentar la tecla @ y para el uso del mapa diciendo y cito " Debería haber algún indicador en el mapa como puntos de referencia para ubicarte mejor en el mapa". Acepto los términos y condiciones sin leer </t>
  </si>
  <si>
    <t xml:space="preserve">Hilda Anel Arjona </t>
  </si>
  <si>
    <t xml:space="preserve">Presentó problemas con el uso del teclado para insertar el carácter "@". Un aspecto interesante es que no leía si quiera a detalle las instrucciones al completo y de igual manera no leyó términos y condiciones pero tuvo un mejor reconocimiento del mapa a temprano avance del tiempo sin necesidad de decirle cómo moverse. </t>
  </si>
  <si>
    <t>Wendy Ordaz González</t>
  </si>
  <si>
    <t>La participante mostró inconformidad con poner el curp porque es un dato que no tiene "a la mano". Pidió ayuda para ubicar su predio en el mapa porque no sabe cómo ubicarlo en un mapa. No terminó de registrarse.</t>
  </si>
  <si>
    <t>Selene Julia Romero Peñaloza</t>
  </si>
  <si>
    <t>Presentó problemas con el uso del teclado para insertar el carácter "@". Tenía complicaciones para utilizar algunos gestos del trackpad. En el uso del mapa se le dificultaba hacer zoom y desplazarse con presición. Tuvo problemas para desplazarse por la página después de terminar de utilizar el mapa.</t>
  </si>
  <si>
    <t>Antonio Pérez Ballina</t>
  </si>
  <si>
    <t>Tuvo problemas para desplazarse por la página después de terminar de utilizar el mapa.</t>
  </si>
  <si>
    <t>Trinidad De Regil</t>
  </si>
  <si>
    <t>La mayoría del tiempo fue durante la selección de mapa approx (90 segundos)</t>
  </si>
  <si>
    <t>Capi Madera</t>
  </si>
  <si>
    <t>Preocupaciión sobre el uso del INE en el formulario, introdujo mal su curp pero el error que le dio lo ayudó a resolverlo.</t>
  </si>
  <si>
    <t>Jeffte Vega Arcila</t>
  </si>
  <si>
    <t>El sujeto tuvo problemas para ubicar su predio en el mapa, preguntó si no existía la versión satelital del mapa para ubicarse mejor, también preguntó si no se podía escribir la dirección de forma manual.</t>
  </si>
  <si>
    <t>Karla Medina Ravell</t>
  </si>
  <si>
    <t>La sujeto tuvo que abrir un cajón para tratar de obtener su curp, no estando consciente de que esa información puede estar en su INE, también tuvo muchos problemas con la interacción con el mapa, tanto porque no sabía cómo interactuar con él, como porque no sabe la ubicación espacial de su domicilio en un mapa, no terminó la prueba. Aunque no terminó la prueba puso que la interacción con el mapa no fue agradable ni desagradable y que no le cambiaría nada al sistema.</t>
  </si>
  <si>
    <t>Juan Ceballos Valladares</t>
  </si>
  <si>
    <t>El sujeto tuvo problemas en la navegación de la computadora, no sabía cómo se utilizaba el trackpad. Hizo ruidos de molestia cuando se le pidió el curp. No sabía cómo interactuar con el mapa, no sabía como acercar y alejar el zoom, a duras penas logró localizar su predio.</t>
  </si>
  <si>
    <t>Eric Medina Ravell</t>
  </si>
  <si>
    <r>
      <rPr/>
      <t xml:space="preserve">El sujeto tuvo problemas en la navegación de la computadora, no sabía cómo se utilizaba el trackpad. No le gustó que le pidieran el curp, se le complicó mucho escribir todos los caracteres porque no veía las letras. Pidió el correo de su </t>
    </r>
    <r>
      <rPr>
        <color rgb="FF1155CC"/>
        <u/>
      </rPr>
      <t>esposa. No</t>
    </r>
    <r>
      <rPr/>
      <t xml:space="preserve"> supo interactuar con el mapa, no sabía cómo hacer zoom o moverse de un lado a otro, por lo que tuvo que abandonar la prueba.</t>
    </r>
  </si>
  <si>
    <t>Lorena Beatriz Quijano</t>
  </si>
  <si>
    <t xml:space="preserve">La sujeto tuvo problemas en la navegación porque no sabía cómo usar el trackpad, en el mapa logró llegar a su colonia pero no encontró su casa. Abandonó la prueba.  </t>
  </si>
  <si>
    <t>Javier Calderon</t>
  </si>
  <si>
    <t>No ubicó su domicilio en el mapa, sugirió el poder ingresar su dirección de manera manual</t>
  </si>
  <si>
    <t>Elizabeth Delgado</t>
  </si>
  <si>
    <t>No ubicó su domicilio en el mapa, ingresó uno falso</t>
  </si>
  <si>
    <t>Niveles</t>
  </si>
  <si>
    <t>Porcentaje Exito</t>
  </si>
  <si>
    <t>Count</t>
  </si>
  <si>
    <t>Exitos Count</t>
  </si>
  <si>
    <t>Porcentaje Usuarios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</si>
</sst>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color rgb="FF000000"/>
      <name val="Arial"/>
    </font>
    <font>
      <sz val="9.0"/>
      <color rgb="FF000000"/>
      <name val="&quot;Google Sans Mono&quot;"/>
    </font>
  </fonts>
  <fills count="5">
    <fill>
      <patternFill patternType="none"/>
    </fill>
    <fill>
      <patternFill patternType="lightGray"/>
    </fill>
    <fill>
      <patternFill patternType="solid">
        <fgColor rgb="FFE06666"/>
        <bgColor rgb="FFE06666"/>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21" xfId="0" applyAlignment="1" applyFont="1" applyNumberFormat="1">
      <alignment readingOrder="0"/>
    </xf>
    <xf borderId="0" fillId="0" fontId="2" numFmtId="0" xfId="0" applyFont="1"/>
    <xf borderId="0" fillId="2" fontId="2" numFmtId="46" xfId="0" applyAlignment="1" applyFill="1" applyFont="1" applyNumberFormat="1">
      <alignment readingOrder="0"/>
    </xf>
    <xf borderId="0" fillId="3" fontId="2" numFmtId="46" xfId="0" applyAlignment="1" applyFill="1" applyFont="1" applyNumberFormat="1">
      <alignment readingOrder="0"/>
    </xf>
    <xf borderId="0" fillId="0" fontId="2" numFmtId="46" xfId="0" applyAlignment="1" applyFont="1" applyNumberFormat="1">
      <alignment readingOrder="0"/>
    </xf>
    <xf borderId="0" fillId="0" fontId="3" numFmtId="0" xfId="0" applyAlignment="1" applyFont="1">
      <alignment readingOrder="0"/>
    </xf>
    <xf borderId="0" fillId="4" fontId="4" numFmtId="0" xfId="0" applyAlignment="1" applyFill="1" applyFont="1">
      <alignment horizontal="left" readingOrder="0"/>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Segundos totales contra Experticia</a:t>
            </a:r>
          </a:p>
        </c:rich>
      </c:tx>
      <c:overlay val="0"/>
    </c:title>
    <c:plotArea>
      <c:layout/>
      <c:scatterChart>
        <c:scatterStyle val="lineMarker"/>
        <c:varyColors val="0"/>
        <c:ser>
          <c:idx val="0"/>
          <c:order val="0"/>
          <c:tx>
            <c:strRef>
              <c:f>'Hoja 1'!$R$1</c:f>
            </c:strRef>
          </c:tx>
          <c:spPr>
            <a:ln>
              <a:noFill/>
            </a:ln>
          </c:spPr>
          <c:marker>
            <c:symbol val="circle"/>
            <c:size val="7"/>
            <c:spPr>
              <a:solidFill>
                <a:schemeClr val="accent1"/>
              </a:solidFill>
              <a:ln cmpd="sng">
                <a:solidFill>
                  <a:schemeClr val="accent1"/>
                </a:solidFill>
              </a:ln>
            </c:spPr>
          </c:marker>
          <c:trendline>
            <c:name/>
            <c:spPr>
              <a:ln w="19050">
                <a:solidFill>
                  <a:srgbClr val="FF0000">
                    <a:alpha val="40000"/>
                  </a:srgbClr>
                </a:solidFill>
              </a:ln>
            </c:spPr>
            <c:trendlineType val="linear"/>
            <c:dispRSqr val="0"/>
            <c:dispEq val="0"/>
          </c:trendline>
          <c:xVal>
            <c:numRef>
              <c:f>'Hoja 1'!$Q$2:$Q$17</c:f>
            </c:numRef>
          </c:xVal>
          <c:yVal>
            <c:numRef>
              <c:f>'Hoja 1'!$R$2:$R$17</c:f>
              <c:numCache/>
            </c:numRef>
          </c:yVal>
        </c:ser>
        <c:dLbls>
          <c:showLegendKey val="0"/>
          <c:showVal val="0"/>
          <c:showCatName val="0"/>
          <c:showSerName val="0"/>
          <c:showPercent val="0"/>
          <c:showBubbleSize val="0"/>
        </c:dLbls>
        <c:axId val="1900431782"/>
        <c:axId val="429931121"/>
      </c:scatterChart>
      <c:valAx>
        <c:axId val="19004317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Experticia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9931121"/>
      </c:valAx>
      <c:valAx>
        <c:axId val="4299311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Segundos totales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043178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de Éxito contra Experticia</a:t>
            </a:r>
          </a:p>
        </c:rich>
      </c:tx>
      <c:overlay val="0"/>
    </c:title>
    <c:plotArea>
      <c:layout/>
      <c:scatterChart>
        <c:scatterStyle val="lineMarker"/>
        <c:varyColors val="0"/>
        <c:ser>
          <c:idx val="0"/>
          <c:order val="0"/>
          <c:tx>
            <c:strRef>
              <c:f>'Hoja 1'!$L$27</c:f>
            </c:strRef>
          </c:tx>
          <c:spPr>
            <a:ln>
              <a:noFill/>
            </a:ln>
          </c:spPr>
          <c:marker>
            <c:symbol val="circle"/>
            <c:size val="7"/>
            <c:spPr>
              <a:solidFill>
                <a:schemeClr val="accent1"/>
              </a:solidFill>
              <a:ln cmpd="sng">
                <a:solidFill>
                  <a:schemeClr val="accent1"/>
                </a:solidFill>
              </a:ln>
            </c:spPr>
          </c:marker>
          <c:trendline>
            <c:name/>
            <c:spPr>
              <a:ln w="19050">
                <a:solidFill>
                  <a:srgbClr val="FF0000">
                    <a:alpha val="40000"/>
                  </a:srgbClr>
                </a:solidFill>
              </a:ln>
            </c:spPr>
            <c:trendlineType val="linear"/>
            <c:dispRSqr val="0"/>
            <c:dispEq val="0"/>
          </c:trendline>
          <c:xVal>
            <c:numRef>
              <c:f>'Hoja 1'!$K$28:$K$36</c:f>
            </c:numRef>
          </c:xVal>
          <c:yVal>
            <c:numRef>
              <c:f>'Hoja 1'!$L$28:$L$36</c:f>
              <c:numCache/>
            </c:numRef>
          </c:yVal>
        </c:ser>
        <c:dLbls>
          <c:showLegendKey val="0"/>
          <c:showVal val="0"/>
          <c:showCatName val="0"/>
          <c:showSerName val="0"/>
          <c:showPercent val="0"/>
          <c:showBubbleSize val="0"/>
        </c:dLbls>
        <c:axId val="1587936036"/>
        <c:axId val="1539460608"/>
      </c:scatterChart>
      <c:valAx>
        <c:axId val="15879360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Experticia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9460608"/>
      </c:valAx>
      <c:valAx>
        <c:axId val="1539460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 Éxito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793603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190500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44</xdr:row>
      <xdr:rowOff>190500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sposa.n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3" width="8.5"/>
    <col customWidth="1" min="4" max="4" width="42.88"/>
    <col customWidth="1" min="5" max="5" width="261.88"/>
    <col customWidth="1" min="8" max="8" width="26.88"/>
    <col customWidth="1" min="9" max="9" width="24.75"/>
    <col customWidth="1" min="10" max="10" width="38.75"/>
    <col customWidth="1" min="11" max="11" width="43.5"/>
    <col customWidth="1" min="12" max="12" width="42.63"/>
    <col customWidth="1" min="13" max="13" width="27.75"/>
    <col customWidth="1" min="14" max="14" width="55.0"/>
    <col customWidth="1" min="15" max="15" width="49.5"/>
    <col customWidth="1" min="16" max="16" width="34.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2" t="s">
        <v>18</v>
      </c>
      <c r="B2" s="2">
        <v>1.0</v>
      </c>
      <c r="C2" s="2">
        <v>47.0</v>
      </c>
      <c r="D2" s="2">
        <v>3.0</v>
      </c>
      <c r="E2" s="2" t="s">
        <v>19</v>
      </c>
      <c r="F2" s="3">
        <v>0.026782407407407408</v>
      </c>
      <c r="H2" s="2">
        <v>1.0</v>
      </c>
      <c r="I2" s="2">
        <v>1.0</v>
      </c>
      <c r="J2" s="2">
        <v>0.0</v>
      </c>
      <c r="K2" s="2">
        <v>0.0</v>
      </c>
      <c r="L2" s="2">
        <v>0.0</v>
      </c>
      <c r="M2" s="2">
        <v>0.0</v>
      </c>
      <c r="N2" s="2">
        <v>0.0</v>
      </c>
      <c r="O2" s="2">
        <v>0.0</v>
      </c>
      <c r="P2" s="2">
        <v>0.0</v>
      </c>
      <c r="Q2" s="4">
        <f t="shared" ref="Q2:Q17" si="1">SUM(H2:P2)</f>
        <v>2</v>
      </c>
      <c r="R2" s="4">
        <f t="shared" ref="R2:R15" si="2">IF(B2 = 0, "" , MINUTE(F2)*60+SECOND(F2))</f>
        <v>2314</v>
      </c>
    </row>
    <row r="3">
      <c r="A3" s="2" t="s">
        <v>20</v>
      </c>
      <c r="B3" s="2">
        <v>1.0</v>
      </c>
      <c r="C3" s="2">
        <v>54.0</v>
      </c>
      <c r="D3" s="2">
        <v>2.0</v>
      </c>
      <c r="E3" s="2" t="s">
        <v>21</v>
      </c>
      <c r="F3" s="3">
        <v>0.010671296296296297</v>
      </c>
      <c r="H3" s="2">
        <v>1.0</v>
      </c>
      <c r="I3" s="2">
        <v>1.0</v>
      </c>
      <c r="J3" s="2">
        <v>1.0</v>
      </c>
      <c r="K3" s="2">
        <v>1.0</v>
      </c>
      <c r="L3" s="2">
        <v>1.0</v>
      </c>
      <c r="M3" s="2">
        <v>0.0</v>
      </c>
      <c r="N3" s="2">
        <v>0.0</v>
      </c>
      <c r="O3" s="2">
        <v>1.0</v>
      </c>
      <c r="P3" s="2">
        <v>1.0</v>
      </c>
      <c r="Q3" s="4">
        <f t="shared" si="1"/>
        <v>7</v>
      </c>
      <c r="R3" s="4">
        <f t="shared" si="2"/>
        <v>922</v>
      </c>
    </row>
    <row r="4">
      <c r="A4" s="2" t="s">
        <v>22</v>
      </c>
      <c r="B4" s="2">
        <v>1.0</v>
      </c>
      <c r="C4" s="2">
        <v>62.0</v>
      </c>
      <c r="D4" s="2">
        <v>2.0</v>
      </c>
      <c r="E4" s="2" t="s">
        <v>23</v>
      </c>
      <c r="F4" s="3">
        <v>0.008726851851851852</v>
      </c>
      <c r="H4" s="2">
        <v>1.0</v>
      </c>
      <c r="I4" s="2">
        <v>1.0</v>
      </c>
      <c r="J4" s="2">
        <v>1.0</v>
      </c>
      <c r="K4" s="2">
        <v>1.0</v>
      </c>
      <c r="L4" s="2">
        <v>0.0</v>
      </c>
      <c r="M4" s="2">
        <v>0.0</v>
      </c>
      <c r="N4" s="2">
        <v>0.0</v>
      </c>
      <c r="O4" s="2">
        <v>1.0</v>
      </c>
      <c r="P4" s="2">
        <v>1.0</v>
      </c>
      <c r="Q4" s="4">
        <f t="shared" si="1"/>
        <v>6</v>
      </c>
      <c r="R4" s="4">
        <f t="shared" si="2"/>
        <v>754</v>
      </c>
    </row>
    <row r="5">
      <c r="A5" s="2" t="s">
        <v>24</v>
      </c>
      <c r="B5" s="2">
        <v>1.0</v>
      </c>
      <c r="C5" s="2">
        <v>19.0</v>
      </c>
      <c r="D5" s="2">
        <v>1.0</v>
      </c>
      <c r="E5" s="2" t="s">
        <v>25</v>
      </c>
      <c r="F5" s="3">
        <v>0.01105324074074074</v>
      </c>
      <c r="H5" s="2">
        <v>1.0</v>
      </c>
      <c r="I5" s="2">
        <v>1.0</v>
      </c>
      <c r="J5" s="2">
        <v>1.0</v>
      </c>
      <c r="K5" s="2">
        <v>1.0</v>
      </c>
      <c r="L5" s="2">
        <v>0.0</v>
      </c>
      <c r="M5" s="2">
        <v>0.0</v>
      </c>
      <c r="N5" s="2">
        <v>0.0</v>
      </c>
      <c r="O5" s="2">
        <v>1.0</v>
      </c>
      <c r="P5" s="2">
        <v>1.0</v>
      </c>
      <c r="Q5" s="4">
        <f t="shared" si="1"/>
        <v>6</v>
      </c>
      <c r="R5" s="4">
        <f t="shared" si="2"/>
        <v>955</v>
      </c>
    </row>
    <row r="6">
      <c r="A6" s="2" t="s">
        <v>26</v>
      </c>
      <c r="B6" s="2">
        <v>0.0</v>
      </c>
      <c r="C6" s="2">
        <v>46.0</v>
      </c>
      <c r="D6" s="2">
        <v>3.0</v>
      </c>
      <c r="E6" s="2" t="s">
        <v>27</v>
      </c>
      <c r="F6" s="3">
        <v>0.007210648148148148</v>
      </c>
      <c r="H6" s="2">
        <v>1.0</v>
      </c>
      <c r="I6" s="2">
        <v>1.0</v>
      </c>
      <c r="J6" s="2">
        <v>1.0</v>
      </c>
      <c r="K6" s="2">
        <v>1.0</v>
      </c>
      <c r="L6" s="2">
        <v>1.0</v>
      </c>
      <c r="M6" s="2">
        <v>0.0</v>
      </c>
      <c r="N6" s="2">
        <v>0.0</v>
      </c>
      <c r="O6" s="2">
        <v>0.0</v>
      </c>
      <c r="P6" s="2">
        <v>1.0</v>
      </c>
      <c r="Q6" s="4">
        <f t="shared" si="1"/>
        <v>6</v>
      </c>
      <c r="R6" s="4" t="str">
        <f t="shared" si="2"/>
        <v/>
      </c>
    </row>
    <row r="7">
      <c r="A7" s="2" t="s">
        <v>28</v>
      </c>
      <c r="B7" s="2">
        <v>1.0</v>
      </c>
      <c r="C7" s="2">
        <v>54.0</v>
      </c>
      <c r="D7" s="2">
        <v>4.0</v>
      </c>
      <c r="E7" s="2" t="s">
        <v>29</v>
      </c>
      <c r="F7" s="5">
        <v>0.005509259259259259</v>
      </c>
      <c r="H7" s="2">
        <v>1.0</v>
      </c>
      <c r="I7" s="2">
        <v>1.0</v>
      </c>
      <c r="J7" s="2">
        <v>1.0</v>
      </c>
      <c r="K7" s="2">
        <v>1.0</v>
      </c>
      <c r="L7" s="2">
        <v>1.0</v>
      </c>
      <c r="M7" s="2">
        <v>0.0</v>
      </c>
      <c r="N7" s="2">
        <v>0.0</v>
      </c>
      <c r="O7" s="2">
        <v>1.0</v>
      </c>
      <c r="P7" s="2">
        <v>1.0</v>
      </c>
      <c r="Q7" s="4">
        <f t="shared" si="1"/>
        <v>7</v>
      </c>
      <c r="R7" s="4">
        <f t="shared" si="2"/>
        <v>476</v>
      </c>
    </row>
    <row r="8">
      <c r="A8" s="2" t="s">
        <v>30</v>
      </c>
      <c r="B8" s="2">
        <v>1.0</v>
      </c>
      <c r="C8" s="2">
        <v>56.0</v>
      </c>
      <c r="D8" s="2">
        <v>1.0</v>
      </c>
      <c r="E8" s="2" t="s">
        <v>31</v>
      </c>
      <c r="F8" s="6">
        <v>0.0019328703703703704</v>
      </c>
      <c r="H8" s="2">
        <v>1.0</v>
      </c>
      <c r="I8" s="2">
        <v>1.0</v>
      </c>
      <c r="J8" s="2">
        <v>1.0</v>
      </c>
      <c r="K8" s="2">
        <v>1.0</v>
      </c>
      <c r="L8" s="2">
        <v>1.0</v>
      </c>
      <c r="M8" s="2">
        <v>0.0</v>
      </c>
      <c r="N8" s="2">
        <v>0.0</v>
      </c>
      <c r="O8" s="2">
        <v>1.0</v>
      </c>
      <c r="P8" s="2">
        <v>1.0</v>
      </c>
      <c r="Q8" s="4">
        <f t="shared" si="1"/>
        <v>7</v>
      </c>
      <c r="R8" s="4">
        <f t="shared" si="2"/>
        <v>167</v>
      </c>
    </row>
    <row r="9">
      <c r="A9" s="2" t="s">
        <v>32</v>
      </c>
      <c r="B9" s="2">
        <v>1.0</v>
      </c>
      <c r="C9" s="2">
        <v>53.0</v>
      </c>
      <c r="D9" s="2">
        <v>0.0</v>
      </c>
      <c r="E9" s="2" t="s">
        <v>33</v>
      </c>
      <c r="F9" s="7">
        <v>0.0033564814814814816</v>
      </c>
      <c r="H9" s="2">
        <v>1.0</v>
      </c>
      <c r="I9" s="2">
        <v>1.0</v>
      </c>
      <c r="J9" s="2">
        <v>1.0</v>
      </c>
      <c r="K9" s="2">
        <v>1.0</v>
      </c>
      <c r="L9" s="2">
        <v>1.0</v>
      </c>
      <c r="M9" s="2">
        <v>0.0</v>
      </c>
      <c r="N9" s="2">
        <v>0.0</v>
      </c>
      <c r="O9" s="2">
        <v>1.0</v>
      </c>
      <c r="P9" s="2">
        <v>1.0</v>
      </c>
      <c r="Q9" s="4">
        <f t="shared" si="1"/>
        <v>7</v>
      </c>
      <c r="R9" s="4">
        <f t="shared" si="2"/>
        <v>290</v>
      </c>
    </row>
    <row r="10">
      <c r="A10" s="2" t="s">
        <v>34</v>
      </c>
      <c r="B10" s="2">
        <v>1.0</v>
      </c>
      <c r="C10" s="2">
        <v>46.0</v>
      </c>
      <c r="D10" s="2">
        <v>0.0</v>
      </c>
      <c r="E10" s="2" t="s">
        <v>35</v>
      </c>
      <c r="F10" s="7">
        <v>0.0015046296296296296</v>
      </c>
      <c r="H10" s="2">
        <v>1.0</v>
      </c>
      <c r="I10" s="2">
        <v>1.0</v>
      </c>
      <c r="J10" s="2">
        <v>1.0</v>
      </c>
      <c r="K10" s="2">
        <v>1.0</v>
      </c>
      <c r="L10" s="2">
        <v>1.0</v>
      </c>
      <c r="M10" s="2">
        <v>1.0</v>
      </c>
      <c r="N10" s="2">
        <v>1.0</v>
      </c>
      <c r="O10" s="2">
        <v>1.0</v>
      </c>
      <c r="P10" s="2">
        <v>1.0</v>
      </c>
      <c r="Q10" s="4">
        <f t="shared" si="1"/>
        <v>9</v>
      </c>
      <c r="R10" s="4">
        <f t="shared" si="2"/>
        <v>130</v>
      </c>
    </row>
    <row r="11">
      <c r="A11" s="2" t="s">
        <v>36</v>
      </c>
      <c r="B11" s="2">
        <v>1.0</v>
      </c>
      <c r="C11" s="2">
        <v>47.0</v>
      </c>
      <c r="D11" s="2">
        <v>2.0</v>
      </c>
      <c r="E11" s="2" t="s">
        <v>37</v>
      </c>
      <c r="F11" s="7">
        <v>0.0060185185185185185</v>
      </c>
      <c r="H11" s="2">
        <v>1.0</v>
      </c>
      <c r="I11" s="2">
        <v>1.0</v>
      </c>
      <c r="J11" s="2">
        <v>1.0</v>
      </c>
      <c r="K11" s="2">
        <v>1.0</v>
      </c>
      <c r="L11" s="2">
        <v>1.0</v>
      </c>
      <c r="M11" s="2">
        <v>1.0</v>
      </c>
      <c r="N11" s="2">
        <v>1.0</v>
      </c>
      <c r="O11" s="2">
        <v>1.0</v>
      </c>
      <c r="P11" s="2">
        <v>1.0</v>
      </c>
      <c r="Q11" s="4">
        <f t="shared" si="1"/>
        <v>9</v>
      </c>
      <c r="R11" s="4">
        <f t="shared" si="2"/>
        <v>520</v>
      </c>
    </row>
    <row r="12">
      <c r="A12" s="2" t="s">
        <v>38</v>
      </c>
      <c r="B12" s="2">
        <v>0.0</v>
      </c>
      <c r="C12" s="2">
        <v>51.0</v>
      </c>
      <c r="D12" s="2">
        <v>4.0</v>
      </c>
      <c r="E12" s="2" t="s">
        <v>39</v>
      </c>
      <c r="F12" s="7">
        <v>0.005381944444444444</v>
      </c>
      <c r="H12" s="2">
        <v>1.0</v>
      </c>
      <c r="I12" s="2">
        <v>1.0</v>
      </c>
      <c r="J12" s="2">
        <v>1.0</v>
      </c>
      <c r="K12" s="2">
        <v>0.0</v>
      </c>
      <c r="L12" s="2">
        <v>0.0</v>
      </c>
      <c r="M12" s="2">
        <v>0.0</v>
      </c>
      <c r="N12" s="2">
        <v>0.0</v>
      </c>
      <c r="O12" s="2">
        <v>0.0</v>
      </c>
      <c r="P12" s="2">
        <v>0.0</v>
      </c>
      <c r="Q12" s="4">
        <f t="shared" si="1"/>
        <v>3</v>
      </c>
      <c r="R12" s="4" t="str">
        <f t="shared" si="2"/>
        <v/>
      </c>
    </row>
    <row r="13">
      <c r="A13" s="2" t="s">
        <v>40</v>
      </c>
      <c r="B13" s="2">
        <v>1.0</v>
      </c>
      <c r="C13" s="2">
        <v>51.0</v>
      </c>
      <c r="D13" s="2">
        <v>3.0</v>
      </c>
      <c r="E13" s="2" t="s">
        <v>41</v>
      </c>
      <c r="F13" s="3">
        <v>0.008622685185185185</v>
      </c>
      <c r="H13" s="2">
        <v>1.0</v>
      </c>
      <c r="I13" s="2">
        <v>1.0</v>
      </c>
      <c r="J13" s="2">
        <v>1.0</v>
      </c>
      <c r="K13" s="2">
        <v>0.0</v>
      </c>
      <c r="L13" s="2">
        <v>0.0</v>
      </c>
      <c r="M13" s="2">
        <v>0.0</v>
      </c>
      <c r="N13" s="2">
        <v>1.0</v>
      </c>
      <c r="O13" s="2">
        <v>1.0</v>
      </c>
      <c r="P13" s="2">
        <v>1.0</v>
      </c>
      <c r="Q13" s="4">
        <f t="shared" si="1"/>
        <v>6</v>
      </c>
      <c r="R13" s="4">
        <f t="shared" si="2"/>
        <v>745</v>
      </c>
    </row>
    <row r="14">
      <c r="A14" s="2" t="s">
        <v>42</v>
      </c>
      <c r="B14" s="2">
        <v>0.0</v>
      </c>
      <c r="C14" s="2">
        <v>53.0</v>
      </c>
      <c r="D14" s="2">
        <v>5.0</v>
      </c>
      <c r="E14" s="8" t="s">
        <v>43</v>
      </c>
      <c r="F14" s="3">
        <v>0.007013888888888889</v>
      </c>
      <c r="H14" s="2">
        <v>1.0</v>
      </c>
      <c r="I14" s="2">
        <v>1.0</v>
      </c>
      <c r="J14" s="2">
        <v>0.0</v>
      </c>
      <c r="K14" s="2">
        <v>1.0</v>
      </c>
      <c r="L14" s="2">
        <v>0.0</v>
      </c>
      <c r="M14" s="2">
        <v>0.0</v>
      </c>
      <c r="N14" s="2">
        <v>0.0</v>
      </c>
      <c r="O14" s="2">
        <v>0.0</v>
      </c>
      <c r="P14" s="2">
        <v>0.0</v>
      </c>
      <c r="Q14" s="4">
        <f t="shared" si="1"/>
        <v>3</v>
      </c>
      <c r="R14" s="4" t="str">
        <f t="shared" si="2"/>
        <v/>
      </c>
    </row>
    <row r="15">
      <c r="A15" s="2" t="s">
        <v>44</v>
      </c>
      <c r="B15" s="2">
        <v>0.0</v>
      </c>
      <c r="C15" s="2">
        <v>52.0</v>
      </c>
      <c r="D15" s="2">
        <v>6.0</v>
      </c>
      <c r="E15" s="2" t="s">
        <v>45</v>
      </c>
      <c r="F15" s="3">
        <v>0.0096875</v>
      </c>
      <c r="H15" s="2">
        <v>1.0</v>
      </c>
      <c r="I15" s="2">
        <v>1.0</v>
      </c>
      <c r="J15" s="2">
        <v>0.0</v>
      </c>
      <c r="K15" s="2">
        <v>1.0</v>
      </c>
      <c r="L15" s="2">
        <v>1.0</v>
      </c>
      <c r="M15" s="2">
        <v>0.0</v>
      </c>
      <c r="N15" s="2">
        <v>0.0</v>
      </c>
      <c r="O15" s="2">
        <v>0.0</v>
      </c>
      <c r="P15" s="2">
        <v>0.0</v>
      </c>
      <c r="Q15" s="4">
        <f t="shared" si="1"/>
        <v>4</v>
      </c>
      <c r="R15" s="4" t="str">
        <f t="shared" si="2"/>
        <v/>
      </c>
    </row>
    <row r="16">
      <c r="A16" s="2" t="s">
        <v>46</v>
      </c>
      <c r="B16" s="2">
        <v>1.0</v>
      </c>
      <c r="C16" s="2">
        <v>54.0</v>
      </c>
      <c r="D16" s="2">
        <v>0.0</v>
      </c>
      <c r="E16" s="2" t="s">
        <v>47</v>
      </c>
      <c r="F16" s="3">
        <v>0.00619212962962963</v>
      </c>
      <c r="H16" s="2">
        <v>1.0</v>
      </c>
      <c r="I16" s="2">
        <v>1.0</v>
      </c>
      <c r="J16" s="2">
        <v>1.0</v>
      </c>
      <c r="K16" s="2">
        <v>1.0</v>
      </c>
      <c r="L16" s="2">
        <v>1.0</v>
      </c>
      <c r="M16" s="2">
        <v>1.0</v>
      </c>
      <c r="N16" s="2">
        <v>1.0</v>
      </c>
      <c r="O16" s="2">
        <v>1.0</v>
      </c>
      <c r="P16" s="2">
        <v>1.0</v>
      </c>
      <c r="Q16" s="4">
        <f t="shared" si="1"/>
        <v>9</v>
      </c>
      <c r="R16" s="2">
        <v>535.0</v>
      </c>
    </row>
    <row r="17">
      <c r="A17" s="2" t="s">
        <v>48</v>
      </c>
      <c r="B17" s="2">
        <v>1.0</v>
      </c>
      <c r="C17" s="2">
        <v>55.0</v>
      </c>
      <c r="D17" s="2">
        <v>0.0</v>
      </c>
      <c r="E17" s="9" t="s">
        <v>49</v>
      </c>
      <c r="F17" s="7">
        <v>0.0021412037037037038</v>
      </c>
      <c r="H17" s="2">
        <v>1.0</v>
      </c>
      <c r="I17" s="2">
        <v>1.0</v>
      </c>
      <c r="J17" s="2">
        <v>1.0</v>
      </c>
      <c r="K17" s="2">
        <v>0.0</v>
      </c>
      <c r="L17" s="2">
        <v>1.0</v>
      </c>
      <c r="M17" s="2">
        <v>1.0</v>
      </c>
      <c r="N17" s="2">
        <v>1.0</v>
      </c>
      <c r="O17" s="2">
        <v>1.0</v>
      </c>
      <c r="P17" s="2">
        <v>1.0</v>
      </c>
      <c r="Q17" s="4">
        <f t="shared" si="1"/>
        <v>8</v>
      </c>
      <c r="R17" s="2">
        <v>185.0</v>
      </c>
    </row>
    <row r="26">
      <c r="K26" s="2" t="s">
        <v>50</v>
      </c>
      <c r="L26" s="2" t="s">
        <v>51</v>
      </c>
      <c r="M26" s="2" t="s">
        <v>50</v>
      </c>
      <c r="N26" s="2" t="s">
        <v>52</v>
      </c>
      <c r="O26" s="2" t="s">
        <v>50</v>
      </c>
      <c r="P26" s="2" t="s">
        <v>53</v>
      </c>
    </row>
    <row r="27">
      <c r="K27" s="2" t="str">
        <f>IF(N27=0,"", 0)</f>
        <v/>
      </c>
      <c r="L27" s="4" t="str">
        <f t="shared" ref="L27:L36" si="3">IF(N27=0,"",(P27/N27)*100)</f>
        <v/>
      </c>
      <c r="M27" s="2">
        <v>0.0</v>
      </c>
      <c r="N27" s="4">
        <f>COUNTIF(Q:Q,"=0")</f>
        <v>0</v>
      </c>
      <c r="O27" s="2">
        <v>0.0</v>
      </c>
      <c r="P27" s="4">
        <f>SUMIF(Q2:Q18,"=0",B2:B15)</f>
        <v>0</v>
      </c>
    </row>
    <row r="28">
      <c r="K28" s="2" t="str">
        <f>IF(N28=0,"", 1)</f>
        <v/>
      </c>
      <c r="L28" s="4" t="str">
        <f t="shared" si="3"/>
        <v/>
      </c>
      <c r="M28" s="2">
        <v>1.0</v>
      </c>
      <c r="N28" s="4">
        <f>COUNTIF(Q:Q,"=1")</f>
        <v>0</v>
      </c>
      <c r="O28" s="2">
        <v>1.0</v>
      </c>
      <c r="P28" s="4">
        <f>SUMIF(Q2:Q18,"=1",B2:B15)</f>
        <v>0</v>
      </c>
    </row>
    <row r="29">
      <c r="K29" s="2">
        <f>IF(N29=0,"", 2)</f>
        <v>2</v>
      </c>
      <c r="L29" s="4">
        <f t="shared" si="3"/>
        <v>100</v>
      </c>
      <c r="M29" s="2">
        <v>2.0</v>
      </c>
      <c r="N29" s="4">
        <f>COUNTIF(Q:Q,"=2")</f>
        <v>1</v>
      </c>
      <c r="O29" s="2">
        <v>2.0</v>
      </c>
      <c r="P29" s="4">
        <f>SUMIF(Q2:Q18,"=2",B2:B15)</f>
        <v>1</v>
      </c>
    </row>
    <row r="30">
      <c r="K30" s="2">
        <f>IF(N30=0,"", 3)</f>
        <v>3</v>
      </c>
      <c r="L30" s="4">
        <f t="shared" si="3"/>
        <v>0</v>
      </c>
      <c r="M30" s="2">
        <v>3.0</v>
      </c>
      <c r="N30" s="4">
        <f>COUNTIF(Q:Q,"=3")</f>
        <v>2</v>
      </c>
      <c r="O30" s="2">
        <v>3.0</v>
      </c>
      <c r="P30" s="4">
        <f>SUMIF(Q2:Q18,"=3",B2:B15)</f>
        <v>0</v>
      </c>
    </row>
    <row r="31">
      <c r="K31" s="2">
        <f>IF(N31=0,"", 4)</f>
        <v>4</v>
      </c>
      <c r="L31" s="4">
        <f t="shared" si="3"/>
        <v>0</v>
      </c>
      <c r="M31" s="2">
        <v>4.0</v>
      </c>
      <c r="N31" s="4">
        <f>COUNTIF(Q:Q,"=4")</f>
        <v>1</v>
      </c>
      <c r="O31" s="2">
        <v>4.0</v>
      </c>
      <c r="P31" s="4">
        <f>SUMIF(Q2:Q18,"=4",B2:B15)</f>
        <v>0</v>
      </c>
    </row>
    <row r="32">
      <c r="K32" s="2" t="str">
        <f>IF(N32=0,"", 5)</f>
        <v/>
      </c>
      <c r="L32" s="4" t="str">
        <f t="shared" si="3"/>
        <v/>
      </c>
      <c r="M32" s="2">
        <v>5.0</v>
      </c>
      <c r="N32" s="4">
        <f>COUNTIF(Q:Q,"=5")</f>
        <v>0</v>
      </c>
      <c r="O32" s="2">
        <v>5.0</v>
      </c>
      <c r="P32" s="4">
        <f>SUMIF(Q2:Q18,"=5",B2:B15)</f>
        <v>0</v>
      </c>
    </row>
    <row r="33">
      <c r="K33" s="2">
        <f>IF(N33=0,"", 6)</f>
        <v>6</v>
      </c>
      <c r="L33" s="4">
        <f t="shared" si="3"/>
        <v>75</v>
      </c>
      <c r="M33" s="2">
        <v>6.0</v>
      </c>
      <c r="N33" s="4">
        <f>COUNTIF(Q:Q,"=6")</f>
        <v>4</v>
      </c>
      <c r="O33" s="2">
        <v>6.0</v>
      </c>
      <c r="P33" s="4">
        <f>SUMIF(Q2:Q18,"=6",B2:B15)</f>
        <v>3</v>
      </c>
    </row>
    <row r="34">
      <c r="K34" s="2">
        <f>IF(N34=0,"", 7)</f>
        <v>7</v>
      </c>
      <c r="L34" s="4">
        <f t="shared" si="3"/>
        <v>100</v>
      </c>
      <c r="M34" s="2">
        <v>7.0</v>
      </c>
      <c r="N34" s="4">
        <f>COUNTIF(Q:Q,"=7")</f>
        <v>4</v>
      </c>
      <c r="O34" s="2">
        <v>7.0</v>
      </c>
      <c r="P34" s="4">
        <f>SUMIF(Q2:Q18,"=7",B2:B15)</f>
        <v>4</v>
      </c>
    </row>
    <row r="35">
      <c r="K35" s="2">
        <f>IF(N35=0,"", 8)</f>
        <v>8</v>
      </c>
      <c r="L35" s="4">
        <f t="shared" si="3"/>
        <v>100</v>
      </c>
      <c r="M35" s="2">
        <v>8.0</v>
      </c>
      <c r="N35" s="4">
        <f>COUNTIF(Q:Q,"=8")</f>
        <v>1</v>
      </c>
      <c r="O35" s="2">
        <v>8.0</v>
      </c>
      <c r="P35" s="10">
        <f>SUMIF(Q2:Q18,"=8",B2:B15)</f>
        <v>1</v>
      </c>
    </row>
    <row r="36">
      <c r="K36" s="2">
        <f>IF(N36=0,"", 9)</f>
        <v>9</v>
      </c>
      <c r="L36" s="4">
        <f t="shared" si="3"/>
        <v>100</v>
      </c>
      <c r="M36" s="2">
        <v>9.0</v>
      </c>
      <c r="N36" s="4">
        <f>COUNTIF(Q:Q,"=9")</f>
        <v>3</v>
      </c>
      <c r="O36" s="2">
        <v>9.0</v>
      </c>
      <c r="P36" s="4">
        <f>SUMIF(Q2:Q18,"=9",B2:B15)</f>
        <v>3</v>
      </c>
    </row>
    <row r="37">
      <c r="K37" s="2" t="s">
        <v>50</v>
      </c>
      <c r="L37" s="2" t="s">
        <v>54</v>
      </c>
      <c r="N37" s="4">
        <f>SUM(N27:N36)</f>
        <v>16</v>
      </c>
      <c r="P37" s="4">
        <f>SUM(P27:P36)</f>
        <v>12</v>
      </c>
    </row>
    <row r="38">
      <c r="K38" s="2">
        <v>0.0</v>
      </c>
      <c r="L38" s="4">
        <f t="shared" ref="L38:L47" si="4">(N27/$N$37)*100</f>
        <v>0</v>
      </c>
    </row>
    <row r="39">
      <c r="K39" s="2">
        <v>1.0</v>
      </c>
      <c r="L39" s="4">
        <f t="shared" si="4"/>
        <v>0</v>
      </c>
    </row>
    <row r="40">
      <c r="K40" s="2">
        <v>2.0</v>
      </c>
      <c r="L40" s="4">
        <f t="shared" si="4"/>
        <v>6.25</v>
      </c>
    </row>
    <row r="41">
      <c r="K41" s="2">
        <v>3.0</v>
      </c>
      <c r="L41" s="4">
        <f t="shared" si="4"/>
        <v>12.5</v>
      </c>
    </row>
    <row r="42">
      <c r="K42" s="2">
        <v>4.0</v>
      </c>
      <c r="L42" s="4">
        <f t="shared" si="4"/>
        <v>6.25</v>
      </c>
    </row>
    <row r="43">
      <c r="K43" s="2">
        <v>5.0</v>
      </c>
      <c r="L43" s="4">
        <f t="shared" si="4"/>
        <v>0</v>
      </c>
    </row>
    <row r="44">
      <c r="K44" s="2">
        <v>6.0</v>
      </c>
      <c r="L44" s="4">
        <f t="shared" si="4"/>
        <v>25</v>
      </c>
    </row>
    <row r="45">
      <c r="K45" s="2">
        <v>7.0</v>
      </c>
      <c r="L45" s="4">
        <f t="shared" si="4"/>
        <v>25</v>
      </c>
    </row>
    <row r="46">
      <c r="K46" s="2">
        <v>8.0</v>
      </c>
      <c r="L46" s="4">
        <f t="shared" si="4"/>
        <v>6.25</v>
      </c>
    </row>
    <row r="47">
      <c r="K47" s="2">
        <v>9.0</v>
      </c>
      <c r="L47" s="4">
        <f t="shared" si="4"/>
        <v>18.75</v>
      </c>
    </row>
  </sheetData>
  <conditionalFormatting sqref="Q2:Q18">
    <cfRule type="colorScale" priority="1">
      <colorScale>
        <cfvo type="formula" val="0"/>
        <cfvo type="max"/>
        <color rgb="FFFFE599"/>
        <color rgb="FF57BB8A"/>
      </colorScale>
    </cfRule>
  </conditionalFormatting>
  <conditionalFormatting sqref="F2:F150">
    <cfRule type="colorScale" priority="2">
      <colorScale>
        <cfvo type="min"/>
        <cfvo type="percent" val="50"/>
        <cfvo type="max"/>
        <color rgb="FF93C47D"/>
        <color rgb="FFFFD966"/>
        <color rgb="FFCC4125"/>
      </colorScale>
    </cfRule>
  </conditionalFormatting>
  <hyperlinks>
    <hyperlink r:id="rId2" ref="E14"/>
  </hyperlinks>
  <drawing r:id="rId3"/>
  <legacyDrawing r:id="rId4"/>
</worksheet>
</file>