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PSIE\"/>
    </mc:Choice>
  </mc:AlternateContent>
  <xr:revisionPtr revIDLastSave="0" documentId="13_ncr:1_{50430537-0122-4D28-BA6B-7E858CB86DE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dores" sheetId="1" r:id="rId1"/>
    <sheet name="Verific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D22" i="2"/>
  <c r="D20" i="2" a="1"/>
  <c r="D20" i="2" s="1"/>
  <c r="D21" i="2"/>
  <c r="D19" i="2"/>
  <c r="D17" i="2"/>
  <c r="D15" i="2" a="1"/>
  <c r="D15" i="2" s="1"/>
  <c r="D16" i="2"/>
  <c r="D14" i="2"/>
  <c r="D12" i="2"/>
  <c r="D11" i="2"/>
  <c r="D10" i="2"/>
  <c r="D9" i="2"/>
  <c r="D8" i="2" a="1"/>
  <c r="D8" i="2" s="1"/>
  <c r="D7" i="2" a="1"/>
  <c r="D7" i="2" s="1"/>
  <c r="L3" i="1"/>
  <c r="L4" i="1"/>
  <c r="L5" i="1"/>
  <c r="L2" i="1"/>
  <c r="D3" i="2"/>
  <c r="D2" i="2"/>
  <c r="D4" i="2" s="1"/>
  <c r="D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<sst xmlns="http://schemas.openxmlformats.org/spreadsheetml/2006/main" count="50" uniqueCount="42">
  <si>
    <t>IBUS</t>
  </si>
  <si>
    <t>GOVERNOR</t>
  </si>
  <si>
    <t>CON</t>
  </si>
  <si>
    <t>PORCENTAJE</t>
  </si>
  <si>
    <t>IDGOV</t>
  </si>
  <si>
    <t>COMMENTARIO</t>
  </si>
  <si>
    <t>TIPO</t>
  </si>
  <si>
    <t>TGOV1</t>
  </si>
  <si>
    <t>NUC-A</t>
  </si>
  <si>
    <t>HI</t>
  </si>
  <si>
    <t>NUC-B</t>
  </si>
  <si>
    <t>CC</t>
  </si>
  <si>
    <t>URBGEN</t>
  </si>
  <si>
    <t>TV</t>
  </si>
  <si>
    <t>HYGOV</t>
  </si>
  <si>
    <t>HYDGRO_G</t>
  </si>
  <si>
    <t>TG</t>
  </si>
  <si>
    <t>POT_MAX[MW]</t>
  </si>
  <si>
    <t>POT_GEN[MW]</t>
  </si>
  <si>
    <t>RES_OPT[%]</t>
  </si>
  <si>
    <t>Reserva hidro</t>
  </si>
  <si>
    <t>Reserva térmica</t>
  </si>
  <si>
    <t>Reserva total</t>
  </si>
  <si>
    <t>Reserva rotante del parque regulante</t>
  </si>
  <si>
    <t>Potencia Total</t>
  </si>
  <si>
    <t>Reserva programada a 50 hz para rpf</t>
  </si>
  <si>
    <t>PORCENTAJE_DATO[%]</t>
  </si>
  <si>
    <t>RESERVA_DATO[MW]</t>
  </si>
  <si>
    <t>RESERVA_PORCENTAJE[%]</t>
  </si>
  <si>
    <t>RESERVA[MW]</t>
  </si>
  <si>
    <t>Total sistema</t>
  </si>
  <si>
    <t>Reserva para rpf</t>
  </si>
  <si>
    <t>Colaboracion parque hidro en RSF</t>
  </si>
  <si>
    <t>Potencia operable del parque regulante</t>
  </si>
  <si>
    <t>hidro</t>
  </si>
  <si>
    <t>termica  TG CC</t>
  </si>
  <si>
    <t>termica TV</t>
  </si>
  <si>
    <t>Reserva programada en el parque regulante</t>
  </si>
  <si>
    <t>Hidro</t>
  </si>
  <si>
    <t>Termica TG-CC</t>
  </si>
  <si>
    <t>Térmica TV</t>
  </si>
  <si>
    <t>Reserva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</si>
</sst>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J1" sqref="J1"/>
    </sheetView>
  </sheetViews>
  <sheetFormatPr baseColWidth="10" defaultColWidth="9.140625" defaultRowHeight="15" x14ac:dyDescent="0.25"/>
  <cols>
    <col min="1" max="1" width="5.140625" bestFit="1" customWidth="1"/>
    <col min="2" max="2" width="11.28515625" bestFit="1" customWidth="1"/>
    <col min="3" max="3" width="5" bestFit="1" customWidth="1"/>
    <col min="4" max="4" width="12.28515625" bestFit="1" customWidth="1"/>
    <col min="5" max="5" width="7" bestFit="1" customWidth="1"/>
    <col min="6" max="6" width="15.140625" bestFit="1" customWidth="1"/>
    <col min="7" max="7" width="5.140625" bestFit="1" customWidth="1"/>
    <col min="8" max="8" width="15.140625" bestFit="1" customWidth="1"/>
    <col min="9" max="9" width="14.7109375" bestFit="1" customWidth="1"/>
    <col min="10" max="10" width="15.42578125" bestFit="1" customWidth="1"/>
    <col min="11" max="11" width="24.42578125" bestFit="1" customWidth="1"/>
    <col min="12" max="12" width="20.28515625" bestFit="1" customWidth="1"/>
    <col min="13" max="13" width="21.5703125" bestFit="1" customWidth="1"/>
    <col min="14" max="14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17</v>
      </c>
      <c r="I1" s="4" t="s">
        <v>18</v>
      </c>
      <c r="J1" s="4" t="s">
        <v>29</v>
      </c>
      <c r="K1" s="4" t="s">
        <v>28</v>
      </c>
      <c r="L1" s="4" t="s">
        <v>27</v>
      </c>
      <c r="M1" s="4" t="s">
        <v>26</v>
      </c>
      <c r="N1" s="4" t="s">
        <v>19</v>
      </c>
    </row>
    <row r="2" spans="1:14" x14ac:dyDescent="0.25">
      <c r="A2" s="2">
        <v>101</v>
      </c>
      <c r="B2" s="3" t="s">
        <v>7</v>
      </c>
      <c r="C2" s="3">
        <v>2</v>
      </c>
      <c r="D2" s="3">
        <v>5</v>
      </c>
      <c r="E2" s="3">
        <v>1</v>
      </c>
      <c r="F2" s="3" t="s">
        <v>8</v>
      </c>
      <c r="G2" s="3" t="s">
        <v>9</v>
      </c>
      <c r="H2" s="3">
        <v>945</v>
      </c>
      <c r="I2" s="3">
        <v>750</v>
      </c>
      <c r="J2" s="3">
        <v>195</v>
      </c>
      <c r="K2" s="3">
        <v>26</v>
      </c>
      <c r="L2" s="3">
        <f>M2*I2/100</f>
        <v>37.5</v>
      </c>
      <c r="M2" s="3">
        <v>5</v>
      </c>
      <c r="N2" s="3">
        <v>15</v>
      </c>
    </row>
    <row r="3" spans="1:14" x14ac:dyDescent="0.25">
      <c r="A3" s="2">
        <v>102</v>
      </c>
      <c r="B3" s="3" t="s">
        <v>7</v>
      </c>
      <c r="C3" s="3">
        <v>2</v>
      </c>
      <c r="D3" s="3">
        <v>5</v>
      </c>
      <c r="E3" s="3">
        <v>1</v>
      </c>
      <c r="F3" s="3" t="s">
        <v>10</v>
      </c>
      <c r="G3" s="3" t="s">
        <v>11</v>
      </c>
      <c r="H3" s="3">
        <v>945</v>
      </c>
      <c r="I3" s="3">
        <v>750</v>
      </c>
      <c r="J3" s="3">
        <v>195</v>
      </c>
      <c r="K3" s="3">
        <v>26</v>
      </c>
      <c r="L3" s="3">
        <f t="shared" ref="L3:L5" si="0">M3*I3/100</f>
        <v>37.5</v>
      </c>
      <c r="M3" s="3">
        <v>5</v>
      </c>
      <c r="N3" s="3">
        <v>15</v>
      </c>
    </row>
    <row r="4" spans="1:14" x14ac:dyDescent="0.25">
      <c r="A4" s="2">
        <v>206</v>
      </c>
      <c r="B4" s="3" t="s">
        <v>7</v>
      </c>
      <c r="C4" s="3">
        <v>2</v>
      </c>
      <c r="D4" s="3">
        <v>5</v>
      </c>
      <c r="E4" s="3">
        <v>1</v>
      </c>
      <c r="F4" s="3" t="s">
        <v>12</v>
      </c>
      <c r="G4" s="3" t="s">
        <v>13</v>
      </c>
      <c r="H4" s="3">
        <v>900</v>
      </c>
      <c r="I4" s="3">
        <v>800</v>
      </c>
      <c r="J4" s="3">
        <v>100</v>
      </c>
      <c r="K4" s="3">
        <v>12.5</v>
      </c>
      <c r="L4" s="3">
        <f t="shared" si="0"/>
        <v>40</v>
      </c>
      <c r="M4" s="3">
        <v>5</v>
      </c>
      <c r="N4" s="3">
        <v>15</v>
      </c>
    </row>
    <row r="5" spans="1:14" x14ac:dyDescent="0.25">
      <c r="A5" s="2">
        <v>211</v>
      </c>
      <c r="B5" s="3" t="s">
        <v>14</v>
      </c>
      <c r="C5" s="3">
        <v>6</v>
      </c>
      <c r="D5" s="3">
        <v>10</v>
      </c>
      <c r="E5" s="3">
        <v>1</v>
      </c>
      <c r="F5" s="3" t="s">
        <v>15</v>
      </c>
      <c r="G5" s="3" t="s">
        <v>16</v>
      </c>
      <c r="H5" s="3">
        <v>800.4</v>
      </c>
      <c r="I5" s="3">
        <v>580</v>
      </c>
      <c r="J5" s="3">
        <v>220.4</v>
      </c>
      <c r="K5" s="3">
        <v>38</v>
      </c>
      <c r="L5" s="3">
        <f t="shared" si="0"/>
        <v>58</v>
      </c>
      <c r="M5" s="3">
        <v>10</v>
      </c>
      <c r="N5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EF06-6ED3-49E4-99A0-35E9B6C4FED3}">
  <dimension ref="A2:I24"/>
  <sheetViews>
    <sheetView tabSelected="1" workbookViewId="0">
      <selection activeCell="D23" sqref="D23"/>
    </sheetView>
  </sheetViews>
  <sheetFormatPr baseColWidth="10" defaultRowHeight="15" x14ac:dyDescent="0.25"/>
  <cols>
    <col min="3" max="3" width="11.85546875" bestFit="1" customWidth="1"/>
    <col min="4" max="4" width="14.42578125" customWidth="1"/>
  </cols>
  <sheetData>
    <row r="2" spans="1:9" x14ac:dyDescent="0.25">
      <c r="A2" s="5" t="s">
        <v>20</v>
      </c>
      <c r="B2" s="5"/>
      <c r="C2" s="5"/>
      <c r="D2">
        <f>SUMIF(Generadores!G2:G5,"HI",Generadores!J2:J5)</f>
        <v>195</v>
      </c>
    </row>
    <row r="3" spans="1:9" x14ac:dyDescent="0.25">
      <c r="A3" s="5" t="s">
        <v>21</v>
      </c>
      <c r="B3" s="5"/>
      <c r="C3" s="5"/>
      <c r="D3">
        <f>SUMIF(Generadores!G2:G5,"&lt;&gt;HI",Generadores!J2:J5)</f>
        <v>515.4</v>
      </c>
    </row>
    <row r="4" spans="1:9" x14ac:dyDescent="0.25">
      <c r="A4" s="5" t="s">
        <v>22</v>
      </c>
      <c r="B4" s="5"/>
      <c r="C4" s="5"/>
      <c r="D4">
        <f>SUM(D2:D3)</f>
        <v>710.4</v>
      </c>
    </row>
    <row r="5" spans="1:9" x14ac:dyDescent="0.25">
      <c r="A5" s="5" t="s">
        <v>23</v>
      </c>
      <c r="B5" s="5"/>
      <c r="C5" s="5"/>
      <c r="D5" s="6">
        <f>D4/I5*100</f>
        <v>21.810009762926668</v>
      </c>
      <c r="G5" s="5" t="s">
        <v>24</v>
      </c>
      <c r="H5" s="5"/>
      <c r="I5">
        <v>3257.22</v>
      </c>
    </row>
    <row r="6" spans="1:9" x14ac:dyDescent="0.25">
      <c r="A6" s="5" t="s">
        <v>25</v>
      </c>
      <c r="B6" s="5"/>
      <c r="C6" s="5"/>
      <c r="D6" s="5"/>
    </row>
    <row r="7" spans="1:9" x14ac:dyDescent="0.25">
      <c r="A7" s="5" t="s">
        <v>20</v>
      </c>
      <c r="B7" s="5"/>
      <c r="C7" s="5"/>
      <c r="D7" cm="1">
        <f t="array" ref="D7">SUMPRODUCT((Generadores!G2:G5="HI") * (Generadores!K2:K5 &gt; Generadores!M2:M5) * (Generadores!L2:L5))</f>
        <v>37.5</v>
      </c>
    </row>
    <row r="8" spans="1:9" x14ac:dyDescent="0.25">
      <c r="A8" s="5" t="s">
        <v>21</v>
      </c>
      <c r="B8" s="5"/>
      <c r="C8" s="5"/>
      <c r="D8" cm="1">
        <f t="array" ref="D8">SUMPRODUCT((Generadores!G2:G5&lt;&gt;"HI") * (Generadores!K2:K5 &gt; Generadores!M2:M5) * (Generadores!L2:L5))</f>
        <v>135.5</v>
      </c>
    </row>
    <row r="9" spans="1:9" x14ac:dyDescent="0.25">
      <c r="A9" s="5" t="s">
        <v>30</v>
      </c>
      <c r="B9" s="5"/>
      <c r="C9" s="5"/>
      <c r="D9">
        <f>SUM(D7:D8)</f>
        <v>173</v>
      </c>
    </row>
    <row r="10" spans="1:9" x14ac:dyDescent="0.25">
      <c r="A10" s="5" t="s">
        <v>31</v>
      </c>
      <c r="B10" s="5"/>
      <c r="C10" s="5"/>
      <c r="D10" s="6">
        <f>D9*100/I5</f>
        <v>5.3112777153523556</v>
      </c>
    </row>
    <row r="11" spans="1:9" x14ac:dyDescent="0.25">
      <c r="A11" t="s">
        <v>32</v>
      </c>
      <c r="D11">
        <f>D2-D7</f>
        <v>157.5</v>
      </c>
    </row>
    <row r="12" spans="1:9" x14ac:dyDescent="0.25">
      <c r="A12" t="s">
        <v>32</v>
      </c>
      <c r="D12" s="6">
        <f>D11*100/I5</f>
        <v>4.83541179287859</v>
      </c>
    </row>
    <row r="13" spans="1:9" x14ac:dyDescent="0.25">
      <c r="A13" s="5" t="s">
        <v>33</v>
      </c>
      <c r="B13" s="5"/>
      <c r="C13" s="5"/>
      <c r="D13" s="5"/>
    </row>
    <row r="14" spans="1:9" x14ac:dyDescent="0.25">
      <c r="A14" s="5" t="s">
        <v>34</v>
      </c>
      <c r="B14" s="5"/>
      <c r="C14" s="5"/>
      <c r="D14">
        <f>SUMIF(Generadores!G$2:G$5,"HI",Generadores!H$2:H$5)</f>
        <v>945</v>
      </c>
    </row>
    <row r="15" spans="1:9" x14ac:dyDescent="0.25">
      <c r="A15" s="5" t="s">
        <v>35</v>
      </c>
      <c r="B15" s="5"/>
      <c r="C15" s="5"/>
      <c r="D15" cm="1">
        <f t="array" ref="D15">SUM(IF((Generadores!G$2:G$5="TG")+(Generadores!G$2:G$5="CC"), Generadores!H$2:H$5, 0))</f>
        <v>1745.4</v>
      </c>
    </row>
    <row r="16" spans="1:9" x14ac:dyDescent="0.25">
      <c r="A16" s="5" t="s">
        <v>36</v>
      </c>
      <c r="B16" s="5"/>
      <c r="C16" s="5"/>
      <c r="D16">
        <f>SUMIF(Generadores!G$2:G$5,"TV",Generadores!H$2:H$5)</f>
        <v>900</v>
      </c>
    </row>
    <row r="17" spans="1:4" x14ac:dyDescent="0.25">
      <c r="A17" s="5" t="s">
        <v>30</v>
      </c>
      <c r="B17" s="5"/>
      <c r="C17" s="5"/>
      <c r="D17">
        <f>SUM(D14:D16)</f>
        <v>3590.4</v>
      </c>
    </row>
    <row r="18" spans="1:4" x14ac:dyDescent="0.25">
      <c r="A18" t="s">
        <v>37</v>
      </c>
    </row>
    <row r="19" spans="1:4" x14ac:dyDescent="0.25">
      <c r="A19" s="5" t="s">
        <v>38</v>
      </c>
      <c r="B19" s="5"/>
      <c r="C19" s="5"/>
      <c r="D19">
        <f>SUMIF(Generadores!G$2:G$5,"HI",Generadores!J$2:J$5)</f>
        <v>195</v>
      </c>
    </row>
    <row r="20" spans="1:4" x14ac:dyDescent="0.25">
      <c r="A20" s="5" t="s">
        <v>39</v>
      </c>
      <c r="B20" s="5"/>
      <c r="C20" s="5"/>
      <c r="D20" cm="1">
        <f t="array" ref="D20">SUM(IF((Generadores!G$2:G$5="TG")+(Generadores!G$2:G$5="CC"), Generadores!J$2:J$5, 0))</f>
        <v>415.4</v>
      </c>
    </row>
    <row r="21" spans="1:4" x14ac:dyDescent="0.25">
      <c r="A21" s="5" t="s">
        <v>40</v>
      </c>
      <c r="B21" s="5"/>
      <c r="C21" s="5"/>
      <c r="D21">
        <f>SUMIF(Generadores!G$2:G$5,"TV",Generadores!J$2:J$5)</f>
        <v>100</v>
      </c>
    </row>
    <row r="22" spans="1:4" x14ac:dyDescent="0.25">
      <c r="A22" s="5" t="s">
        <v>30</v>
      </c>
      <c r="B22" s="5"/>
      <c r="C22" s="5"/>
      <c r="D22">
        <f>SUM(D19:D21)</f>
        <v>710.4</v>
      </c>
    </row>
    <row r="23" spans="1:4" x14ac:dyDescent="0.25">
      <c r="A23" s="5" t="s">
        <v>41</v>
      </c>
      <c r="B23" s="5"/>
      <c r="C23" s="5"/>
      <c r="D23" s="6">
        <f>I5*Generadores!N2/100</f>
        <v>488.58299999999997</v>
      </c>
    </row>
    <row r="24" spans="1:4" x14ac:dyDescent="0.25">
      <c r="A24" s="5" t="s">
        <v>22</v>
      </c>
      <c r="B24" s="5"/>
      <c r="C24" s="5"/>
    </row>
  </sheetData>
  <mergeCells count="21">
    <mergeCell ref="A22:C22"/>
    <mergeCell ref="A23:C23"/>
    <mergeCell ref="A24:C24"/>
    <mergeCell ref="A15:C15"/>
    <mergeCell ref="A16:C16"/>
    <mergeCell ref="A17:C17"/>
    <mergeCell ref="A19:C19"/>
    <mergeCell ref="A20:C20"/>
    <mergeCell ref="A21:C21"/>
    <mergeCell ref="A7:C7"/>
    <mergeCell ref="A8:C8"/>
    <mergeCell ref="A10:C10"/>
    <mergeCell ref="A9:C9"/>
    <mergeCell ref="A13:D13"/>
    <mergeCell ref="A14:C14"/>
    <mergeCell ref="A5:C5"/>
    <mergeCell ref="G5:H5"/>
    <mergeCell ref="A6:D6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Generadores</vt:lpstr>
      <vt:lpstr>Verificación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Carlos Brunello</cp:lastModifiedBy>
  <dcterms:created xsi:type="dcterms:W3CDTF">2015-06-05T18:19:34Z</dcterms:created>
  <dcterms:modified xsi:type="dcterms:W3CDTF">2024-11-18T23:20:22Z</dcterms:modified>
</cp:coreProperties>
</file>