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ojrojasm_udistrital_edu_co/Documents/"/>
    </mc:Choice>
  </mc:AlternateContent>
  <xr:revisionPtr revIDLastSave="0" documentId="8_{E4F5A508-0DAB-4732-A99B-A9805A81EBC3}" xr6:coauthVersionLast="47" xr6:coauthVersionMax="47" xr10:uidLastSave="{00000000-0000-0000-0000-000000000000}"/>
  <bookViews>
    <workbookView xWindow="-113" yWindow="-113" windowWidth="24267" windowHeight="13023" firstSheet="2" activeTab="2" xr2:uid="{332CDC46-C8BF-4C41-A7E2-2ED8A028CC31}"/>
  </bookViews>
  <sheets>
    <sheet name="Parametros" sheetId="1" r:id="rId1"/>
    <sheet name="Empleados" sheetId="3" r:id="rId2"/>
    <sheet name="Prestamo" sheetId="4" r:id="rId3"/>
  </sheets>
  <definedNames>
    <definedName name="lista_empleados">Empleados!$B$3:$B$14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4" l="1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S16" i="4"/>
  <c r="K44" i="4"/>
  <c r="K45" i="4"/>
  <c r="K46" i="4"/>
  <c r="K47" i="4"/>
  <c r="K48" i="4"/>
  <c r="K49" i="4"/>
  <c r="K50" i="4"/>
  <c r="K51" i="4"/>
  <c r="S11" i="4"/>
  <c r="R16" i="4" s="1"/>
  <c r="L11" i="4"/>
  <c r="L3" i="4"/>
  <c r="L2" i="4"/>
  <c r="L16" i="4"/>
  <c r="D44" i="4"/>
  <c r="D45" i="4"/>
  <c r="D46" i="4"/>
  <c r="D47" i="4"/>
  <c r="D48" i="4"/>
  <c r="D49" i="4"/>
  <c r="D50" i="4"/>
  <c r="D51" i="4"/>
  <c r="S44" i="4"/>
  <c r="S45" i="4"/>
  <c r="S46" i="4"/>
  <c r="S47" i="4"/>
  <c r="S48" i="4"/>
  <c r="S49" i="4"/>
  <c r="S50" i="4"/>
  <c r="S51" i="4"/>
  <c r="U44" i="4"/>
  <c r="U45" i="4"/>
  <c r="U46" i="4"/>
  <c r="U47" i="4"/>
  <c r="U48" i="4"/>
  <c r="U49" i="4"/>
  <c r="U50" i="4"/>
  <c r="U51" i="4"/>
  <c r="V44" i="4"/>
  <c r="V45" i="4"/>
  <c r="V46" i="4"/>
  <c r="V47" i="4"/>
  <c r="V48" i="4"/>
  <c r="V49" i="4"/>
  <c r="V50" i="4"/>
  <c r="V51" i="4"/>
  <c r="O44" i="4"/>
  <c r="O45" i="4"/>
  <c r="O46" i="4"/>
  <c r="O47" i="4"/>
  <c r="O48" i="4"/>
  <c r="O49" i="4"/>
  <c r="O50" i="4"/>
  <c r="O51" i="4"/>
  <c r="N44" i="4"/>
  <c r="N45" i="4"/>
  <c r="N46" i="4"/>
  <c r="N47" i="4"/>
  <c r="N48" i="4"/>
  <c r="N49" i="4"/>
  <c r="N50" i="4"/>
  <c r="N51" i="4"/>
  <c r="L44" i="4"/>
  <c r="L45" i="4"/>
  <c r="L46" i="4"/>
  <c r="L47" i="4"/>
  <c r="L48" i="4"/>
  <c r="L49" i="4"/>
  <c r="L50" i="4"/>
  <c r="L51" i="4"/>
  <c r="H44" i="4"/>
  <c r="H45" i="4"/>
  <c r="H46" i="4"/>
  <c r="H47" i="4"/>
  <c r="H48" i="4"/>
  <c r="H49" i="4"/>
  <c r="H50" i="4"/>
  <c r="H51" i="4"/>
  <c r="G44" i="4"/>
  <c r="G45" i="4"/>
  <c r="G46" i="4"/>
  <c r="G47" i="4"/>
  <c r="G48" i="4"/>
  <c r="G49" i="4"/>
  <c r="G50" i="4"/>
  <c r="G51" i="4"/>
  <c r="E44" i="4"/>
  <c r="E45" i="4"/>
  <c r="E46" i="4"/>
  <c r="E47" i="4"/>
  <c r="E48" i="4"/>
  <c r="E49" i="4"/>
  <c r="E50" i="4"/>
  <c r="E51" i="4"/>
  <c r="E16" i="4"/>
  <c r="C7" i="4"/>
  <c r="E11" i="4" s="1"/>
  <c r="Q16" i="4" a="1"/>
  <c r="Q16" i="4" s="1"/>
  <c r="J16" i="4" a="1"/>
  <c r="J16" i="4" s="1"/>
  <c r="C16" i="4" a="1"/>
  <c r="C16" i="4" s="1"/>
  <c r="C3" i="4"/>
  <c r="G7" i="3"/>
  <c r="H4" i="3"/>
  <c r="H5" i="3"/>
  <c r="H6" i="3"/>
  <c r="H7" i="3"/>
  <c r="H8" i="3"/>
  <c r="H9" i="3"/>
  <c r="H10" i="3"/>
  <c r="H11" i="3"/>
  <c r="H12" i="3"/>
  <c r="H13" i="3"/>
  <c r="H14" i="3"/>
  <c r="H3" i="3"/>
  <c r="I4" i="3"/>
  <c r="I5" i="3"/>
  <c r="I6" i="3"/>
  <c r="I7" i="3"/>
  <c r="I8" i="3"/>
  <c r="I9" i="3"/>
  <c r="I10" i="3"/>
  <c r="I11" i="3"/>
  <c r="I12" i="3"/>
  <c r="I13" i="3"/>
  <c r="I14" i="3"/>
  <c r="I3" i="3"/>
  <c r="D4" i="3"/>
  <c r="E4" i="3" s="1"/>
  <c r="G4" i="3" s="1"/>
  <c r="D5" i="3"/>
  <c r="E5" i="3" s="1"/>
  <c r="G5" i="3" s="1"/>
  <c r="D6" i="3"/>
  <c r="E6" i="3" s="1"/>
  <c r="G6" i="3" s="1"/>
  <c r="D7" i="3"/>
  <c r="E7" i="3" s="1"/>
  <c r="D8" i="3"/>
  <c r="E8" i="3" s="1"/>
  <c r="G8" i="3" s="1"/>
  <c r="D9" i="3"/>
  <c r="E9" i="3" s="1"/>
  <c r="G9" i="3" s="1"/>
  <c r="D10" i="3"/>
  <c r="E10" i="3" s="1"/>
  <c r="G10" i="3" s="1"/>
  <c r="D11" i="3"/>
  <c r="E11" i="3" s="1"/>
  <c r="G11" i="3" s="1"/>
  <c r="D12" i="3"/>
  <c r="E12" i="3" s="1"/>
  <c r="G12" i="3" s="1"/>
  <c r="D13" i="3"/>
  <c r="E13" i="3" s="1"/>
  <c r="G13" i="3" s="1"/>
  <c r="D14" i="3"/>
  <c r="E14" i="3" s="1"/>
  <c r="G14" i="3" s="1"/>
  <c r="D3" i="3"/>
  <c r="E3" i="3" s="1"/>
  <c r="G3" i="3" s="1"/>
  <c r="K16" i="4" l="1"/>
  <c r="N16" i="4" s="1"/>
  <c r="O16" i="4" s="1"/>
  <c r="K17" i="4" s="1"/>
  <c r="U16" i="4"/>
  <c r="D16" i="4"/>
  <c r="G16" i="4"/>
  <c r="H16" i="4" s="1"/>
  <c r="D17" i="4" s="1"/>
  <c r="G17" i="4" s="1"/>
  <c r="E17" i="4"/>
  <c r="V16" i="4" l="1"/>
  <c r="L17" i="4"/>
  <c r="H17" i="4"/>
  <c r="D18" i="4" s="1"/>
  <c r="S17" i="4" l="1"/>
  <c r="R17" i="4"/>
  <c r="N17" i="4"/>
  <c r="O17" i="4" s="1"/>
  <c r="K18" i="4" s="1"/>
  <c r="E18" i="4"/>
  <c r="G18" i="4" s="1"/>
  <c r="H18" i="4" s="1"/>
  <c r="D19" i="4" s="1"/>
  <c r="U17" i="4" l="1"/>
  <c r="V17" i="4" s="1"/>
  <c r="L18" i="4"/>
  <c r="N18" i="4"/>
  <c r="O18" i="4" s="1"/>
  <c r="K19" i="4" s="1"/>
  <c r="E19" i="4"/>
  <c r="S18" i="4" l="1"/>
  <c r="R18" i="4"/>
  <c r="U18" i="4" s="1"/>
  <c r="V18" i="4" s="1"/>
  <c r="L19" i="4"/>
  <c r="G19" i="4"/>
  <c r="H19" i="4" s="1"/>
  <c r="R19" i="4" l="1"/>
  <c r="S19" i="4"/>
  <c r="N19" i="4"/>
  <c r="O19" i="4" s="1"/>
  <c r="K20" i="4" s="1"/>
  <c r="E20" i="4"/>
  <c r="D20" i="4"/>
  <c r="G20" i="4" s="1"/>
  <c r="H20" i="4" s="1"/>
  <c r="U19" i="4" l="1"/>
  <c r="V19" i="4" s="1"/>
  <c r="L20" i="4"/>
  <c r="D21" i="4"/>
  <c r="E21" i="4"/>
  <c r="G21" i="4" s="1"/>
  <c r="H21" i="4" s="1"/>
  <c r="S20" i="4" l="1"/>
  <c r="R20" i="4"/>
  <c r="U20" i="4" s="1"/>
  <c r="V20" i="4" s="1"/>
  <c r="N20" i="4"/>
  <c r="O20" i="4" s="1"/>
  <c r="K21" i="4" s="1"/>
  <c r="E22" i="4"/>
  <c r="D22" i="4"/>
  <c r="G22" i="4" s="1"/>
  <c r="H22" i="4" s="1"/>
  <c r="S21" i="4" l="1"/>
  <c r="R21" i="4"/>
  <c r="U21" i="4" s="1"/>
  <c r="V21" i="4" s="1"/>
  <c r="L21" i="4"/>
  <c r="D23" i="4"/>
  <c r="E23" i="4"/>
  <c r="R22" i="4" l="1"/>
  <c r="S22" i="4"/>
  <c r="N21" i="4"/>
  <c r="O21" i="4" s="1"/>
  <c r="K22" i="4" s="1"/>
  <c r="G23" i="4"/>
  <c r="H23" i="4" s="1"/>
  <c r="U22" i="4" l="1"/>
  <c r="V22" i="4" s="1"/>
  <c r="L22" i="4"/>
  <c r="N22" i="4" s="1"/>
  <c r="O22" i="4" s="1"/>
  <c r="K23" i="4" s="1"/>
  <c r="D24" i="4"/>
  <c r="E24" i="4"/>
  <c r="R23" i="4" l="1"/>
  <c r="U23" i="4" s="1"/>
  <c r="V23" i="4" s="1"/>
  <c r="S23" i="4"/>
  <c r="L23" i="4"/>
  <c r="G24" i="4"/>
  <c r="H24" i="4" s="1"/>
  <c r="D25" i="4" s="1"/>
  <c r="S24" i="4" l="1"/>
  <c r="R24" i="4"/>
  <c r="U24" i="4" s="1"/>
  <c r="V24" i="4" s="1"/>
  <c r="U28" i="4"/>
  <c r="V28" i="4" s="1"/>
  <c r="S29" i="4" s="1"/>
  <c r="N23" i="4"/>
  <c r="O23" i="4" s="1"/>
  <c r="K24" i="4" s="1"/>
  <c r="E25" i="4"/>
  <c r="S25" i="4" l="1"/>
  <c r="R25" i="4"/>
  <c r="U25" i="4" s="1"/>
  <c r="V25" i="4" s="1"/>
  <c r="U29" i="4"/>
  <c r="V29" i="4" s="1"/>
  <c r="S30" i="4" s="1"/>
  <c r="L24" i="4"/>
  <c r="G25" i="4"/>
  <c r="H25" i="4" s="1"/>
  <c r="S26" i="4" l="1"/>
  <c r="R26" i="4"/>
  <c r="U30" i="4"/>
  <c r="V30" i="4" s="1"/>
  <c r="N24" i="4"/>
  <c r="O24" i="4" s="1"/>
  <c r="K25" i="4" s="1"/>
  <c r="S31" i="4"/>
  <c r="D26" i="4"/>
  <c r="E26" i="4"/>
  <c r="U26" i="4" l="1"/>
  <c r="V26" i="4" s="1"/>
  <c r="U31" i="4"/>
  <c r="V31" i="4" s="1"/>
  <c r="S32" i="4" s="1"/>
  <c r="L25" i="4"/>
  <c r="G26" i="4"/>
  <c r="H26" i="4" s="1"/>
  <c r="S27" i="4" l="1"/>
  <c r="R27" i="4"/>
  <c r="U27" i="4" s="1"/>
  <c r="V27" i="4" s="1"/>
  <c r="S28" i="4" s="1"/>
  <c r="U32" i="4"/>
  <c r="V32" i="4" s="1"/>
  <c r="N25" i="4"/>
  <c r="O25" i="4" s="1"/>
  <c r="K26" i="4" s="1"/>
  <c r="S33" i="4"/>
  <c r="D27" i="4"/>
  <c r="E27" i="4"/>
  <c r="U33" i="4" l="1"/>
  <c r="V33" i="4" s="1"/>
  <c r="S34" i="4" s="1"/>
  <c r="L26" i="4"/>
  <c r="N26" i="4" s="1"/>
  <c r="O26" i="4" s="1"/>
  <c r="K27" i="4" s="1"/>
  <c r="G27" i="4"/>
  <c r="H27" i="4" s="1"/>
  <c r="U34" i="4" l="1"/>
  <c r="V34" i="4" s="1"/>
  <c r="S35" i="4" s="1"/>
  <c r="L27" i="4"/>
  <c r="N27" i="4" s="1"/>
  <c r="O27" i="4" s="1"/>
  <c r="K28" i="4" s="1"/>
  <c r="D28" i="4"/>
  <c r="E28" i="4"/>
  <c r="U35" i="4" l="1"/>
  <c r="V35" i="4" s="1"/>
  <c r="S36" i="4" s="1"/>
  <c r="L28" i="4"/>
  <c r="N28" i="4" s="1"/>
  <c r="O28" i="4" s="1"/>
  <c r="K29" i="4" s="1"/>
  <c r="G28" i="4"/>
  <c r="H28" i="4" s="1"/>
  <c r="U36" i="4" l="1"/>
  <c r="V36" i="4" s="1"/>
  <c r="S37" i="4" s="1"/>
  <c r="L29" i="4"/>
  <c r="N29" i="4" s="1"/>
  <c r="O29" i="4" s="1"/>
  <c r="K30" i="4" s="1"/>
  <c r="D29" i="4"/>
  <c r="E29" i="4"/>
  <c r="U37" i="4" l="1"/>
  <c r="V37" i="4" s="1"/>
  <c r="S38" i="4" s="1"/>
  <c r="L30" i="4"/>
  <c r="N30" i="4" s="1"/>
  <c r="O30" i="4" s="1"/>
  <c r="K31" i="4" s="1"/>
  <c r="G29" i="4"/>
  <c r="H29" i="4" s="1"/>
  <c r="U38" i="4" l="1"/>
  <c r="V38" i="4" s="1"/>
  <c r="L31" i="4"/>
  <c r="N31" i="4" s="1"/>
  <c r="O31" i="4" s="1"/>
  <c r="K32" i="4" s="1"/>
  <c r="D30" i="4"/>
  <c r="E30" i="4"/>
  <c r="S39" i="4" l="1"/>
  <c r="U39" i="4" s="1"/>
  <c r="V39" i="4" s="1"/>
  <c r="S40" i="4" s="1"/>
  <c r="U40" i="4" s="1"/>
  <c r="V40" i="4" s="1"/>
  <c r="L32" i="4"/>
  <c r="N32" i="4" s="1"/>
  <c r="O32" i="4" s="1"/>
  <c r="K33" i="4" s="1"/>
  <c r="G30" i="4"/>
  <c r="H30" i="4" s="1"/>
  <c r="L33" i="4" l="1"/>
  <c r="N33" i="4" s="1"/>
  <c r="O33" i="4" s="1"/>
  <c r="K34" i="4" s="1"/>
  <c r="S41" i="4"/>
  <c r="U41" i="4" s="1"/>
  <c r="V41" i="4" s="1"/>
  <c r="D31" i="4"/>
  <c r="E31" i="4"/>
  <c r="L34" i="4" l="1"/>
  <c r="N34" i="4" s="1"/>
  <c r="O34" i="4" s="1"/>
  <c r="K35" i="4" s="1"/>
  <c r="S42" i="4"/>
  <c r="U42" i="4" s="1"/>
  <c r="V42" i="4" s="1"/>
  <c r="G31" i="4"/>
  <c r="H31" i="4" s="1"/>
  <c r="L35" i="4" l="1"/>
  <c r="N35" i="4" s="1"/>
  <c r="O35" i="4" s="1"/>
  <c r="K36" i="4" s="1"/>
  <c r="S43" i="4"/>
  <c r="U43" i="4" s="1"/>
  <c r="V43" i="4" s="1"/>
  <c r="D32" i="4"/>
  <c r="E32" i="4"/>
  <c r="L36" i="4" l="1"/>
  <c r="N36" i="4" s="1"/>
  <c r="O36" i="4" s="1"/>
  <c r="K37" i="4" s="1"/>
  <c r="G32" i="4"/>
  <c r="H32" i="4" s="1"/>
  <c r="L37" i="4" l="1"/>
  <c r="N37" i="4" s="1"/>
  <c r="O37" i="4" s="1"/>
  <c r="K38" i="4" s="1"/>
  <c r="D33" i="4"/>
  <c r="E33" i="4"/>
  <c r="L38" i="4" l="1"/>
  <c r="N38" i="4" s="1"/>
  <c r="O38" i="4" s="1"/>
  <c r="K39" i="4" s="1"/>
  <c r="G33" i="4"/>
  <c r="H33" i="4" s="1"/>
  <c r="L39" i="4" l="1"/>
  <c r="N39" i="4"/>
  <c r="O39" i="4" s="1"/>
  <c r="K40" i="4" s="1"/>
  <c r="D34" i="4"/>
  <c r="E34" i="4"/>
  <c r="L40" i="4" l="1"/>
  <c r="N40" i="4" s="1"/>
  <c r="O40" i="4" s="1"/>
  <c r="K41" i="4" s="1"/>
  <c r="G34" i="4"/>
  <c r="H34" i="4" s="1"/>
  <c r="L41" i="4" l="1"/>
  <c r="N41" i="4" s="1"/>
  <c r="O41" i="4" s="1"/>
  <c r="K42" i="4" s="1"/>
  <c r="D35" i="4"/>
  <c r="E35" i="4"/>
  <c r="L42" i="4" l="1"/>
  <c r="N42" i="4" s="1"/>
  <c r="O42" i="4" s="1"/>
  <c r="K43" i="4" s="1"/>
  <c r="G35" i="4"/>
  <c r="H35" i="4" s="1"/>
  <c r="L43" i="4" l="1"/>
  <c r="N43" i="4" s="1"/>
  <c r="O43" i="4" s="1"/>
  <c r="D36" i="4"/>
  <c r="E36" i="4"/>
  <c r="G36" i="4" l="1"/>
  <c r="H36" i="4" s="1"/>
  <c r="D37" i="4" l="1"/>
  <c r="E37" i="4"/>
  <c r="G37" i="4" l="1"/>
  <c r="H37" i="4" s="1"/>
  <c r="D38" i="4" l="1"/>
  <c r="E38" i="4"/>
  <c r="G38" i="4" l="1"/>
  <c r="H38" i="4" s="1"/>
  <c r="D39" i="4" l="1"/>
  <c r="E39" i="4"/>
  <c r="G39" i="4" l="1"/>
  <c r="H39" i="4" s="1"/>
  <c r="D40" i="4" l="1"/>
  <c r="E40" i="4"/>
  <c r="G40" i="4" l="1"/>
  <c r="H40" i="4" s="1"/>
  <c r="D41" i="4" l="1"/>
  <c r="E41" i="4"/>
  <c r="G41" i="4" l="1"/>
  <c r="H41" i="4" s="1"/>
  <c r="D42" i="4" l="1"/>
  <c r="E42" i="4"/>
  <c r="G42" i="4" l="1"/>
  <c r="H42" i="4" s="1"/>
  <c r="D43" i="4" l="1"/>
  <c r="E43" i="4"/>
  <c r="G43" i="4" l="1"/>
  <c r="H4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<sst xmlns="http://schemas.openxmlformats.org/spreadsheetml/2006/main" count="66" uniqueCount="49">
  <si>
    <t># de trabajadores</t>
  </si>
  <si>
    <t>Politicas de aportes</t>
  </si>
  <si>
    <t>1 SMMLV</t>
  </si>
  <si>
    <t>hasta 2 SMMLV</t>
  </si>
  <si>
    <t>hasta 3 SMMLV</t>
  </si>
  <si>
    <t>Más de 3 SMMLV</t>
  </si>
  <si>
    <t>Tasa de interes de Aportes</t>
  </si>
  <si>
    <t>EM</t>
  </si>
  <si>
    <t>Tasa de interes para Creditos</t>
  </si>
  <si>
    <t># de veces que se presta a un empleado con respecto con sus aportes</t>
  </si>
  <si>
    <t>Empleado</t>
  </si>
  <si>
    <t>SMMLV</t>
  </si>
  <si>
    <t>Salario neto</t>
  </si>
  <si>
    <t>Aporte mensual</t>
  </si>
  <si>
    <t># de aportes</t>
  </si>
  <si>
    <t>Total Aportes</t>
  </si>
  <si>
    <t>Total Aportes con intereses</t>
  </si>
  <si>
    <t>Maximo credito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</si>
  <si>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</si>
  <si>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</si>
  <si>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</si>
  <si>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</si>
  <si>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</si>
  <si>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</si>
  <si>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</si>
  <si>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</si>
  <si>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</si>
  <si>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</si>
  <si>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Empleado 11</t>
  </si>
  <si>
    <t>Empleado 12</t>
  </si>
  <si>
    <t>Trabajador</t>
  </si>
  <si>
    <t>Valor maximo de prestamo</t>
  </si>
  <si>
    <t>aux 1</t>
  </si>
  <si>
    <t>aux 2</t>
  </si>
  <si>
    <t>Valor Prestamo</t>
  </si>
  <si>
    <t>Periodo de meses</t>
  </si>
  <si>
    <t>Intereses del prestamo</t>
  </si>
  <si>
    <t>Valor Cuota 1</t>
  </si>
  <si>
    <t>Cuotas mensuales iguales</t>
  </si>
  <si>
    <t>Cuotas mensuales crecientes gradiente aritmético</t>
  </si>
  <si>
    <t>Cuotas mensuales crecientes gradiente geométrico</t>
  </si>
  <si>
    <t>Tabla de Amortización</t>
  </si>
  <si>
    <t># Cuota</t>
  </si>
  <si>
    <t>Valor Cuota</t>
  </si>
  <si>
    <t>Valor Intereses</t>
  </si>
  <si>
    <t>Pago extraordinario</t>
  </si>
  <si>
    <t xml:space="preserve">Abonos Capital </t>
  </si>
  <si>
    <t>Saldo</t>
  </si>
  <si>
    <t>Pago Extraordinario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</si>
</sst>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-&quot;$&quot;\ * #,##0.00_-;\-&quot;$&quot;\ * #,##0.00_-;_-&quot;$&quot;\ * &quot;-&quot;??_-;_-@_-"/>
    <numFmt numFmtId="165" formatCode="_-[$$-240A]\ * #,##0.00_-;\-[$$-240A]\ * #,##0.00_-;_-[$$-240A]\ * &quot;-&quot;??_-;_-@_-"/>
    <numFmt numFmtId="166" formatCode="_-[$$-409]* #,##0.00_ ;_-[$$-409]* \-#,##0.00\ ;_-[$$-409]* &quot;-&quot;??_ ;_-@_ 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0" fontId="0" fillId="0" borderId="1" xfId="1" applyNumberFormat="1" applyFont="1" applyBorder="1" applyAlignment="1">
      <alignment horizontal="right" vertical="center"/>
    </xf>
    <xf numFmtId="0" fontId="0" fillId="3" borderId="1" xfId="0" applyFill="1" applyBorder="1"/>
    <xf numFmtId="0" fontId="0" fillId="3" borderId="2" xfId="0" applyFill="1" applyBorder="1"/>
    <xf numFmtId="164" fontId="0" fillId="4" borderId="1" xfId="2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164" fontId="0" fillId="5" borderId="1" xfId="2" applyNumberFormat="1" applyFont="1" applyFill="1" applyBorder="1"/>
    <xf numFmtId="164" fontId="3" fillId="2" borderId="1" xfId="3" applyNumberFormat="1" applyFont="1" applyBorder="1"/>
    <xf numFmtId="0" fontId="0" fillId="0" borderId="3" xfId="0" applyBorder="1"/>
    <xf numFmtId="0" fontId="0" fillId="6" borderId="3" xfId="0" applyFill="1" applyBorder="1" applyAlignment="1">
      <alignment horizontal="center"/>
    </xf>
    <xf numFmtId="0" fontId="0" fillId="6" borderId="3" xfId="0" applyFill="1" applyBorder="1"/>
    <xf numFmtId="0" fontId="0" fillId="0" borderId="1" xfId="0" applyBorder="1" applyAlignment="1">
      <alignment horizontal="center"/>
    </xf>
    <xf numFmtId="165" fontId="0" fillId="0" borderId="1" xfId="2" applyNumberFormat="1" applyFont="1" applyBorder="1"/>
    <xf numFmtId="0" fontId="0" fillId="7" borderId="3" xfId="0" applyFill="1" applyBorder="1"/>
    <xf numFmtId="0" fontId="0" fillId="8" borderId="3" xfId="0" applyFill="1" applyBorder="1"/>
    <xf numFmtId="166" fontId="0" fillId="0" borderId="0" xfId="0" applyNumberFormat="1"/>
    <xf numFmtId="166" fontId="0" fillId="0" borderId="3" xfId="0" applyNumberFormat="1" applyBorder="1"/>
    <xf numFmtId="165" fontId="0" fillId="0" borderId="0" xfId="2" applyNumberFormat="1" applyFont="1" applyBorder="1"/>
    <xf numFmtId="9" fontId="0" fillId="0" borderId="0" xfId="1" applyFont="1" applyBorder="1"/>
    <xf numFmtId="165" fontId="0" fillId="0" borderId="6" xfId="2" applyNumberFormat="1" applyFont="1" applyBorder="1"/>
    <xf numFmtId="9" fontId="0" fillId="0" borderId="6" xfId="1" applyFont="1" applyBorder="1"/>
    <xf numFmtId="165" fontId="0" fillId="0" borderId="0" xfId="0" applyNumberFormat="1"/>
    <xf numFmtId="165" fontId="0" fillId="0" borderId="3" xfId="0" applyNumberFormat="1" applyBorder="1"/>
    <xf numFmtId="10" fontId="0" fillId="0" borderId="1" xfId="0" applyNumberFormat="1" applyBorder="1"/>
    <xf numFmtId="0" fontId="4" fillId="0" borderId="0" xfId="0" applyFont="1"/>
    <xf numFmtId="10" fontId="4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4">
    <cellStyle name="Currency" xfId="2" builtinId="4"/>
    <cellStyle name="Good" xfId="3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2576-6F5E-4D7A-9983-E3E17B058A36}">
  <dimension ref="B2:D14"/>
  <sheetViews>
    <sheetView zoomScale="115" zoomScaleNormal="115" workbookViewId="0">
      <selection activeCell="B21" sqref="B21"/>
    </sheetView>
  </sheetViews>
  <sheetFormatPr defaultColWidth="11.42578125" defaultRowHeight="15"/>
  <cols>
    <col min="2" max="2" width="24.7109375" customWidth="1"/>
    <col min="3" max="3" width="14.42578125" customWidth="1"/>
    <col min="4" max="4" width="3.28515625" customWidth="1"/>
  </cols>
  <sheetData>
    <row r="2" spans="2:4">
      <c r="B2" s="8" t="s">
        <v>0</v>
      </c>
      <c r="C2" s="1">
        <v>12</v>
      </c>
    </row>
    <row r="3" spans="2:4">
      <c r="B3" s="3"/>
      <c r="C3" s="3"/>
    </row>
    <row r="4" spans="2:4">
      <c r="B4" s="35" t="s">
        <v>1</v>
      </c>
      <c r="C4" s="35"/>
    </row>
    <row r="5" spans="2:4">
      <c r="B5" s="5" t="s">
        <v>2</v>
      </c>
      <c r="C5" s="4">
        <v>0.03</v>
      </c>
    </row>
    <row r="6" spans="2:4">
      <c r="B6" s="5" t="s">
        <v>3</v>
      </c>
      <c r="C6" s="4">
        <v>0.05</v>
      </c>
    </row>
    <row r="7" spans="2:4">
      <c r="B7" s="5" t="s">
        <v>4</v>
      </c>
      <c r="C7" s="4">
        <v>0.08</v>
      </c>
    </row>
    <row r="8" spans="2:4">
      <c r="B8" s="5" t="s">
        <v>5</v>
      </c>
      <c r="C8" s="4">
        <v>0.12</v>
      </c>
    </row>
    <row r="9" spans="2:4">
      <c r="B9" s="6"/>
      <c r="C9" s="3"/>
    </row>
    <row r="10" spans="2:4">
      <c r="B10" s="5" t="s">
        <v>6</v>
      </c>
      <c r="C10" s="9">
        <v>6.7999999999999996E-3</v>
      </c>
      <c r="D10" s="1" t="s">
        <v>7</v>
      </c>
    </row>
    <row r="11" spans="2:4">
      <c r="B11" s="6"/>
      <c r="C11" s="3"/>
    </row>
    <row r="12" spans="2:4">
      <c r="B12" s="5" t="s">
        <v>8</v>
      </c>
      <c r="C12" s="9">
        <v>8.6999999999999994E-3</v>
      </c>
      <c r="D12" s="1" t="s">
        <v>7</v>
      </c>
    </row>
    <row r="13" spans="2:4">
      <c r="B13" s="6"/>
      <c r="C13" s="3"/>
    </row>
    <row r="14" spans="2:4" ht="45.2">
      <c r="B14" s="7" t="s">
        <v>9</v>
      </c>
      <c r="C14" s="2">
        <v>10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3C2A-C058-4CE2-B06F-C9ED7413D45B}">
  <dimension ref="B1:I14"/>
  <sheetViews>
    <sheetView workbookViewId="0">
      <selection activeCell="K8" sqref="K8"/>
    </sheetView>
  </sheetViews>
  <sheetFormatPr defaultColWidth="11.42578125" defaultRowHeight="15"/>
  <cols>
    <col min="2" max="2" width="11.85546875" customWidth="1"/>
    <col min="3" max="3" width="15" bestFit="1" customWidth="1"/>
    <col min="4" max="4" width="16.140625" bestFit="1" customWidth="1"/>
    <col min="5" max="5" width="15" bestFit="1" customWidth="1"/>
    <col min="6" max="6" width="11.7109375" bestFit="1" customWidth="1"/>
    <col min="7" max="7" width="15" bestFit="1" customWidth="1"/>
    <col min="8" max="8" width="24.7109375" bestFit="1" customWidth="1"/>
    <col min="9" max="9" width="16.140625" bestFit="1" customWidth="1"/>
  </cols>
  <sheetData>
    <row r="1" spans="2:9">
      <c r="C1" s="16">
        <v>1300000</v>
      </c>
    </row>
    <row r="2" spans="2:9">
      <c r="B2" s="10" t="s">
        <v>10</v>
      </c>
      <c r="C2" s="11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</row>
    <row r="3" spans="2:9">
      <c r="B3" s="13" t="s">
        <v>18</v>
      </c>
      <c r="C3" s="14">
        <v>3</v>
      </c>
      <c r="D3" s="12">
        <f>$C$1*C3</f>
        <v>3900000</v>
      </c>
      <c r="E3" s="15">
        <f>$D3*(IF($C3=1,Parametros!$C$5,IF($C3=2,Parametros!$C$6,IF($C3=3,Parametros!$C$7,Parametros!$C$8))))</f>
        <v>312000</v>
      </c>
      <c r="F3" s="13">
        <v>1</v>
      </c>
      <c r="G3" s="15">
        <f t="shared" ref="G3:G14" si="0">$E3*$F3</f>
        <v>312000</v>
      </c>
      <c r="H3" s="15">
        <f>$E3*(((1+Parametros!$C$10)^(Empleados!$F3)-1)/Parametros!$C$10)*(1+Parametros!$C$10)</f>
        <v>314121.59999999619</v>
      </c>
      <c r="I3" s="12">
        <f>$H3*Parametros!$C$14</f>
        <v>3141215.9999999618</v>
      </c>
    </row>
    <row r="4" spans="2:9">
      <c r="B4" s="13" t="s">
        <v>19</v>
      </c>
      <c r="C4" s="14">
        <v>2</v>
      </c>
      <c r="D4" s="12">
        <f t="shared" ref="D4:D14" si="1">$C$1*C4</f>
        <v>2600000</v>
      </c>
      <c r="E4" s="15">
        <f>$D4*(IF($C4=1,Parametros!$C$5,IF($C4=2,Parametros!$C$6,IF($C4=3,Parametros!$C$7,Parametros!$C$8))))</f>
        <v>130000</v>
      </c>
      <c r="F4" s="13">
        <v>4</v>
      </c>
      <c r="G4" s="15">
        <f t="shared" si="0"/>
        <v>520000</v>
      </c>
      <c r="H4" s="15">
        <f>$E4*(((1+Parametros!$C$10)^(Empleados!$F4)-1)/Parametros!$C$10)*(1+Parametros!$C$10)</f>
        <v>528900.31665875367</v>
      </c>
      <c r="I4" s="12">
        <f>$H4*Parametros!$C$14</f>
        <v>5289003.1665875372</v>
      </c>
    </row>
    <row r="5" spans="2:9">
      <c r="B5" s="13" t="s">
        <v>20</v>
      </c>
      <c r="C5" s="14">
        <v>3</v>
      </c>
      <c r="D5" s="12">
        <f t="shared" si="1"/>
        <v>3900000</v>
      </c>
      <c r="E5" s="15">
        <f>$D5*(IF($C5=1,Parametros!$C$5,IF($C5=2,Parametros!$C$6,IF($C5=3,Parametros!$C$7,Parametros!$C$8))))</f>
        <v>312000</v>
      </c>
      <c r="F5" s="13">
        <v>1</v>
      </c>
      <c r="G5" s="15">
        <f t="shared" si="0"/>
        <v>312000</v>
      </c>
      <c r="H5" s="15">
        <f>$E5*(((1+Parametros!$C$10)^(Empleados!$F5)-1)/Parametros!$C$10)*(1+Parametros!$C$10)</f>
        <v>314121.59999999619</v>
      </c>
      <c r="I5" s="12">
        <f>$H5*Parametros!$C$14</f>
        <v>3141215.9999999618</v>
      </c>
    </row>
    <row r="6" spans="2:9">
      <c r="B6" s="13" t="s">
        <v>21</v>
      </c>
      <c r="C6" s="14">
        <v>1</v>
      </c>
      <c r="D6" s="12">
        <f t="shared" si="1"/>
        <v>1300000</v>
      </c>
      <c r="E6" s="15">
        <f>$D6*(IF($C6=1,Parametros!$C$5,IF($C6=2,Parametros!$C$6,IF($C6=3,Parametros!$C$7,Parametros!$C$8))))</f>
        <v>39000</v>
      </c>
      <c r="F6" s="13">
        <v>5</v>
      </c>
      <c r="G6" s="15">
        <f t="shared" si="0"/>
        <v>195000</v>
      </c>
      <c r="H6" s="15">
        <f>$E6*(((1+Parametros!$C$10)^(Empleados!$F6)-1)/Parametros!$C$10)*(1+Parametros!$C$10)</f>
        <v>199014.25164360975</v>
      </c>
      <c r="I6" s="12">
        <f>$H6*Parametros!$C$14</f>
        <v>1990142.5164360974</v>
      </c>
    </row>
    <row r="7" spans="2:9">
      <c r="B7" s="13" t="s">
        <v>22</v>
      </c>
      <c r="C7" s="14">
        <v>1</v>
      </c>
      <c r="D7" s="12">
        <f t="shared" si="1"/>
        <v>1300000</v>
      </c>
      <c r="E7" s="15">
        <f>$D7*(IF($C7=1,Parametros!$C$5,IF($C7=2,Parametros!$C$6,IF($C7=3,Parametros!$C$7,Parametros!$C$8))))</f>
        <v>39000</v>
      </c>
      <c r="F7" s="13">
        <v>3</v>
      </c>
      <c r="G7" s="15">
        <f t="shared" si="0"/>
        <v>117000</v>
      </c>
      <c r="H7" s="15">
        <f>$E7*(((1+Parametros!$C$10)^(Empleados!$F7)-1)/Parametros!$C$10)*(1+Parametros!$C$10)</f>
        <v>118598.42570284674</v>
      </c>
      <c r="I7" s="12">
        <f>$H7*Parametros!$C$14</f>
        <v>1185984.2570284675</v>
      </c>
    </row>
    <row r="8" spans="2:9">
      <c r="B8" s="13" t="s">
        <v>23</v>
      </c>
      <c r="C8" s="14">
        <v>1</v>
      </c>
      <c r="D8" s="12">
        <f t="shared" si="1"/>
        <v>1300000</v>
      </c>
      <c r="E8" s="15">
        <f>$D8*(IF($C8=1,Parametros!$C$5,IF($C8=2,Parametros!$C$6,IF($C8=3,Parametros!$C$7,Parametros!$C$8))))</f>
        <v>39000</v>
      </c>
      <c r="F8" s="13">
        <v>2</v>
      </c>
      <c r="G8" s="15">
        <f t="shared" si="0"/>
        <v>78000</v>
      </c>
      <c r="H8" s="15">
        <f>$E8*(((1+Parametros!$C$10)^(Empleados!$F8)-1)/Parametros!$C$10)*(1+Parametros!$C$10)</f>
        <v>78797.403359999546</v>
      </c>
      <c r="I8" s="12">
        <f>$H8*Parametros!$C$14</f>
        <v>787974.03359999543</v>
      </c>
    </row>
    <row r="9" spans="2:9">
      <c r="B9" s="13" t="s">
        <v>24</v>
      </c>
      <c r="C9" s="14">
        <v>5</v>
      </c>
      <c r="D9" s="12">
        <f t="shared" si="1"/>
        <v>6500000</v>
      </c>
      <c r="E9" s="15">
        <f>$D9*(IF($C9=1,Parametros!$C$5,IF($C9=2,Parametros!$C$6,IF($C9=3,Parametros!$C$7,Parametros!$C$8))))</f>
        <v>780000</v>
      </c>
      <c r="F9" s="13">
        <v>8</v>
      </c>
      <c r="G9" s="15">
        <f t="shared" si="0"/>
        <v>6240000</v>
      </c>
      <c r="H9" s="15">
        <f>$E9*(((1+Parametros!$C$10)^(Empleados!$F9)-1)/Parametros!$C$10)*(1+Parametros!$C$10)</f>
        <v>6434004.7582684755</v>
      </c>
      <c r="I9" s="12">
        <f>$H9*Parametros!$C$14</f>
        <v>64340047.582684755</v>
      </c>
    </row>
    <row r="10" spans="2:9">
      <c r="B10" s="13" t="s">
        <v>25</v>
      </c>
      <c r="C10" s="14">
        <v>5</v>
      </c>
      <c r="D10" s="12">
        <f t="shared" si="1"/>
        <v>6500000</v>
      </c>
      <c r="E10" s="15">
        <f>$D10*(IF($C10=1,Parametros!$C$5,IF($C10=2,Parametros!$C$6,IF($C10=3,Parametros!$C$7,Parametros!$C$8))))</f>
        <v>780000</v>
      </c>
      <c r="F10" s="13">
        <v>5</v>
      </c>
      <c r="G10" s="15">
        <f t="shared" si="0"/>
        <v>3900000</v>
      </c>
      <c r="H10" s="15">
        <f>$E10*(((1+Parametros!$C$10)^(Empleados!$F10)-1)/Parametros!$C$10)*(1+Parametros!$C$10)</f>
        <v>3980285.0328721949</v>
      </c>
      <c r="I10" s="12">
        <f>$H10*Parametros!$C$14</f>
        <v>39802850.328721948</v>
      </c>
    </row>
    <row r="11" spans="2:9">
      <c r="B11" s="13" t="s">
        <v>26</v>
      </c>
      <c r="C11" s="14">
        <v>8</v>
      </c>
      <c r="D11" s="12">
        <f t="shared" si="1"/>
        <v>10400000</v>
      </c>
      <c r="E11" s="15">
        <f>$D11*(IF($C11=1,Parametros!$C$5,IF($C11=2,Parametros!$C$6,IF($C11=3,Parametros!$C$7,Parametros!$C$8))))</f>
        <v>1248000</v>
      </c>
      <c r="F11" s="13">
        <v>3</v>
      </c>
      <c r="G11" s="15">
        <f t="shared" si="0"/>
        <v>3744000</v>
      </c>
      <c r="H11" s="15">
        <f>$E11*(((1+Parametros!$C$10)^(Empleados!$F11)-1)/Parametros!$C$10)*(1+Parametros!$C$10)</f>
        <v>3795149.6224910957</v>
      </c>
      <c r="I11" s="12">
        <f>$H11*Parametros!$C$14</f>
        <v>37951496.22491096</v>
      </c>
    </row>
    <row r="12" spans="2:9">
      <c r="B12" s="13" t="s">
        <v>27</v>
      </c>
      <c r="C12" s="14">
        <v>4</v>
      </c>
      <c r="D12" s="12">
        <f t="shared" si="1"/>
        <v>5200000</v>
      </c>
      <c r="E12" s="15">
        <f>$D12*(IF($C12=1,Parametros!$C$5,IF($C12=2,Parametros!$C$6,IF($C12=3,Parametros!$C$7,Parametros!$C$8))))</f>
        <v>624000</v>
      </c>
      <c r="F12" s="13">
        <v>2</v>
      </c>
      <c r="G12" s="15">
        <f t="shared" si="0"/>
        <v>1248000</v>
      </c>
      <c r="H12" s="15">
        <f>$E12*(((1+Parametros!$C$10)^(Empleados!$F12)-1)/Parametros!$C$10)*(1+Parametros!$C$10)</f>
        <v>1260758.4537599927</v>
      </c>
      <c r="I12" s="12">
        <f>$H12*Parametros!$C$14</f>
        <v>12607584.537599927</v>
      </c>
    </row>
    <row r="13" spans="2:9">
      <c r="B13" s="13" t="s">
        <v>28</v>
      </c>
      <c r="C13" s="14">
        <v>4</v>
      </c>
      <c r="D13" s="12">
        <f t="shared" si="1"/>
        <v>5200000</v>
      </c>
      <c r="E13" s="15">
        <f>$D13*(IF($C13=1,Parametros!$C$5,IF($C13=2,Parametros!$C$6,IF($C13=3,Parametros!$C$7,Parametros!$C$8))))</f>
        <v>624000</v>
      </c>
      <c r="F13" s="13">
        <v>7</v>
      </c>
      <c r="G13" s="15">
        <f t="shared" si="0"/>
        <v>4368000</v>
      </c>
      <c r="H13" s="15">
        <f>$E13*(((1+Parametros!$C$10)^(Empleados!$F13)-1)/Parametros!$C$10)*(1+Parametros!$C$10)</f>
        <v>4488439.2199193211</v>
      </c>
      <c r="I13" s="12">
        <f>$H13*Parametros!$C$14</f>
        <v>44884392.199193209</v>
      </c>
    </row>
    <row r="14" spans="2:9">
      <c r="B14" s="13" t="s">
        <v>29</v>
      </c>
      <c r="C14" s="14">
        <v>6</v>
      </c>
      <c r="D14" s="12">
        <f t="shared" si="1"/>
        <v>7800000</v>
      </c>
      <c r="E14" s="15">
        <f>$D14*(IF($C14=1,Parametros!$C$5,IF($C14=2,Parametros!$C$6,IF($C14=3,Parametros!$C$7,Parametros!$C$8))))</f>
        <v>936000</v>
      </c>
      <c r="F14" s="13">
        <v>1</v>
      </c>
      <c r="G14" s="15">
        <f t="shared" si="0"/>
        <v>936000</v>
      </c>
      <c r="H14" s="15">
        <f>$E14*(((1+Parametros!$C$10)^(Empleados!$F14)-1)/Parametros!$C$10)*(1+Parametros!$C$10)</f>
        <v>942364.79999998852</v>
      </c>
      <c r="I14" s="12">
        <f>$H14*Parametros!$C$14</f>
        <v>9423647.9999998845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9340-5056-4490-9C38-1C15B0D972A2}">
  <dimension ref="B2:V51"/>
  <sheetViews>
    <sheetView tabSelected="1" topLeftCell="L7" workbookViewId="0">
      <selection activeCell="B3" sqref="B3"/>
    </sheetView>
  </sheetViews>
  <sheetFormatPr defaultColWidth="8.85546875" defaultRowHeight="15"/>
  <cols>
    <col min="2" max="2" width="20.28515625" customWidth="1"/>
    <col min="3" max="3" width="24.42578125" bestFit="1" customWidth="1"/>
    <col min="4" max="4" width="20.85546875" customWidth="1"/>
    <col min="5" max="5" width="16.140625" customWidth="1"/>
    <col min="6" max="6" width="20.85546875" customWidth="1"/>
    <col min="7" max="7" width="19.28515625" customWidth="1"/>
    <col min="8" max="8" width="17.42578125" customWidth="1"/>
    <col min="9" max="9" width="7.85546875" bestFit="1" customWidth="1"/>
    <col min="10" max="10" width="14.5703125" bestFit="1" customWidth="1"/>
    <col min="11" max="11" width="15.28515625" bestFit="1" customWidth="1"/>
    <col min="12" max="12" width="20.42578125" customWidth="1"/>
    <col min="13" max="13" width="22.42578125" customWidth="1"/>
    <col min="14" max="14" width="16.85546875" customWidth="1"/>
    <col min="15" max="15" width="22.85546875" customWidth="1"/>
    <col min="17" max="17" width="13.42578125" customWidth="1"/>
    <col min="18" max="18" width="19.28515625" customWidth="1"/>
    <col min="19" max="19" width="24.5703125" customWidth="1"/>
    <col min="20" max="20" width="23.140625" customWidth="1"/>
    <col min="21" max="21" width="16.5703125" customWidth="1"/>
    <col min="22" max="22" width="19.7109375" customWidth="1"/>
    <col min="24" max="24" width="12" customWidth="1"/>
    <col min="25" max="26" width="19.28515625" customWidth="1"/>
    <col min="27" max="27" width="14.5703125" customWidth="1"/>
    <col min="28" max="28" width="12.42578125" customWidth="1"/>
  </cols>
  <sheetData>
    <row r="2" spans="2:22">
      <c r="B2" s="1" t="s">
        <v>30</v>
      </c>
      <c r="C2" s="20" t="s">
        <v>31</v>
      </c>
      <c r="K2" s="33" t="s">
        <v>32</v>
      </c>
      <c r="L2" s="34">
        <f>(1-(1+C7)^(-C6))/(C7)</f>
        <v>11.348076724246845</v>
      </c>
    </row>
    <row r="3" spans="2:22">
      <c r="B3" s="1" t="s">
        <v>28</v>
      </c>
      <c r="C3" s="21">
        <f>VLOOKUP(B3,Empleados!B3:I14,8,FALSE)</f>
        <v>44884392.199193209</v>
      </c>
      <c r="K3" s="33" t="s">
        <v>33</v>
      </c>
      <c r="L3" s="33">
        <f>C6/(1+C7)^C6</f>
        <v>10.815260789988629</v>
      </c>
    </row>
    <row r="5" spans="2:22">
      <c r="B5" s="1" t="s">
        <v>34</v>
      </c>
      <c r="C5" s="21">
        <v>40000000</v>
      </c>
    </row>
    <row r="6" spans="2:22">
      <c r="B6" s="1" t="s">
        <v>35</v>
      </c>
      <c r="C6" s="1">
        <v>12</v>
      </c>
    </row>
    <row r="7" spans="2:22">
      <c r="B7" s="1" t="s">
        <v>36</v>
      </c>
      <c r="C7" s="32">
        <f>Parametros!C12</f>
        <v>8.6999999999999994E-3</v>
      </c>
      <c r="L7" s="24"/>
    </row>
    <row r="9" spans="2:22">
      <c r="L9" s="30"/>
    </row>
    <row r="10" spans="2:22">
      <c r="L10" s="30"/>
    </row>
    <row r="11" spans="2:22">
      <c r="D11" s="17" t="s">
        <v>37</v>
      </c>
      <c r="E11" s="25">
        <f>PMT(C7,C6,C5)</f>
        <v>-3524826.3623856176</v>
      </c>
      <c r="K11" s="17" t="s">
        <v>37</v>
      </c>
      <c r="L11" s="25">
        <f>-(C5-((L12/C7)*(L2-L3)))/L2</f>
        <v>-2985147.15222112</v>
      </c>
      <c r="R11" s="17" t="s">
        <v>37</v>
      </c>
      <c r="S11" s="31">
        <f>-(C5*(S12-C7))/(((1+S12)/(1+C7))^(C6)-1)</f>
        <v>-2380960.2062747804</v>
      </c>
    </row>
    <row r="12" spans="2:22">
      <c r="L12" s="28">
        <v>100000</v>
      </c>
      <c r="M12" s="26"/>
      <c r="S12" s="29">
        <v>7.0000000000000007E-2</v>
      </c>
      <c r="T12" s="27"/>
    </row>
    <row r="13" spans="2:22">
      <c r="C13" s="43" t="s">
        <v>38</v>
      </c>
      <c r="D13" s="43"/>
      <c r="E13" s="43"/>
      <c r="F13" s="43"/>
      <c r="G13" s="43"/>
      <c r="H13" s="43"/>
      <c r="J13" s="44" t="s">
        <v>39</v>
      </c>
      <c r="K13" s="44"/>
      <c r="L13" s="44"/>
      <c r="M13" s="44"/>
      <c r="N13" s="44"/>
      <c r="O13" s="44"/>
      <c r="Q13" s="36" t="s">
        <v>40</v>
      </c>
      <c r="R13" s="36"/>
      <c r="S13" s="36"/>
      <c r="T13" s="36"/>
      <c r="U13" s="36"/>
      <c r="V13" s="36"/>
    </row>
    <row r="14" spans="2:22">
      <c r="C14" s="18" t="s">
        <v>41</v>
      </c>
      <c r="D14" s="18"/>
      <c r="E14" s="18"/>
      <c r="F14" s="18"/>
      <c r="G14" s="18"/>
      <c r="H14" s="18"/>
      <c r="J14" s="37" t="s">
        <v>41</v>
      </c>
      <c r="K14" s="38"/>
      <c r="L14" s="38"/>
      <c r="M14" s="38"/>
      <c r="N14" s="38"/>
      <c r="O14" s="39"/>
      <c r="Q14" s="40" t="s">
        <v>41</v>
      </c>
      <c r="R14" s="41"/>
      <c r="S14" s="41"/>
      <c r="T14" s="41"/>
      <c r="U14" s="41"/>
      <c r="V14" s="42"/>
    </row>
    <row r="15" spans="2:22">
      <c r="C15" s="19" t="s">
        <v>42</v>
      </c>
      <c r="D15" s="19" t="s">
        <v>43</v>
      </c>
      <c r="E15" s="19" t="s">
        <v>44</v>
      </c>
      <c r="F15" s="19" t="s">
        <v>45</v>
      </c>
      <c r="G15" s="19" t="s">
        <v>46</v>
      </c>
      <c r="H15" s="19" t="s">
        <v>47</v>
      </c>
      <c r="J15" s="22" t="s">
        <v>42</v>
      </c>
      <c r="K15" s="22" t="s">
        <v>43</v>
      </c>
      <c r="L15" s="22" t="s">
        <v>44</v>
      </c>
      <c r="M15" s="22" t="s">
        <v>48</v>
      </c>
      <c r="N15" s="22" t="s">
        <v>46</v>
      </c>
      <c r="O15" s="22" t="s">
        <v>47</v>
      </c>
      <c r="Q15" s="23" t="s">
        <v>42</v>
      </c>
      <c r="R15" s="23" t="s">
        <v>43</v>
      </c>
      <c r="S15" s="23" t="s">
        <v>44</v>
      </c>
      <c r="T15" s="23" t="s">
        <v>48</v>
      </c>
      <c r="U15" s="23" t="s">
        <v>46</v>
      </c>
      <c r="V15" s="23" t="s">
        <v>47</v>
      </c>
    </row>
    <row r="16" spans="2:22">
      <c r="C16" s="17" cm="1">
        <f t="array" ref="C16:C27">_xlfn.SEQUENCE(C6)</f>
        <v>1</v>
      </c>
      <c r="D16" s="25">
        <f>IF(ISNUMBER(C16),-$E$11,"")</f>
        <v>3524826.3623856176</v>
      </c>
      <c r="E16" s="30">
        <f>C5*Parametros!C12</f>
        <v>348000</v>
      </c>
      <c r="F16" s="25"/>
      <c r="G16" s="25">
        <f>IF(ISNUMBER(C16),D16-E16+F16,"")</f>
        <v>3176826.3623856176</v>
      </c>
      <c r="H16" s="31">
        <f>C5-G16</f>
        <v>36823173.637614384</v>
      </c>
      <c r="J16" s="17" cm="1">
        <f t="array" ref="J16:J27">_xlfn.SEQUENCE(C6)</f>
        <v>1</v>
      </c>
      <c r="K16" s="25">
        <f>IF(ISNUMBER(J16),-L11,"")</f>
        <v>2985147.15222112</v>
      </c>
      <c r="L16" s="30">
        <f>C5*Parametros!$C$12</f>
        <v>348000</v>
      </c>
      <c r="M16" s="25"/>
      <c r="N16" s="25">
        <f t="shared" ref="N16:N51" si="0">IF(ISNUMBER(J16),K16-L16+M16,"")</f>
        <v>2637147.15222112</v>
      </c>
      <c r="O16" s="31">
        <f>C5-N16</f>
        <v>37362852.847778879</v>
      </c>
      <c r="Q16" s="17" cm="1">
        <f t="array" ref="Q16:Q27">_xlfn.SEQUENCE(C6)</f>
        <v>1</v>
      </c>
      <c r="R16" s="31">
        <f>-S11</f>
        <v>2380960.2062747804</v>
      </c>
      <c r="S16" s="30">
        <f>C5*Parametros!$C$12</f>
        <v>348000</v>
      </c>
      <c r="T16" s="25"/>
      <c r="U16" s="25">
        <f>IF(ISNUMBER(Q16),R16-S16+T16,"")</f>
        <v>2032960.2062747804</v>
      </c>
      <c r="V16" s="31">
        <f>C5-U16</f>
        <v>37967039.793725222</v>
      </c>
    </row>
    <row r="17" spans="3:22">
      <c r="C17" s="17">
        <v>2</v>
      </c>
      <c r="D17" s="25">
        <f>IF(ISNUMBER(C17),IF(H16*(1+Parametros!$C$12)&lt;-$E$11,H16*(1+Parametros!$C$12),-$E$11),"")</f>
        <v>3524826.3623856176</v>
      </c>
      <c r="E17" s="31">
        <f>IF(ISNUMBER(C17),H16*Parametros!$C$12,"")</f>
        <v>320361.61064724514</v>
      </c>
      <c r="F17" s="25">
        <v>10000500</v>
      </c>
      <c r="G17" s="25">
        <f t="shared" ref="G17:G19" si="1">IF(ISNUMBER(C17),D17-E17+F17,"")</f>
        <v>13204964.751738373</v>
      </c>
      <c r="H17" s="31">
        <f>IF(ISNUMBER(C17),H16-G17,"")</f>
        <v>23618208.885876011</v>
      </c>
      <c r="J17" s="17">
        <v>2</v>
      </c>
      <c r="K17" s="25">
        <f>IF(ISNUMBER(J17),IF(O16*(1+Parametros!$C$12)&lt;-$L$11+(J17-1)*$L$12,O16*(1+Parametros!$C$12),-$L$11+(J17-1)*$L$12),"")</f>
        <v>3085147.15222112</v>
      </c>
      <c r="L17" s="31">
        <f>IF(ISNUMBER(J17),O16*Parametros!$C$12,"")</f>
        <v>325056.81977567624</v>
      </c>
      <c r="M17" s="25"/>
      <c r="N17" s="25">
        <f t="shared" si="0"/>
        <v>2760090.3324454436</v>
      </c>
      <c r="O17" s="31">
        <f t="shared" ref="O17:O51" si="2">IF(ISNUMBER(J17),O16-N17,"")</f>
        <v>34602762.515333436</v>
      </c>
      <c r="Q17" s="17">
        <v>2</v>
      </c>
      <c r="R17" s="31">
        <f>IF(ISNUMBER(Q17),IF(V16*(1+Parametros!$C$12)&lt;R16*(1+$S$12),V16*(1+Parametros!$C$12),R16*(1+$S$12)),"")</f>
        <v>2547627.4207140151</v>
      </c>
      <c r="S17" s="31">
        <f>IF(ISNUMBER(Q17),V16*Parametros!$C$12,"")</f>
        <v>330313.24620540941</v>
      </c>
      <c r="T17" s="24"/>
      <c r="U17" s="25">
        <f>IF(ISNUMBER(Q17),R17-S17+T17,"")</f>
        <v>2217314.1745086056</v>
      </c>
      <c r="V17" s="31">
        <f t="shared" ref="V17:V51" si="3">IF(ISNUMBER(Q17),V16-U17,"")</f>
        <v>35749725.619216613</v>
      </c>
    </row>
    <row r="18" spans="3:22">
      <c r="C18" s="17">
        <v>3</v>
      </c>
      <c r="D18" s="25">
        <f>IF(ISNUMBER(C18),IF(H17*(1+Parametros!$C$12)&lt;-$E$11,H17*(1+Parametros!$C$12),-$E$11),"")</f>
        <v>3524826.3623856176</v>
      </c>
      <c r="E18" s="31">
        <f>IF(ISNUMBER(C18),H17*Parametros!$C$12,"")</f>
        <v>205478.41730712127</v>
      </c>
      <c r="F18" s="25"/>
      <c r="G18" s="25">
        <f>IF(ISNUMBER(C18),D18-E18+F18,"")</f>
        <v>3319347.9450784964</v>
      </c>
      <c r="H18" s="31">
        <f t="shared" ref="H18:H51" si="4">IF(ISNUMBER(C18),H17-G18,"")</f>
        <v>20298860.940797515</v>
      </c>
      <c r="J18" s="17">
        <v>3</v>
      </c>
      <c r="K18" s="25">
        <f>IF(ISNUMBER(J18),IF(O17*(1+Parametros!$C$12)&lt;-$L$11+(J18-1)*$L$12,O17*(1+Parametros!$C$12),-$L$11+(J18-1)*$L$12),"")</f>
        <v>3185147.15222112</v>
      </c>
      <c r="L18" s="31">
        <f>IF(ISNUMBER(J18),O17*Parametros!$C$12,"")</f>
        <v>301044.0338834009</v>
      </c>
      <c r="M18" s="25"/>
      <c r="N18" s="25">
        <f t="shared" si="0"/>
        <v>2884103.1183377192</v>
      </c>
      <c r="O18" s="31">
        <f t="shared" si="2"/>
        <v>31718659.396995716</v>
      </c>
      <c r="Q18" s="17">
        <v>3</v>
      </c>
      <c r="R18" s="31">
        <f>IF(ISNUMBER(Q18),IF(V17*(1+Parametros!$C$12)&lt;R17*(1+$S$12),V17*(1+Parametros!$C$12),R17*(1+$S$12)),"")</f>
        <v>2725961.3401639964</v>
      </c>
      <c r="S18" s="31">
        <f>IF(ISNUMBER(Q18),V17*Parametros!$C$12,"")</f>
        <v>311022.61288718454</v>
      </c>
      <c r="T18" s="25"/>
      <c r="U18" s="25">
        <f t="shared" ref="U18:U51" si="5">IF(ISNUMBER(Q18),R18-S18+T18,"")</f>
        <v>2414938.7272768118</v>
      </c>
      <c r="V18" s="31">
        <f t="shared" si="3"/>
        <v>33334786.8919398</v>
      </c>
    </row>
    <row r="19" spans="3:22">
      <c r="C19" s="17">
        <v>4</v>
      </c>
      <c r="D19" s="25">
        <f>IF(ISNUMBER(C19),IF(H18*(1+Parametros!$C$12)&lt;-$E$11,H18*(1+Parametros!$C$12),-$E$11),"")</f>
        <v>3524826.3623856176</v>
      </c>
      <c r="E19" s="31">
        <f>IF(ISNUMBER(C19),H18*Parametros!$C$12,"")</f>
        <v>176600.09018493837</v>
      </c>
      <c r="F19" s="25"/>
      <c r="G19" s="25">
        <f t="shared" si="1"/>
        <v>3348226.2722006794</v>
      </c>
      <c r="H19" s="31">
        <f t="shared" si="4"/>
        <v>16950634.668596834</v>
      </c>
      <c r="J19" s="17">
        <v>4</v>
      </c>
      <c r="K19" s="25">
        <f>IF(ISNUMBER(J19),IF(O18*(1+Parametros!$C$12)&lt;-$L$11+(J19-1)*$L$12,O18*(1+Parametros!$C$12),-$L$11+(J19-1)*$L$12),"")</f>
        <v>3285147.15222112</v>
      </c>
      <c r="L19" s="31">
        <f>IF(ISNUMBER(J19),O18*Parametros!$C$12,"")</f>
        <v>275952.33675386274</v>
      </c>
      <c r="M19" s="25"/>
      <c r="N19" s="25">
        <f t="shared" si="0"/>
        <v>3009194.8154672571</v>
      </c>
      <c r="O19" s="31">
        <f t="shared" si="2"/>
        <v>28709464.581528459</v>
      </c>
      <c r="Q19" s="17">
        <v>4</v>
      </c>
      <c r="R19" s="31">
        <f>IF(ISNUMBER(Q19),IF(V18*(1+Parametros!$C$12)&lt;R18*(1+$S$12),V18*(1+Parametros!$C$12),R18*(1+$S$12)),"")</f>
        <v>2916778.6339754765</v>
      </c>
      <c r="S19" s="31">
        <f>IF(ISNUMBER(Q19),V18*Parametros!$C$12,"")</f>
        <v>290012.64595987624</v>
      </c>
      <c r="T19" s="25"/>
      <c r="U19" s="25">
        <f t="shared" si="5"/>
        <v>2626765.9880156005</v>
      </c>
      <c r="V19" s="31">
        <f t="shared" si="3"/>
        <v>30708020.903924201</v>
      </c>
    </row>
    <row r="20" spans="3:22">
      <c r="C20" s="17">
        <v>5</v>
      </c>
      <c r="D20" s="25">
        <f>IF(ISNUMBER(C20),IF(H19*(1+Parametros!$C$12)&lt;-$E$11,H19*(1+Parametros!$C$12),-$E$11),"")</f>
        <v>3524826.3623856176</v>
      </c>
      <c r="E20" s="31">
        <f>IF(ISNUMBER(C20),H19*Parametros!$C$12,"")</f>
        <v>147470.52161679245</v>
      </c>
      <c r="F20" s="25"/>
      <c r="G20" s="25">
        <f>IF(ISNUMBER(C20),D20-E20+F20,"")</f>
        <v>3377355.8407688253</v>
      </c>
      <c r="H20" s="31">
        <f>IF(ISNUMBER(C20),H19-G20,"")</f>
        <v>13573278.827828009</v>
      </c>
      <c r="J20" s="17">
        <v>5</v>
      </c>
      <c r="K20" s="25">
        <f>IF(ISNUMBER(J20),IF(O19*(1+Parametros!$C$12)&lt;-$L$11+(J20-1)*$L$12,O19*(1+Parametros!$C$12),-$L$11+(J20-1)*$L$12),"")</f>
        <v>3385147.15222112</v>
      </c>
      <c r="L20" s="31">
        <f>IF(ISNUMBER(J20),O19*Parametros!$C$12,"")</f>
        <v>249772.34185929756</v>
      </c>
      <c r="M20" s="25"/>
      <c r="N20" s="25">
        <f t="shared" si="0"/>
        <v>3135374.8103618226</v>
      </c>
      <c r="O20" s="31">
        <f t="shared" si="2"/>
        <v>25574089.771166638</v>
      </c>
      <c r="Q20" s="17">
        <v>5</v>
      </c>
      <c r="R20" s="31">
        <f>IF(ISNUMBER(Q20),IF(V19*(1+Parametros!$C$12)&lt;R19*(1+$S$12),V19*(1+Parametros!$C$12),R19*(1+$S$12)),"")</f>
        <v>3120953.1383537599</v>
      </c>
      <c r="S20" s="31">
        <f>IF(ISNUMBER(Q20),V19*Parametros!$C$12,"")</f>
        <v>267159.78186414053</v>
      </c>
      <c r="T20" s="25"/>
      <c r="U20" s="25">
        <f t="shared" si="5"/>
        <v>2853793.3564896192</v>
      </c>
      <c r="V20" s="31">
        <f t="shared" si="3"/>
        <v>27854227.547434583</v>
      </c>
    </row>
    <row r="21" spans="3:22">
      <c r="C21" s="17">
        <v>6</v>
      </c>
      <c r="D21" s="25">
        <f>IF(ISNUMBER(C21),IF(H20*(1+Parametros!$C$12)&lt;-$E$11,H20*(1+Parametros!$C$12),-$E$11),"")</f>
        <v>3524826.3623856176</v>
      </c>
      <c r="E21" s="31">
        <f>IF(ISNUMBER(C21),H20*Parametros!$C$12,"")</f>
        <v>118087.52580210367</v>
      </c>
      <c r="F21" s="25"/>
      <c r="G21" s="25">
        <f t="shared" ref="G21:G51" si="6">IF(ISNUMBER(C21),D21-E21+F21,"")</f>
        <v>3406738.8365835138</v>
      </c>
      <c r="H21" s="31">
        <f t="shared" si="4"/>
        <v>10166539.991244495</v>
      </c>
      <c r="J21" s="17">
        <v>6</v>
      </c>
      <c r="K21" s="25">
        <f>IF(ISNUMBER(J21),IF(O20*(1+Parametros!$C$12)&lt;-$L$11+(J21-1)*$L$12,O20*(1+Parametros!$C$12),-$L$11+(J21-1)*$L$12),"")</f>
        <v>3485147.15222112</v>
      </c>
      <c r="L21" s="31">
        <f>IF(ISNUMBER(J21),O20*Parametros!$C$12,"")</f>
        <v>222494.58100914973</v>
      </c>
      <c r="M21" s="25"/>
      <c r="N21" s="25">
        <f t="shared" si="0"/>
        <v>3262652.5712119704</v>
      </c>
      <c r="O21" s="31">
        <f t="shared" si="2"/>
        <v>22311437.199954666</v>
      </c>
      <c r="Q21" s="17">
        <v>6</v>
      </c>
      <c r="R21" s="31">
        <f>IF(ISNUMBER(Q21),IF(V20*(1+Parametros!$C$12)&lt;R20*(1+$S$12),V20*(1+Parametros!$C$12),R20*(1+$S$12)),"")</f>
        <v>3339419.8580385232</v>
      </c>
      <c r="S21" s="31">
        <f>IF(ISNUMBER(Q21),V20*Parametros!$C$12,"")</f>
        <v>242331.77966268087</v>
      </c>
      <c r="T21" s="25"/>
      <c r="U21" s="25">
        <f t="shared" si="5"/>
        <v>3097088.0783758424</v>
      </c>
      <c r="V21" s="31">
        <f t="shared" si="3"/>
        <v>24757139.469058741</v>
      </c>
    </row>
    <row r="22" spans="3:22">
      <c r="C22" s="17">
        <v>7</v>
      </c>
      <c r="D22" s="25">
        <f>IF(ISNUMBER(C22),IF(H21*(1+Parametros!$C$12)&lt;-$E$11,H21*(1+Parametros!$C$12),-$E$11),"")</f>
        <v>3524826.3623856176</v>
      </c>
      <c r="E22" s="31">
        <f>IF(ISNUMBER(C22),H21*Parametros!$C$12,"")</f>
        <v>88448.897923827099</v>
      </c>
      <c r="F22" s="25"/>
      <c r="G22" s="25">
        <f t="shared" si="6"/>
        <v>3436377.4644617904</v>
      </c>
      <c r="H22" s="31">
        <f t="shared" si="4"/>
        <v>6730162.5267827045</v>
      </c>
      <c r="J22" s="17">
        <v>7</v>
      </c>
      <c r="K22" s="25">
        <f>IF(ISNUMBER(J22),IF(O21*(1+Parametros!$C$12)&lt;-$L$11+(J22-1)*$L$12,O21*(1+Parametros!$C$12),-$L$11+(J22-1)*$L$12),"")</f>
        <v>3585147.15222112</v>
      </c>
      <c r="L22" s="31">
        <f>IF(ISNUMBER(J22),O21*Parametros!$C$12,"")</f>
        <v>194109.50363960559</v>
      </c>
      <c r="M22" s="25"/>
      <c r="N22" s="25">
        <f t="shared" si="0"/>
        <v>3391037.6485815141</v>
      </c>
      <c r="O22" s="31">
        <f t="shared" si="2"/>
        <v>18920399.551373154</v>
      </c>
      <c r="Q22" s="17">
        <v>7</v>
      </c>
      <c r="R22" s="31">
        <f>IF(ISNUMBER(Q22),IF(V21*(1+Parametros!$C$12)&lt;R21*(1+$S$12),V21*(1+Parametros!$C$12),R21*(1+$S$12)),"")</f>
        <v>3573179.24810122</v>
      </c>
      <c r="S22" s="31">
        <f>IF(ISNUMBER(Q22),V21*Parametros!$C$12,"")</f>
        <v>215387.11338081103</v>
      </c>
      <c r="T22" s="25"/>
      <c r="U22" s="25">
        <f t="shared" si="5"/>
        <v>3357792.1347204088</v>
      </c>
      <c r="V22" s="31">
        <f t="shared" si="3"/>
        <v>21399347.334338333</v>
      </c>
    </row>
    <row r="23" spans="3:22">
      <c r="C23" s="17">
        <v>8</v>
      </c>
      <c r="D23" s="25">
        <f>IF(ISNUMBER(C23),IF(H22*(1+Parametros!$C$12)&lt;-$E$11,H22*(1+Parametros!$C$12),-$E$11),"")</f>
        <v>3524826.3623856176</v>
      </c>
      <c r="E23" s="31">
        <f>IF(ISNUMBER(C23),H22*Parametros!$C$12,"")</f>
        <v>58552.413983009523</v>
      </c>
      <c r="F23" s="25"/>
      <c r="G23" s="25">
        <f t="shared" si="6"/>
        <v>3466273.9484026078</v>
      </c>
      <c r="H23" s="31">
        <f t="shared" si="4"/>
        <v>3263888.5783800967</v>
      </c>
      <c r="J23" s="17">
        <v>8</v>
      </c>
      <c r="K23" s="25">
        <f>IF(ISNUMBER(J23),IF(O22*(1+Parametros!$C$12)&lt;-$L$11+(J23-1)*$L$12,O22*(1+Parametros!$C$12),-$L$11+(J23-1)*$L$12),"")</f>
        <v>3685147.15222112</v>
      </c>
      <c r="L23" s="31">
        <f>IF(ISNUMBER(J23),O22*Parametros!$C$12,"")</f>
        <v>164607.47609694643</v>
      </c>
      <c r="M23" s="25"/>
      <c r="N23" s="25">
        <f t="shared" si="0"/>
        <v>3520539.6761241737</v>
      </c>
      <c r="O23" s="31">
        <f t="shared" si="2"/>
        <v>15399859.87524898</v>
      </c>
      <c r="Q23" s="17">
        <v>8</v>
      </c>
      <c r="R23" s="31">
        <f>IF(ISNUMBER(Q23),IF(V22*(1+Parametros!$C$12)&lt;R22*(1+$S$12),V22*(1+Parametros!$C$12),R22*(1+$S$12)),"")</f>
        <v>3823301.7954683057</v>
      </c>
      <c r="S23" s="31">
        <f>IF(ISNUMBER(Q23),V22*Parametros!$C$12,"")</f>
        <v>186174.32180874349</v>
      </c>
      <c r="T23" s="25"/>
      <c r="U23" s="25">
        <f t="shared" si="5"/>
        <v>3637127.4736595624</v>
      </c>
      <c r="V23" s="31">
        <f t="shared" si="3"/>
        <v>17762219.86067877</v>
      </c>
    </row>
    <row r="24" spans="3:22">
      <c r="C24" s="17">
        <v>9</v>
      </c>
      <c r="D24" s="25">
        <f>IF(ISNUMBER(C24),IF(H23*(1+Parametros!$C$12)&lt;-$E$11,H23*(1+Parametros!$C$12),-$E$11),"")</f>
        <v>3292284.4090120033</v>
      </c>
      <c r="E24" s="31">
        <f>IF(ISNUMBER(C24),H23*Parametros!$C$12,"")</f>
        <v>28395.83063190684</v>
      </c>
      <c r="F24" s="25"/>
      <c r="G24" s="25">
        <f t="shared" si="6"/>
        <v>3263888.5783800967</v>
      </c>
      <c r="H24" s="31">
        <f t="shared" si="4"/>
        <v>0</v>
      </c>
      <c r="J24" s="17">
        <v>9</v>
      </c>
      <c r="K24" s="25">
        <f>IF(ISNUMBER(J24),IF(O23*(1+Parametros!$C$12)&lt;-$L$11+(J24-1)*$L$12,O23*(1+Parametros!$C$12),-$L$11+(J24-1)*$L$12),"")</f>
        <v>3785147.15222112</v>
      </c>
      <c r="L24" s="31">
        <f>IF(ISNUMBER(J24),O23*Parametros!$C$12,"")</f>
        <v>133978.7809146661</v>
      </c>
      <c r="M24" s="25"/>
      <c r="N24" s="25">
        <f t="shared" si="0"/>
        <v>3651168.3713064538</v>
      </c>
      <c r="O24" s="31">
        <f t="shared" si="2"/>
        <v>11748691.503942527</v>
      </c>
      <c r="Q24" s="17">
        <v>9</v>
      </c>
      <c r="R24" s="31">
        <f>IF(ISNUMBER(Q24),IF(V23*(1+Parametros!$C$12)&lt;R23*(1+$S$12),V23*(1+Parametros!$C$12),R23*(1+$S$12)),"")</f>
        <v>4090932.9211510872</v>
      </c>
      <c r="S24" s="31">
        <f>IF(ISNUMBER(Q24),V23*Parametros!$C$12,"")</f>
        <v>154531.31278790528</v>
      </c>
      <c r="T24" s="25"/>
      <c r="U24" s="25">
        <f t="shared" si="5"/>
        <v>3936401.6083631818</v>
      </c>
      <c r="V24" s="31">
        <f t="shared" si="3"/>
        <v>13825818.252315588</v>
      </c>
    </row>
    <row r="25" spans="3:22">
      <c r="C25" s="17">
        <v>10</v>
      </c>
      <c r="D25" s="25">
        <f>IF(ISNUMBER(C25),IF(H24*(1+Parametros!$C$12)&lt;-$E$11,H24*(1+Parametros!$C$12),-$E$11),"")</f>
        <v>0</v>
      </c>
      <c r="E25" s="31">
        <f>IF(ISNUMBER(C25),H24*Parametros!$C$12,"")</f>
        <v>0</v>
      </c>
      <c r="F25" s="25"/>
      <c r="G25" s="25">
        <f t="shared" si="6"/>
        <v>0</v>
      </c>
      <c r="H25" s="31">
        <f t="shared" si="4"/>
        <v>0</v>
      </c>
      <c r="J25" s="17">
        <v>10</v>
      </c>
      <c r="K25" s="25">
        <f>IF(ISNUMBER(J25),IF(O24*(1+Parametros!$C$12)&lt;-$L$11+(J25-1)*$L$12,O24*(1+Parametros!$C$12),-$L$11+(J25-1)*$L$12),"")</f>
        <v>3885147.15222112</v>
      </c>
      <c r="L25" s="31">
        <f>IF(ISNUMBER(J25),O24*Parametros!$C$12,"")</f>
        <v>102213.61608429998</v>
      </c>
      <c r="M25" s="25"/>
      <c r="N25" s="25">
        <f t="shared" si="0"/>
        <v>3782933.53613682</v>
      </c>
      <c r="O25" s="31">
        <f t="shared" si="2"/>
        <v>7965757.9678057069</v>
      </c>
      <c r="Q25" s="17">
        <v>10</v>
      </c>
      <c r="R25" s="31">
        <f>IF(ISNUMBER(Q25),IF(V24*(1+Parametros!$C$12)&lt;R24*(1+$S$12),V24*(1+Parametros!$C$12),R24*(1+$S$12)),"")</f>
        <v>4377298.2256316636</v>
      </c>
      <c r="S25" s="31">
        <f>IF(ISNUMBER(Q25),V24*Parametros!$C$12,"")</f>
        <v>120284.61879514561</v>
      </c>
      <c r="T25" s="25"/>
      <c r="U25" s="25">
        <f t="shared" si="5"/>
        <v>4257013.6068365183</v>
      </c>
      <c r="V25" s="31">
        <f t="shared" si="3"/>
        <v>9568804.64547907</v>
      </c>
    </row>
    <row r="26" spans="3:22">
      <c r="C26" s="17">
        <v>11</v>
      </c>
      <c r="D26" s="25">
        <f>IF(ISNUMBER(C26),IF(H25*(1+Parametros!$C$12)&lt;-$E$11,H25*(1+Parametros!$C$12),-$E$11),"")</f>
        <v>0</v>
      </c>
      <c r="E26" s="31">
        <f>IF(ISNUMBER(C26),H25*Parametros!$C$12,"")</f>
        <v>0</v>
      </c>
      <c r="F26" s="25"/>
      <c r="G26" s="25">
        <f t="shared" si="6"/>
        <v>0</v>
      </c>
      <c r="H26" s="31">
        <f t="shared" si="4"/>
        <v>0</v>
      </c>
      <c r="J26" s="17">
        <v>11</v>
      </c>
      <c r="K26" s="25">
        <f>IF(ISNUMBER(J26),IF(O25*(1+Parametros!$C$12)&lt;-$L$11+(J26-1)*$L$12,O25*(1+Parametros!$C$12),-$L$11+(J26-1)*$L$12),"")</f>
        <v>3985147.15222112</v>
      </c>
      <c r="L26" s="31">
        <f>IF(ISNUMBER(J26),O25*Parametros!$C$12,"")</f>
        <v>69302.094319909651</v>
      </c>
      <c r="M26" s="25"/>
      <c r="N26" s="25">
        <f t="shared" si="0"/>
        <v>3915845.0579012102</v>
      </c>
      <c r="O26" s="31">
        <f t="shared" si="2"/>
        <v>4049912.9099044967</v>
      </c>
      <c r="Q26" s="17">
        <v>11</v>
      </c>
      <c r="R26" s="31">
        <f>IF(ISNUMBER(Q26),IF(V25*(1+Parametros!$C$12)&lt;R25*(1+$S$12),V25*(1+Parametros!$C$12),R25*(1+$S$12)),"")</f>
        <v>4683709.1014258806</v>
      </c>
      <c r="S26" s="31">
        <f>IF(ISNUMBER(Q26),V25*Parametros!$C$12,"")</f>
        <v>83248.600415667897</v>
      </c>
      <c r="T26" s="25"/>
      <c r="U26" s="25">
        <f t="shared" si="5"/>
        <v>4600460.501010213</v>
      </c>
      <c r="V26" s="31">
        <f t="shared" si="3"/>
        <v>4968344.144468857</v>
      </c>
    </row>
    <row r="27" spans="3:22">
      <c r="C27" s="17">
        <v>12</v>
      </c>
      <c r="D27" s="25">
        <f>IF(ISNUMBER(C27),IF(H26*(1+Parametros!$C$12)&lt;-$E$11,H26*(1+Parametros!$C$12),-$E$11),"")</f>
        <v>0</v>
      </c>
      <c r="E27" s="31">
        <f>IF(ISNUMBER(C27),H26*Parametros!$C$12,"")</f>
        <v>0</v>
      </c>
      <c r="F27" s="25"/>
      <c r="G27" s="25">
        <f t="shared" si="6"/>
        <v>0</v>
      </c>
      <c r="H27" s="31">
        <f t="shared" si="4"/>
        <v>0</v>
      </c>
      <c r="J27" s="17">
        <v>12</v>
      </c>
      <c r="K27" s="25">
        <f>IF(ISNUMBER(J27),IF(O26*(1+Parametros!$C$12)&lt;-$L$11+(J27-1)*$L$12,O26*(1+Parametros!$C$12),-$L$11+(J27-1)*$L$12),"")</f>
        <v>4085147.1522206655</v>
      </c>
      <c r="L27" s="31">
        <f>IF(ISNUMBER(J27),O26*Parametros!$C$12,"")</f>
        <v>35234.242316169119</v>
      </c>
      <c r="M27" s="25"/>
      <c r="N27" s="25">
        <f t="shared" si="0"/>
        <v>4049912.9099044963</v>
      </c>
      <c r="O27" s="31">
        <f t="shared" si="2"/>
        <v>4.6566128730773926E-10</v>
      </c>
      <c r="Q27" s="17">
        <v>12</v>
      </c>
      <c r="R27" s="31">
        <f>IF(ISNUMBER(Q27),IF(V26*(1+Parametros!$C$12)&lt;R26*(1+$S$12),V26*(1+Parametros!$C$12),R26*(1+$S$12)),"")</f>
        <v>5011568.7385256924</v>
      </c>
      <c r="S27" s="31">
        <f>IF(ISNUMBER(Q27),V26*Parametros!$C$12,"")</f>
        <v>43224.594056879054</v>
      </c>
      <c r="T27" s="25"/>
      <c r="U27" s="25">
        <f t="shared" si="5"/>
        <v>4968344.1444688132</v>
      </c>
      <c r="V27" s="31">
        <f t="shared" si="3"/>
        <v>4.377216100692749E-8</v>
      </c>
    </row>
    <row r="28" spans="3:22">
      <c r="C28" s="17"/>
      <c r="D28" s="25" t="str">
        <f>IF(ISNUMBER(C28),IF(H27*(1+Parametros!$C$12)&lt;-$E$11,H27*(1+Parametros!$C$12),-$E$11),"")</f>
        <v/>
      </c>
      <c r="E28" s="31" t="str">
        <f>IF(ISNUMBER(C28),H27*Parametros!$C$12,"")</f>
        <v/>
      </c>
      <c r="F28" s="25"/>
      <c r="G28" s="25" t="str">
        <f t="shared" si="6"/>
        <v/>
      </c>
      <c r="H28" s="31" t="str">
        <f t="shared" si="4"/>
        <v/>
      </c>
      <c r="J28" s="17"/>
      <c r="K28" s="25" t="str">
        <f>IF(ISNUMBER(J28),IF(O27*(1+Parametros!$C$12)&lt;-$L$11+(J28-1)*$L$12,O27*(1+Parametros!$C$12),-$L$11+(J28-1)*$L$12),"")</f>
        <v/>
      </c>
      <c r="L28" s="31" t="str">
        <f>IF(ISNUMBER(J28),O27*Parametros!$C$12,"")</f>
        <v/>
      </c>
      <c r="M28" s="25"/>
      <c r="N28" s="25" t="str">
        <f t="shared" si="0"/>
        <v/>
      </c>
      <c r="O28" s="31" t="str">
        <f t="shared" si="2"/>
        <v/>
      </c>
      <c r="Q28" s="17"/>
      <c r="R28" s="31" t="str">
        <f>IF(ISNUMBER(Q28),IF(V27*(1+Parametros!$C$12)&lt;R27*(1+$S$12),V27*(1+Parametros!$C$12),R27*(1+$S$12)),"")</f>
        <v/>
      </c>
      <c r="S28" s="31" t="str">
        <f>IF(ISNUMBER(Q28),V27*Parametros!$C$12,"")</f>
        <v/>
      </c>
      <c r="T28" s="25"/>
      <c r="U28" s="25" t="str">
        <f t="shared" si="5"/>
        <v/>
      </c>
      <c r="V28" s="31" t="str">
        <f t="shared" si="3"/>
        <v/>
      </c>
    </row>
    <row r="29" spans="3:22">
      <c r="C29" s="17"/>
      <c r="D29" s="25" t="str">
        <f>IF(ISNUMBER(C29),IF(H28*(1+Parametros!$C$12)&lt;-$E$11,H28*(1+Parametros!$C$12),-$E$11),"")</f>
        <v/>
      </c>
      <c r="E29" s="31" t="str">
        <f>IF(ISNUMBER(C29),H28*Parametros!$C$12,"")</f>
        <v/>
      </c>
      <c r="F29" s="25"/>
      <c r="G29" s="25" t="str">
        <f t="shared" si="6"/>
        <v/>
      </c>
      <c r="H29" s="31" t="str">
        <f t="shared" si="4"/>
        <v/>
      </c>
      <c r="J29" s="17"/>
      <c r="K29" s="25" t="str">
        <f>IF(ISNUMBER(J29),IF(O28*(1+Parametros!$C$12)&lt;-$L$11+(J29-1)*$L$12,O28*(1+Parametros!$C$12),-$L$11+(J29-1)*$L$12),"")</f>
        <v/>
      </c>
      <c r="L29" s="31" t="str">
        <f>IF(ISNUMBER(J29),O28*Parametros!$C$12,"")</f>
        <v/>
      </c>
      <c r="M29" s="25"/>
      <c r="N29" s="25" t="str">
        <f t="shared" si="0"/>
        <v/>
      </c>
      <c r="O29" s="31" t="str">
        <f t="shared" si="2"/>
        <v/>
      </c>
      <c r="Q29" s="17"/>
      <c r="R29" s="31" t="str">
        <f>IF(ISNUMBER(Q29),IF(V28*(1+Parametros!$C$12)&lt;R28*(1+$S$12),V28*(1+Parametros!$C$12),R28*(1+$S$12)),"")</f>
        <v/>
      </c>
      <c r="S29" s="31" t="str">
        <f>IF(ISNUMBER(Q29),V28*Parametros!$C$12,"")</f>
        <v/>
      </c>
      <c r="T29" s="25"/>
      <c r="U29" s="25" t="str">
        <f t="shared" si="5"/>
        <v/>
      </c>
      <c r="V29" s="31" t="str">
        <f t="shared" si="3"/>
        <v/>
      </c>
    </row>
    <row r="30" spans="3:22">
      <c r="C30" s="17"/>
      <c r="D30" s="25" t="str">
        <f>IF(ISNUMBER(C30),IF(H29*(1+Parametros!$C$12)&lt;-$E$11,H29*(1+Parametros!$C$12),-$E$11),"")</f>
        <v/>
      </c>
      <c r="E30" s="31" t="str">
        <f>IF(ISNUMBER(C30),H29*Parametros!$C$12,"")</f>
        <v/>
      </c>
      <c r="F30" s="25"/>
      <c r="G30" s="25" t="str">
        <f t="shared" si="6"/>
        <v/>
      </c>
      <c r="H30" s="31" t="str">
        <f t="shared" si="4"/>
        <v/>
      </c>
      <c r="J30" s="17"/>
      <c r="K30" s="25" t="str">
        <f>IF(ISNUMBER(J30),IF(O29*(1+Parametros!$C$12)&lt;-$L$11+(J30-1)*$L$12,O29*(1+Parametros!$C$12),-$L$11+(J30-1)*$L$12),"")</f>
        <v/>
      </c>
      <c r="L30" s="31" t="str">
        <f>IF(ISNUMBER(J30),O29*Parametros!$C$12,"")</f>
        <v/>
      </c>
      <c r="M30" s="25"/>
      <c r="N30" s="25" t="str">
        <f t="shared" si="0"/>
        <v/>
      </c>
      <c r="O30" s="31" t="str">
        <f t="shared" si="2"/>
        <v/>
      </c>
      <c r="Q30" s="17"/>
      <c r="R30" s="31" t="str">
        <f>IF(ISNUMBER(Q30),IF(V29*(1+Parametros!$C$12)&lt;R29*(1+$S$12),V29*(1+Parametros!$C$12),R29*(1+$S$12)),"")</f>
        <v/>
      </c>
      <c r="S30" s="31" t="str">
        <f>IF(ISNUMBER(Q30),V29*Parametros!$C$12,"")</f>
        <v/>
      </c>
      <c r="T30" s="25"/>
      <c r="U30" s="25" t="str">
        <f t="shared" si="5"/>
        <v/>
      </c>
      <c r="V30" s="31" t="str">
        <f t="shared" si="3"/>
        <v/>
      </c>
    </row>
    <row r="31" spans="3:22">
      <c r="C31" s="17"/>
      <c r="D31" s="25" t="str">
        <f>IF(ISNUMBER(C31),IF(H30*(1+Parametros!$C$12)&lt;-$E$11,H30*(1+Parametros!$C$12),-$E$11),"")</f>
        <v/>
      </c>
      <c r="E31" s="31" t="str">
        <f>IF(ISNUMBER(C31),H30*Parametros!$C$12,"")</f>
        <v/>
      </c>
      <c r="F31" s="25"/>
      <c r="G31" s="25" t="str">
        <f t="shared" si="6"/>
        <v/>
      </c>
      <c r="H31" s="31" t="str">
        <f t="shared" si="4"/>
        <v/>
      </c>
      <c r="J31" s="17"/>
      <c r="K31" s="25" t="str">
        <f>IF(ISNUMBER(J31),IF(O30*(1+Parametros!$C$12)&lt;-$L$11+(J31-1)*$L$12,O30*(1+Parametros!$C$12),-$L$11+(J31-1)*$L$12),"")</f>
        <v/>
      </c>
      <c r="L31" s="31" t="str">
        <f>IF(ISNUMBER(J31),O30*Parametros!$C$12,"")</f>
        <v/>
      </c>
      <c r="M31" s="25"/>
      <c r="N31" s="25" t="str">
        <f t="shared" si="0"/>
        <v/>
      </c>
      <c r="O31" s="31" t="str">
        <f t="shared" si="2"/>
        <v/>
      </c>
      <c r="Q31" s="17"/>
      <c r="R31" s="31" t="str">
        <f>IF(ISNUMBER(Q31),IF(V30*(1+Parametros!$C$12)&lt;R30*(1+$S$12),V30*(1+Parametros!$C$12),R30*(1+$S$12)),"")</f>
        <v/>
      </c>
      <c r="S31" s="31" t="str">
        <f>IF(ISNUMBER(Q31),V30*Parametros!$C$12,"")</f>
        <v/>
      </c>
      <c r="T31" s="25"/>
      <c r="U31" s="25" t="str">
        <f t="shared" si="5"/>
        <v/>
      </c>
      <c r="V31" s="31" t="str">
        <f t="shared" si="3"/>
        <v/>
      </c>
    </row>
    <row r="32" spans="3:22">
      <c r="C32" s="17"/>
      <c r="D32" s="25" t="str">
        <f>IF(ISNUMBER(C32),IF(H31*(1+Parametros!$C$12)&lt;-$E$11,H31*(1+Parametros!$C$12),-$E$11),"")</f>
        <v/>
      </c>
      <c r="E32" s="31" t="str">
        <f>IF(ISNUMBER(C32),H31*Parametros!$C$12,"")</f>
        <v/>
      </c>
      <c r="F32" s="25"/>
      <c r="G32" s="25" t="str">
        <f t="shared" si="6"/>
        <v/>
      </c>
      <c r="H32" s="31" t="str">
        <f t="shared" si="4"/>
        <v/>
      </c>
      <c r="J32" s="17"/>
      <c r="K32" s="25" t="str">
        <f>IF(ISNUMBER(J32),IF(O31*(1+Parametros!$C$12)&lt;-$L$11+(J32-1)*$L$12,O31*(1+Parametros!$C$12),-$L$11+(J32-1)*$L$12),"")</f>
        <v/>
      </c>
      <c r="L32" s="31" t="str">
        <f>IF(ISNUMBER(J32),O31*Parametros!$C$12,"")</f>
        <v/>
      </c>
      <c r="M32" s="25"/>
      <c r="N32" s="25" t="str">
        <f t="shared" si="0"/>
        <v/>
      </c>
      <c r="O32" s="31" t="str">
        <f t="shared" si="2"/>
        <v/>
      </c>
      <c r="Q32" s="17"/>
      <c r="R32" s="31" t="str">
        <f>IF(ISNUMBER(Q32),IF(V31*(1+Parametros!$C$12)&lt;R31*(1+$S$12),V31*(1+Parametros!$C$12),R31*(1+$S$12)),"")</f>
        <v/>
      </c>
      <c r="S32" s="31" t="str">
        <f>IF(ISNUMBER(Q32),V31*Parametros!$C$12,"")</f>
        <v/>
      </c>
      <c r="T32" s="25"/>
      <c r="U32" s="25" t="str">
        <f t="shared" si="5"/>
        <v/>
      </c>
      <c r="V32" s="31" t="str">
        <f t="shared" si="3"/>
        <v/>
      </c>
    </row>
    <row r="33" spans="3:22">
      <c r="C33" s="17"/>
      <c r="D33" s="25" t="str">
        <f>IF(ISNUMBER(C33),IF(H32*(1+Parametros!$C$12)&lt;-$E$11,H32*(1+Parametros!$C$12),-$E$11),"")</f>
        <v/>
      </c>
      <c r="E33" s="31" t="str">
        <f>IF(ISNUMBER(C33),H32*Parametros!$C$12,"")</f>
        <v/>
      </c>
      <c r="F33" s="25"/>
      <c r="G33" s="25" t="str">
        <f t="shared" si="6"/>
        <v/>
      </c>
      <c r="H33" s="31" t="str">
        <f t="shared" si="4"/>
        <v/>
      </c>
      <c r="J33" s="17"/>
      <c r="K33" s="25" t="str">
        <f>IF(ISNUMBER(J33),IF(O32*(1+Parametros!$C$12)&lt;-$L$11+(J33-1)*$L$12,O32*(1+Parametros!$C$12),-$L$11+(J33-1)*$L$12),"")</f>
        <v/>
      </c>
      <c r="L33" s="31" t="str">
        <f>IF(ISNUMBER(J33),O32*Parametros!$C$12,"")</f>
        <v/>
      </c>
      <c r="M33" s="25"/>
      <c r="N33" s="25" t="str">
        <f t="shared" si="0"/>
        <v/>
      </c>
      <c r="O33" s="31" t="str">
        <f t="shared" si="2"/>
        <v/>
      </c>
      <c r="Q33" s="17"/>
      <c r="R33" s="31" t="str">
        <f>IF(ISNUMBER(Q33),IF(V32*(1+Parametros!$C$12)&lt;R32*(1+$S$12),V32*(1+Parametros!$C$12),R32*(1+$S$12)),"")</f>
        <v/>
      </c>
      <c r="S33" s="31" t="str">
        <f>IF(ISNUMBER(Q33),V32*Parametros!$C$12,"")</f>
        <v/>
      </c>
      <c r="T33" s="25"/>
      <c r="U33" s="25" t="str">
        <f t="shared" si="5"/>
        <v/>
      </c>
      <c r="V33" s="31" t="str">
        <f t="shared" si="3"/>
        <v/>
      </c>
    </row>
    <row r="34" spans="3:22">
      <c r="C34" s="17"/>
      <c r="D34" s="25" t="str">
        <f>IF(ISNUMBER(C34),IF(H33*(1+Parametros!$C$12)&lt;-$E$11,H33*(1+Parametros!$C$12),-$E$11),"")</f>
        <v/>
      </c>
      <c r="E34" s="31" t="str">
        <f>IF(ISNUMBER(C34),H33*Parametros!$C$12,"")</f>
        <v/>
      </c>
      <c r="F34" s="25"/>
      <c r="G34" s="25" t="str">
        <f t="shared" si="6"/>
        <v/>
      </c>
      <c r="H34" s="31" t="str">
        <f t="shared" si="4"/>
        <v/>
      </c>
      <c r="J34" s="17"/>
      <c r="K34" s="25" t="str">
        <f>IF(ISNUMBER(J34),IF(O33*(1+Parametros!$C$12)&lt;-$L$11+(J34-1)*$L$12,O33*(1+Parametros!$C$12),-$L$11+(J34-1)*$L$12),"")</f>
        <v/>
      </c>
      <c r="L34" s="31" t="str">
        <f>IF(ISNUMBER(J34),O33*Parametros!$C$12,"")</f>
        <v/>
      </c>
      <c r="M34" s="25"/>
      <c r="N34" s="25" t="str">
        <f t="shared" si="0"/>
        <v/>
      </c>
      <c r="O34" s="31" t="str">
        <f t="shared" si="2"/>
        <v/>
      </c>
      <c r="Q34" s="17"/>
      <c r="R34" s="31" t="str">
        <f>IF(ISNUMBER(Q34),IF(V33*(1+Parametros!$C$12)&lt;R33*(1+$S$12),V33*(1+Parametros!$C$12),R33*(1+$S$12)),"")</f>
        <v/>
      </c>
      <c r="S34" s="31" t="str">
        <f>IF(ISNUMBER(Q34),V33*Parametros!$C$12,"")</f>
        <v/>
      </c>
      <c r="T34" s="25"/>
      <c r="U34" s="25" t="str">
        <f t="shared" si="5"/>
        <v/>
      </c>
      <c r="V34" s="31" t="str">
        <f t="shared" si="3"/>
        <v/>
      </c>
    </row>
    <row r="35" spans="3:22">
      <c r="C35" s="17"/>
      <c r="D35" s="25" t="str">
        <f>IF(ISNUMBER(C35),IF(H34*(1+Parametros!$C$12)&lt;-$E$11,H34*(1+Parametros!$C$12),-$E$11),"")</f>
        <v/>
      </c>
      <c r="E35" s="31" t="str">
        <f>IF(ISNUMBER(C35),H34*Parametros!$C$12,"")</f>
        <v/>
      </c>
      <c r="F35" s="25"/>
      <c r="G35" s="25" t="str">
        <f t="shared" si="6"/>
        <v/>
      </c>
      <c r="H35" s="31" t="str">
        <f t="shared" si="4"/>
        <v/>
      </c>
      <c r="J35" s="17"/>
      <c r="K35" s="25" t="str">
        <f>IF(ISNUMBER(J35),IF(O34*(1+Parametros!$C$12)&lt;-$L$11+(J35-1)*$L$12,O34*(1+Parametros!$C$12),-$L$11+(J35-1)*$L$12),"")</f>
        <v/>
      </c>
      <c r="L35" s="31" t="str">
        <f>IF(ISNUMBER(J35),O34*Parametros!$C$12,"")</f>
        <v/>
      </c>
      <c r="M35" s="25"/>
      <c r="N35" s="25" t="str">
        <f t="shared" si="0"/>
        <v/>
      </c>
      <c r="O35" s="31" t="str">
        <f t="shared" si="2"/>
        <v/>
      </c>
      <c r="Q35" s="17"/>
      <c r="R35" s="31" t="str">
        <f>IF(ISNUMBER(Q35),IF(V34*(1+Parametros!$C$12)&lt;R34*(1+$S$12),V34*(1+Parametros!$C$12),R34*(1+$S$12)),"")</f>
        <v/>
      </c>
      <c r="S35" s="31" t="str">
        <f>IF(ISNUMBER(Q35),V34*Parametros!$C$12,"")</f>
        <v/>
      </c>
      <c r="T35" s="25"/>
      <c r="U35" s="25" t="str">
        <f t="shared" si="5"/>
        <v/>
      </c>
      <c r="V35" s="31" t="str">
        <f t="shared" si="3"/>
        <v/>
      </c>
    </row>
    <row r="36" spans="3:22">
      <c r="C36" s="17"/>
      <c r="D36" s="25" t="str">
        <f>IF(ISNUMBER(C36),IF(H35*(1+Parametros!$C$12)&lt;-$E$11,H35*(1+Parametros!$C$12),-$E$11),"")</f>
        <v/>
      </c>
      <c r="E36" s="31" t="str">
        <f>IF(ISNUMBER(C36),H35*Parametros!$C$12,"")</f>
        <v/>
      </c>
      <c r="F36" s="25"/>
      <c r="G36" s="25" t="str">
        <f t="shared" si="6"/>
        <v/>
      </c>
      <c r="H36" s="31" t="str">
        <f t="shared" si="4"/>
        <v/>
      </c>
      <c r="J36" s="17"/>
      <c r="K36" s="25" t="str">
        <f>IF(ISNUMBER(J36),IF(O35*(1+Parametros!$C$12)&lt;-$L$11+(J36-1)*$L$12,O35*(1+Parametros!$C$12),-$L$11+(J36-1)*$L$12),"")</f>
        <v/>
      </c>
      <c r="L36" s="31" t="str">
        <f>IF(ISNUMBER(J36),O35*Parametros!$C$12,"")</f>
        <v/>
      </c>
      <c r="M36" s="25"/>
      <c r="N36" s="25" t="str">
        <f t="shared" si="0"/>
        <v/>
      </c>
      <c r="O36" s="31" t="str">
        <f t="shared" si="2"/>
        <v/>
      </c>
      <c r="Q36" s="17"/>
      <c r="R36" s="31" t="str">
        <f>IF(ISNUMBER(Q36),IF(V35*(1+Parametros!$C$12)&lt;R35*(1+$S$12),V35*(1+Parametros!$C$12),R35*(1+$S$12)),"")</f>
        <v/>
      </c>
      <c r="S36" s="31" t="str">
        <f>IF(ISNUMBER(Q36),V35*Parametros!$C$12,"")</f>
        <v/>
      </c>
      <c r="T36" s="25"/>
      <c r="U36" s="25" t="str">
        <f t="shared" si="5"/>
        <v/>
      </c>
      <c r="V36" s="31" t="str">
        <f t="shared" si="3"/>
        <v/>
      </c>
    </row>
    <row r="37" spans="3:22">
      <c r="C37" s="17"/>
      <c r="D37" s="25" t="str">
        <f>IF(ISNUMBER(C37),IF(H36*(1+Parametros!$C$12)&lt;-$E$11,H36*(1+Parametros!$C$12),-$E$11),"")</f>
        <v/>
      </c>
      <c r="E37" s="31" t="str">
        <f>IF(ISNUMBER(C37),H36*Parametros!$C$12,"")</f>
        <v/>
      </c>
      <c r="F37" s="25"/>
      <c r="G37" s="25" t="str">
        <f t="shared" si="6"/>
        <v/>
      </c>
      <c r="H37" s="31" t="str">
        <f t="shared" si="4"/>
        <v/>
      </c>
      <c r="J37" s="17"/>
      <c r="K37" s="25" t="str">
        <f>IF(ISNUMBER(J37),IF(O36*(1+Parametros!$C$12)&lt;-$L$11+(J37-1)*$L$12,O36*(1+Parametros!$C$12),-$L$11+(J37-1)*$L$12),"")</f>
        <v/>
      </c>
      <c r="L37" s="31" t="str">
        <f>IF(ISNUMBER(J37),O36*Parametros!$C$12,"")</f>
        <v/>
      </c>
      <c r="M37" s="25"/>
      <c r="N37" s="25" t="str">
        <f t="shared" si="0"/>
        <v/>
      </c>
      <c r="O37" s="31" t="str">
        <f t="shared" si="2"/>
        <v/>
      </c>
      <c r="Q37" s="17"/>
      <c r="R37" s="31" t="str">
        <f>IF(ISNUMBER(Q37),IF(V36*(1+Parametros!$C$12)&lt;R36*(1+$S$12),V36*(1+Parametros!$C$12),R36*(1+$S$12)),"")</f>
        <v/>
      </c>
      <c r="S37" s="31" t="str">
        <f>IF(ISNUMBER(Q37),V36*Parametros!$C$12,"")</f>
        <v/>
      </c>
      <c r="T37" s="25"/>
      <c r="U37" s="25" t="str">
        <f t="shared" si="5"/>
        <v/>
      </c>
      <c r="V37" s="31" t="str">
        <f t="shared" si="3"/>
        <v/>
      </c>
    </row>
    <row r="38" spans="3:22">
      <c r="C38" s="17"/>
      <c r="D38" s="25" t="str">
        <f>IF(ISNUMBER(C38),IF(H37*(1+Parametros!$C$12)&lt;-$E$11,H37*(1+Parametros!$C$12),-$E$11),"")</f>
        <v/>
      </c>
      <c r="E38" s="31" t="str">
        <f>IF(ISNUMBER(C38),H37*Parametros!$C$12,"")</f>
        <v/>
      </c>
      <c r="F38" s="25"/>
      <c r="G38" s="25" t="str">
        <f t="shared" si="6"/>
        <v/>
      </c>
      <c r="H38" s="31" t="str">
        <f t="shared" si="4"/>
        <v/>
      </c>
      <c r="J38" s="17"/>
      <c r="K38" s="25" t="str">
        <f>IF(ISNUMBER(J38),IF(O37*(1+Parametros!$C$12)&lt;-$L$11+(J38-1)*$L$12,O37*(1+Parametros!$C$12),-$L$11+(J38-1)*$L$12),"")</f>
        <v/>
      </c>
      <c r="L38" s="31" t="str">
        <f>IF(ISNUMBER(J38),O37*Parametros!$C$12,"")</f>
        <v/>
      </c>
      <c r="M38" s="25"/>
      <c r="N38" s="25" t="str">
        <f t="shared" si="0"/>
        <v/>
      </c>
      <c r="O38" s="31" t="str">
        <f t="shared" si="2"/>
        <v/>
      </c>
      <c r="Q38" s="17"/>
      <c r="R38" s="31" t="str">
        <f>IF(ISNUMBER(Q38),IF(V37*(1+Parametros!$C$12)&lt;R37*(1+$S$12),V37*(1+Parametros!$C$12),R37*(1+$S$12)),"")</f>
        <v/>
      </c>
      <c r="S38" s="31" t="str">
        <f>IF(ISNUMBER(Q38),V37*Parametros!$C$12,"")</f>
        <v/>
      </c>
      <c r="T38" s="25"/>
      <c r="U38" s="25" t="str">
        <f t="shared" si="5"/>
        <v/>
      </c>
      <c r="V38" s="31" t="str">
        <f t="shared" si="3"/>
        <v/>
      </c>
    </row>
    <row r="39" spans="3:22">
      <c r="C39" s="17"/>
      <c r="D39" s="25" t="str">
        <f>IF(ISNUMBER(C39),IF(H38*(1+Parametros!$C$12)&lt;-$E$11,H38*(1+Parametros!$C$12),-$E$11),"")</f>
        <v/>
      </c>
      <c r="E39" s="31" t="str">
        <f>IF(ISNUMBER(C39),H38*Parametros!$C$12,"")</f>
        <v/>
      </c>
      <c r="F39" s="25"/>
      <c r="G39" s="25" t="str">
        <f t="shared" si="6"/>
        <v/>
      </c>
      <c r="H39" s="31" t="str">
        <f t="shared" si="4"/>
        <v/>
      </c>
      <c r="J39" s="17"/>
      <c r="K39" s="25" t="str">
        <f>IF(ISNUMBER(J39),IF(O38*(1+Parametros!$C$12)&lt;-$L$11+(J39-1)*$L$12,O38*(1+Parametros!$C$12),-$L$11+(J39-1)*$L$12),"")</f>
        <v/>
      </c>
      <c r="L39" s="31" t="str">
        <f>IF(ISNUMBER(J39),O38*Parametros!$C$12,"")</f>
        <v/>
      </c>
      <c r="M39" s="25"/>
      <c r="N39" s="25" t="str">
        <f t="shared" si="0"/>
        <v/>
      </c>
      <c r="O39" s="31" t="str">
        <f t="shared" si="2"/>
        <v/>
      </c>
      <c r="Q39" s="17"/>
      <c r="R39" s="31" t="str">
        <f>IF(ISNUMBER(Q39),IF(V38*(1+Parametros!$C$12)&lt;R38*(1+$S$12),V38*(1+Parametros!$C$12),R38*(1+$S$12)),"")</f>
        <v/>
      </c>
      <c r="S39" s="31" t="str">
        <f>IF(ISNUMBER(Q39),V38*Parametros!$C$12,"")</f>
        <v/>
      </c>
      <c r="T39" s="25"/>
      <c r="U39" s="25" t="str">
        <f t="shared" si="5"/>
        <v/>
      </c>
      <c r="V39" s="31" t="str">
        <f t="shared" si="3"/>
        <v/>
      </c>
    </row>
    <row r="40" spans="3:22">
      <c r="C40" s="17"/>
      <c r="D40" s="25" t="str">
        <f>IF(ISNUMBER(C40),IF(H39*(1+Parametros!$C$12)&lt;-$E$11,H39*(1+Parametros!$C$12),-$E$11),"")</f>
        <v/>
      </c>
      <c r="E40" s="31" t="str">
        <f>IF(ISNUMBER(C40),H39*Parametros!$C$12,"")</f>
        <v/>
      </c>
      <c r="F40" s="25"/>
      <c r="G40" s="25" t="str">
        <f t="shared" si="6"/>
        <v/>
      </c>
      <c r="H40" s="31" t="str">
        <f t="shared" si="4"/>
        <v/>
      </c>
      <c r="J40" s="17"/>
      <c r="K40" s="25" t="str">
        <f>IF(ISNUMBER(J40),IF(O39*(1+Parametros!$C$12)&lt;-$L$11+(J40-1)*$L$12,O39*(1+Parametros!$C$12),-$L$11+(J40-1)*$L$12),"")</f>
        <v/>
      </c>
      <c r="L40" s="31" t="str">
        <f>IF(ISNUMBER(J40),O39*Parametros!$C$12,"")</f>
        <v/>
      </c>
      <c r="M40" s="25"/>
      <c r="N40" s="25" t="str">
        <f t="shared" si="0"/>
        <v/>
      </c>
      <c r="O40" s="31" t="str">
        <f t="shared" si="2"/>
        <v/>
      </c>
      <c r="Q40" s="17"/>
      <c r="R40" s="31" t="str">
        <f>IF(ISNUMBER(Q40),IF(V39*(1+Parametros!$C$12)&lt;R39*(1+$S$12),V39*(1+Parametros!$C$12),R39*(1+$S$12)),"")</f>
        <v/>
      </c>
      <c r="S40" s="31" t="str">
        <f>IF(ISNUMBER(Q40),V39*Parametros!$C$12,"")</f>
        <v/>
      </c>
      <c r="T40" s="25"/>
      <c r="U40" s="25" t="str">
        <f t="shared" si="5"/>
        <v/>
      </c>
      <c r="V40" s="31" t="str">
        <f t="shared" si="3"/>
        <v/>
      </c>
    </row>
    <row r="41" spans="3:22">
      <c r="C41" s="17"/>
      <c r="D41" s="25" t="str">
        <f>IF(ISNUMBER(C41),IF(H40*(1+Parametros!$C$12)&lt;-$E$11,H40*(1+Parametros!$C$12),-$E$11),"")</f>
        <v/>
      </c>
      <c r="E41" s="31" t="str">
        <f>IF(ISNUMBER(C41),H40*Parametros!$C$12,"")</f>
        <v/>
      </c>
      <c r="F41" s="25"/>
      <c r="G41" s="25" t="str">
        <f t="shared" si="6"/>
        <v/>
      </c>
      <c r="H41" s="31" t="str">
        <f t="shared" si="4"/>
        <v/>
      </c>
      <c r="J41" s="17"/>
      <c r="K41" s="25" t="str">
        <f>IF(ISNUMBER(J41),IF(O40*(1+Parametros!$C$12)&lt;-$L$11+(J41-1)*$L$12,O40*(1+Parametros!$C$12),-$L$11+(J41-1)*$L$12),"")</f>
        <v/>
      </c>
      <c r="L41" s="31" t="str">
        <f>IF(ISNUMBER(J41),O40*Parametros!$C$12,"")</f>
        <v/>
      </c>
      <c r="M41" s="25"/>
      <c r="N41" s="25" t="str">
        <f t="shared" si="0"/>
        <v/>
      </c>
      <c r="O41" s="31" t="str">
        <f t="shared" si="2"/>
        <v/>
      </c>
      <c r="Q41" s="17"/>
      <c r="R41" s="31" t="str">
        <f>IF(ISNUMBER(Q41),IF(V40*(1+Parametros!$C$12)&lt;R40*(1+$S$12),V40*(1+Parametros!$C$12),R40*(1+$S$12)),"")</f>
        <v/>
      </c>
      <c r="S41" s="31" t="str">
        <f>IF(ISNUMBER(Q41),V40*Parametros!$C$12,"")</f>
        <v/>
      </c>
      <c r="T41" s="25"/>
      <c r="U41" s="25" t="str">
        <f t="shared" si="5"/>
        <v/>
      </c>
      <c r="V41" s="31" t="str">
        <f t="shared" si="3"/>
        <v/>
      </c>
    </row>
    <row r="42" spans="3:22">
      <c r="C42" s="17"/>
      <c r="D42" s="25" t="str">
        <f>IF(ISNUMBER(C42),IF(H41*(1+Parametros!$C$12)&lt;-$E$11,H41*(1+Parametros!$C$12),-$E$11),"")</f>
        <v/>
      </c>
      <c r="E42" s="31" t="str">
        <f>IF(ISNUMBER(C42),H41*Parametros!$C$12,"")</f>
        <v/>
      </c>
      <c r="F42" s="25"/>
      <c r="G42" s="25" t="str">
        <f t="shared" si="6"/>
        <v/>
      </c>
      <c r="H42" s="31" t="str">
        <f t="shared" si="4"/>
        <v/>
      </c>
      <c r="J42" s="17"/>
      <c r="K42" s="25" t="str">
        <f>IF(ISNUMBER(J42),IF(O41*(1+Parametros!$C$12)&lt;-$L$11+(J42-1)*$L$12,O41*(1+Parametros!$C$12),-$L$11+(J42-1)*$L$12),"")</f>
        <v/>
      </c>
      <c r="L42" s="31" t="str">
        <f>IF(ISNUMBER(J42),O41*Parametros!$C$12,"")</f>
        <v/>
      </c>
      <c r="M42" s="25"/>
      <c r="N42" s="25" t="str">
        <f t="shared" si="0"/>
        <v/>
      </c>
      <c r="O42" s="31" t="str">
        <f t="shared" si="2"/>
        <v/>
      </c>
      <c r="Q42" s="17"/>
      <c r="R42" s="31" t="str">
        <f>IF(ISNUMBER(Q42),IF(V41*(1+Parametros!$C$12)&lt;R41*(1+$S$12),V41*(1+Parametros!$C$12),R41*(1+$S$12)),"")</f>
        <v/>
      </c>
      <c r="S42" s="31" t="str">
        <f>IF(ISNUMBER(Q42),V41*Parametros!$C$12,"")</f>
        <v/>
      </c>
      <c r="T42" s="25"/>
      <c r="U42" s="25" t="str">
        <f t="shared" si="5"/>
        <v/>
      </c>
      <c r="V42" s="31" t="str">
        <f t="shared" si="3"/>
        <v/>
      </c>
    </row>
    <row r="43" spans="3:22">
      <c r="C43" s="17"/>
      <c r="D43" s="25" t="str">
        <f>IF(ISNUMBER(C43),IF(H42*(1+Parametros!$C$12)&lt;-$E$11,H42*(1+Parametros!$C$12),-$E$11),"")</f>
        <v/>
      </c>
      <c r="E43" s="31" t="str">
        <f>IF(ISNUMBER(C43),H42*Parametros!$C$12,"")</f>
        <v/>
      </c>
      <c r="F43" s="25"/>
      <c r="G43" s="25" t="str">
        <f t="shared" si="6"/>
        <v/>
      </c>
      <c r="H43" s="31" t="str">
        <f t="shared" si="4"/>
        <v/>
      </c>
      <c r="J43" s="17"/>
      <c r="K43" s="25" t="str">
        <f>IF(ISNUMBER(J43),IF(O42*(1+Parametros!$C$12)&lt;-$L$11+(J43-1)*$L$12,O42*(1+Parametros!$C$12),-$L$11+(J43-1)*$L$12),"")</f>
        <v/>
      </c>
      <c r="L43" s="31" t="str">
        <f>IF(ISNUMBER(J43),O42*Parametros!$C$12,"")</f>
        <v/>
      </c>
      <c r="M43" s="25"/>
      <c r="N43" s="25" t="str">
        <f t="shared" si="0"/>
        <v/>
      </c>
      <c r="O43" s="31" t="str">
        <f t="shared" si="2"/>
        <v/>
      </c>
      <c r="Q43" s="17"/>
      <c r="R43" s="31" t="str">
        <f>IF(ISNUMBER(Q43),IF(V42*(1+Parametros!$C$12)&lt;R42*(1+$S$12),V42*(1+Parametros!$C$12),R42*(1+$S$12)),"")</f>
        <v/>
      </c>
      <c r="S43" s="31" t="str">
        <f>IF(ISNUMBER(Q43),V42*Parametros!$C$12,"")</f>
        <v/>
      </c>
      <c r="T43" s="25"/>
      <c r="U43" s="25" t="str">
        <f t="shared" si="5"/>
        <v/>
      </c>
      <c r="V43" s="31" t="str">
        <f t="shared" si="3"/>
        <v/>
      </c>
    </row>
    <row r="44" spans="3:22">
      <c r="C44" s="17"/>
      <c r="D44" s="25" t="str">
        <f>IF(ISNUMBER(C44),IF(H43*(1+Parametros!$C$12)&lt;-$E$11,H43*(1+Parametros!$C$12),-$E$11),"")</f>
        <v/>
      </c>
      <c r="E44" s="31" t="str">
        <f>IF(ISNUMBER(C44),H43*Parametros!$C$12,"")</f>
        <v/>
      </c>
      <c r="F44" s="25"/>
      <c r="G44" s="25" t="str">
        <f t="shared" si="6"/>
        <v/>
      </c>
      <c r="H44" s="31" t="str">
        <f t="shared" si="4"/>
        <v/>
      </c>
      <c r="J44" s="17"/>
      <c r="K44" s="25" t="str">
        <f>IF(ISNUMBER(J44),IF(O43*(1+Parametros!$C$12)&lt;-$L$11+(J44-1)*$L$12,O43*(1+Parametros!$C$12),-$L$11+(J44-1)*$L$12),"")</f>
        <v/>
      </c>
      <c r="L44" s="31" t="str">
        <f>IF(ISNUMBER(J44),O43*Parametros!$C$12,"")</f>
        <v/>
      </c>
      <c r="M44" s="25"/>
      <c r="N44" s="25" t="str">
        <f t="shared" si="0"/>
        <v/>
      </c>
      <c r="O44" s="31" t="str">
        <f t="shared" si="2"/>
        <v/>
      </c>
      <c r="Q44" s="17"/>
      <c r="R44" s="31" t="str">
        <f>IF(ISNUMBER(Q44),IF(V43*(1+Parametros!$C$12)&lt;R43*(1+$S$12),V43*(1+Parametros!$C$12),R43*(1+$S$12)),"")</f>
        <v/>
      </c>
      <c r="S44" s="31" t="str">
        <f>IF(ISNUMBER(Q44),V43*Parametros!$C$12,"")</f>
        <v/>
      </c>
      <c r="T44" s="25"/>
      <c r="U44" s="25" t="str">
        <f t="shared" si="5"/>
        <v/>
      </c>
      <c r="V44" s="31" t="str">
        <f t="shared" si="3"/>
        <v/>
      </c>
    </row>
    <row r="45" spans="3:22">
      <c r="C45" s="17"/>
      <c r="D45" s="25" t="str">
        <f>IF(ISNUMBER(C45),IF(H44*(1+Parametros!$C$12)&lt;-$E$11,H44*(1+Parametros!$C$12),-$E$11),"")</f>
        <v/>
      </c>
      <c r="E45" s="31" t="str">
        <f>IF(ISNUMBER(C45),H44*Parametros!$C$12,"")</f>
        <v/>
      </c>
      <c r="F45" s="25"/>
      <c r="G45" s="25" t="str">
        <f t="shared" si="6"/>
        <v/>
      </c>
      <c r="H45" s="31" t="str">
        <f t="shared" si="4"/>
        <v/>
      </c>
      <c r="J45" s="17"/>
      <c r="K45" s="25" t="str">
        <f>IF(ISNUMBER(J45),IF(O44*(1+Parametros!$C$12)&lt;-$L$11+(J45-1)*$L$12,O44*(1+Parametros!$C$12),-$L$11+(J45-1)*$L$12),"")</f>
        <v/>
      </c>
      <c r="L45" s="31" t="str">
        <f>IF(ISNUMBER(J45),O44*Parametros!$C$12,"")</f>
        <v/>
      </c>
      <c r="M45" s="25"/>
      <c r="N45" s="25" t="str">
        <f t="shared" si="0"/>
        <v/>
      </c>
      <c r="O45" s="31" t="str">
        <f t="shared" si="2"/>
        <v/>
      </c>
      <c r="Q45" s="17"/>
      <c r="R45" s="31" t="str">
        <f>IF(ISNUMBER(Q45),IF(V44*(1+Parametros!$C$12)&lt;R44*(1+$S$12),V44*(1+Parametros!$C$12),R44*(1+$S$12)),"")</f>
        <v/>
      </c>
      <c r="S45" s="31" t="str">
        <f>IF(ISNUMBER(Q45),V44*Parametros!$C$12,"")</f>
        <v/>
      </c>
      <c r="T45" s="25"/>
      <c r="U45" s="25" t="str">
        <f t="shared" si="5"/>
        <v/>
      </c>
      <c r="V45" s="31" t="str">
        <f t="shared" si="3"/>
        <v/>
      </c>
    </row>
    <row r="46" spans="3:22">
      <c r="C46" s="17"/>
      <c r="D46" s="25" t="str">
        <f>IF(ISNUMBER(C46),IF(H45*(1+Parametros!$C$12)&lt;-$E$11,H45*(1+Parametros!$C$12),-$E$11),"")</f>
        <v/>
      </c>
      <c r="E46" s="31" t="str">
        <f>IF(ISNUMBER(C46),H45*Parametros!$C$12,"")</f>
        <v/>
      </c>
      <c r="F46" s="25"/>
      <c r="G46" s="25" t="str">
        <f t="shared" si="6"/>
        <v/>
      </c>
      <c r="H46" s="31" t="str">
        <f t="shared" si="4"/>
        <v/>
      </c>
      <c r="J46" s="17"/>
      <c r="K46" s="25" t="str">
        <f>IF(ISNUMBER(J46),IF(O45*(1+Parametros!$C$12)&lt;-$L$11+(J46-1)*$L$12,O45*(1+Parametros!$C$12),-$L$11+(J46-1)*$L$12),"")</f>
        <v/>
      </c>
      <c r="L46" s="31" t="str">
        <f>IF(ISNUMBER(J46),O45*Parametros!$C$12,"")</f>
        <v/>
      </c>
      <c r="M46" s="25"/>
      <c r="N46" s="25" t="str">
        <f t="shared" si="0"/>
        <v/>
      </c>
      <c r="O46" s="31" t="str">
        <f t="shared" si="2"/>
        <v/>
      </c>
      <c r="Q46" s="17"/>
      <c r="R46" s="31" t="str">
        <f>IF(ISNUMBER(Q46),IF(V45*(1+Parametros!$C$12)&lt;R45*(1+$S$12),V45*(1+Parametros!$C$12),R45*(1+$S$12)),"")</f>
        <v/>
      </c>
      <c r="S46" s="31" t="str">
        <f>IF(ISNUMBER(Q46),V45*Parametros!$C$12,"")</f>
        <v/>
      </c>
      <c r="T46" s="25"/>
      <c r="U46" s="25" t="str">
        <f t="shared" si="5"/>
        <v/>
      </c>
      <c r="V46" s="31" t="str">
        <f t="shared" si="3"/>
        <v/>
      </c>
    </row>
    <row r="47" spans="3:22">
      <c r="C47" s="17"/>
      <c r="D47" s="25" t="str">
        <f>IF(ISNUMBER(C47),IF(H46*(1+Parametros!$C$12)&lt;-$E$11,H46*(1+Parametros!$C$12),-$E$11),"")</f>
        <v/>
      </c>
      <c r="E47" s="31" t="str">
        <f>IF(ISNUMBER(C47),H46*Parametros!$C$12,"")</f>
        <v/>
      </c>
      <c r="F47" s="25"/>
      <c r="G47" s="25" t="str">
        <f t="shared" si="6"/>
        <v/>
      </c>
      <c r="H47" s="31" t="str">
        <f t="shared" si="4"/>
        <v/>
      </c>
      <c r="J47" s="17"/>
      <c r="K47" s="25" t="str">
        <f>IF(ISNUMBER(J47),IF(O46*(1+Parametros!$C$12)&lt;-$L$11+(J47-1)*$L$12,O46*(1+Parametros!$C$12),-$L$11+(J47-1)*$L$12),"")</f>
        <v/>
      </c>
      <c r="L47" s="31" t="str">
        <f>IF(ISNUMBER(J47),O46*Parametros!$C$12,"")</f>
        <v/>
      </c>
      <c r="M47" s="25"/>
      <c r="N47" s="25" t="str">
        <f t="shared" si="0"/>
        <v/>
      </c>
      <c r="O47" s="31" t="str">
        <f t="shared" si="2"/>
        <v/>
      </c>
      <c r="Q47" s="17"/>
      <c r="R47" s="31" t="str">
        <f>IF(ISNUMBER(Q47),IF(V46*(1+Parametros!$C$12)&lt;R46*(1+$S$12),V46*(1+Parametros!$C$12),R46*(1+$S$12)),"")</f>
        <v/>
      </c>
      <c r="S47" s="31" t="str">
        <f>IF(ISNUMBER(Q47),V46*Parametros!$C$12,"")</f>
        <v/>
      </c>
      <c r="T47" s="25"/>
      <c r="U47" s="25" t="str">
        <f t="shared" si="5"/>
        <v/>
      </c>
      <c r="V47" s="31" t="str">
        <f t="shared" si="3"/>
        <v/>
      </c>
    </row>
    <row r="48" spans="3:22">
      <c r="C48" s="17"/>
      <c r="D48" s="25" t="str">
        <f>IF(ISNUMBER(C48),IF(H47*(1+Parametros!$C$12)&lt;-$E$11,H47*(1+Parametros!$C$12),-$E$11),"")</f>
        <v/>
      </c>
      <c r="E48" s="31" t="str">
        <f>IF(ISNUMBER(C48),H47*Parametros!$C$12,"")</f>
        <v/>
      </c>
      <c r="F48" s="25"/>
      <c r="G48" s="25" t="str">
        <f t="shared" si="6"/>
        <v/>
      </c>
      <c r="H48" s="31" t="str">
        <f t="shared" si="4"/>
        <v/>
      </c>
      <c r="J48" s="17"/>
      <c r="K48" s="25" t="str">
        <f>IF(ISNUMBER(J48),IF(O47*(1+Parametros!$C$12)&lt;-$L$11+(J48-1)*$L$12,O47*(1+Parametros!$C$12),-$L$11+(J48-1)*$L$12),"")</f>
        <v/>
      </c>
      <c r="L48" s="31" t="str">
        <f>IF(ISNUMBER(J48),O47*Parametros!$C$12,"")</f>
        <v/>
      </c>
      <c r="M48" s="25"/>
      <c r="N48" s="25" t="str">
        <f t="shared" si="0"/>
        <v/>
      </c>
      <c r="O48" s="31" t="str">
        <f t="shared" si="2"/>
        <v/>
      </c>
      <c r="Q48" s="17"/>
      <c r="R48" s="31" t="str">
        <f>IF(ISNUMBER(Q48),IF(V47*(1+Parametros!$C$12)&lt;R47*(1+$S$12),V47*(1+Parametros!$C$12),R47*(1+$S$12)),"")</f>
        <v/>
      </c>
      <c r="S48" s="31" t="str">
        <f>IF(ISNUMBER(Q48),V47*Parametros!$C$12,"")</f>
        <v/>
      </c>
      <c r="T48" s="25"/>
      <c r="U48" s="25" t="str">
        <f t="shared" si="5"/>
        <v/>
      </c>
      <c r="V48" s="31" t="str">
        <f t="shared" si="3"/>
        <v/>
      </c>
    </row>
    <row r="49" spans="3:22">
      <c r="C49" s="17"/>
      <c r="D49" s="25" t="str">
        <f>IF(ISNUMBER(C49),IF(H48*(1+Parametros!$C$12)&lt;-$E$11,H48*(1+Parametros!$C$12),-$E$11),"")</f>
        <v/>
      </c>
      <c r="E49" s="31" t="str">
        <f>IF(ISNUMBER(C49),H48*Parametros!$C$12,"")</f>
        <v/>
      </c>
      <c r="F49" s="25"/>
      <c r="G49" s="25" t="str">
        <f t="shared" si="6"/>
        <v/>
      </c>
      <c r="H49" s="31" t="str">
        <f t="shared" si="4"/>
        <v/>
      </c>
      <c r="J49" s="17"/>
      <c r="K49" s="25" t="str">
        <f>IF(ISNUMBER(J49),IF(O48*(1+Parametros!$C$12)&lt;-$L$11+(J49-1)*$L$12,O48*(1+Parametros!$C$12),-$L$11+(J49-1)*$L$12),"")</f>
        <v/>
      </c>
      <c r="L49" s="31" t="str">
        <f>IF(ISNUMBER(J49),O48*Parametros!$C$12,"")</f>
        <v/>
      </c>
      <c r="M49" s="25"/>
      <c r="N49" s="25" t="str">
        <f t="shared" si="0"/>
        <v/>
      </c>
      <c r="O49" s="31" t="str">
        <f t="shared" si="2"/>
        <v/>
      </c>
      <c r="Q49" s="17"/>
      <c r="R49" s="31" t="str">
        <f>IF(ISNUMBER(Q49),IF(V48*(1+Parametros!$C$12)&lt;R48*(1+$S$12),V48*(1+Parametros!$C$12),R48*(1+$S$12)),"")</f>
        <v/>
      </c>
      <c r="S49" s="31" t="str">
        <f>IF(ISNUMBER(Q49),V48*Parametros!$C$12,"")</f>
        <v/>
      </c>
      <c r="T49" s="25"/>
      <c r="U49" s="25" t="str">
        <f t="shared" si="5"/>
        <v/>
      </c>
      <c r="V49" s="31" t="str">
        <f t="shared" si="3"/>
        <v/>
      </c>
    </row>
    <row r="50" spans="3:22">
      <c r="C50" s="17"/>
      <c r="D50" s="25" t="str">
        <f>IF(ISNUMBER(C50),IF(H49*(1+Parametros!$C$12)&lt;-$E$11,H49*(1+Parametros!$C$12),-$E$11),"")</f>
        <v/>
      </c>
      <c r="E50" s="31" t="str">
        <f>IF(ISNUMBER(C50),H49*Parametros!$C$12,"")</f>
        <v/>
      </c>
      <c r="F50" s="25"/>
      <c r="G50" s="25" t="str">
        <f t="shared" si="6"/>
        <v/>
      </c>
      <c r="H50" s="31" t="str">
        <f t="shared" si="4"/>
        <v/>
      </c>
      <c r="J50" s="17"/>
      <c r="K50" s="25" t="str">
        <f>IF(ISNUMBER(J50),IF(O49*(1+Parametros!$C$12)&lt;-$L$11+(J50-1)*$L$12,O49*(1+Parametros!$C$12),-$L$11+(J50-1)*$L$12),"")</f>
        <v/>
      </c>
      <c r="L50" s="31" t="str">
        <f>IF(ISNUMBER(J50),O49*Parametros!$C$12,"")</f>
        <v/>
      </c>
      <c r="M50" s="25"/>
      <c r="N50" s="25" t="str">
        <f t="shared" si="0"/>
        <v/>
      </c>
      <c r="O50" s="31" t="str">
        <f t="shared" si="2"/>
        <v/>
      </c>
      <c r="Q50" s="17"/>
      <c r="R50" s="31" t="str">
        <f>IF(ISNUMBER(Q50),IF(V49*(1+Parametros!$C$12)&lt;R49*(1+$S$12),V49*(1+Parametros!$C$12),R49*(1+$S$12)),"")</f>
        <v/>
      </c>
      <c r="S50" s="31" t="str">
        <f>IF(ISNUMBER(Q50),V49*Parametros!$C$12,"")</f>
        <v/>
      </c>
      <c r="T50" s="25"/>
      <c r="U50" s="25" t="str">
        <f t="shared" si="5"/>
        <v/>
      </c>
      <c r="V50" s="31" t="str">
        <f t="shared" si="3"/>
        <v/>
      </c>
    </row>
    <row r="51" spans="3:22">
      <c r="C51" s="17"/>
      <c r="D51" s="25" t="str">
        <f>IF(ISNUMBER(C51),IF(H50*(1+Parametros!$C$12)&lt;-$E$11,H50*(1+Parametros!$C$12),-$E$11),"")</f>
        <v/>
      </c>
      <c r="E51" s="31" t="str">
        <f>IF(ISNUMBER(C51),H50*Parametros!$C$12,"")</f>
        <v/>
      </c>
      <c r="F51" s="25"/>
      <c r="G51" s="25" t="str">
        <f t="shared" si="6"/>
        <v/>
      </c>
      <c r="H51" s="31" t="str">
        <f t="shared" si="4"/>
        <v/>
      </c>
      <c r="J51" s="17"/>
      <c r="K51" s="25" t="str">
        <f>IF(ISNUMBER(J51),IF(O50*(1+Parametros!$C$12)&lt;-$L$11+(J51-1)*$L$12,O50*(1+Parametros!$C$12),-$L$11+(J51-1)*$L$12),"")</f>
        <v/>
      </c>
      <c r="L51" s="31" t="str">
        <f>IF(ISNUMBER(J51),O50*Parametros!$C$12,"")</f>
        <v/>
      </c>
      <c r="M51" s="25"/>
      <c r="N51" s="25" t="str">
        <f t="shared" si="0"/>
        <v/>
      </c>
      <c r="O51" s="31" t="str">
        <f t="shared" si="2"/>
        <v/>
      </c>
      <c r="Q51" s="17"/>
      <c r="R51" s="31" t="str">
        <f>IF(ISNUMBER(Q51),IF(V50*(1+Parametros!$C$12)&lt;R50*(1+$S$12),V50*(1+Parametros!$C$12),R50*(1+$S$12)),"")</f>
        <v/>
      </c>
      <c r="S51" s="31" t="str">
        <f>IF(ISNUMBER(Q51),V50*Parametros!$C$12,"")</f>
        <v/>
      </c>
      <c r="T51" s="25"/>
      <c r="U51" s="25" t="str">
        <f t="shared" si="5"/>
        <v/>
      </c>
      <c r="V51" s="31" t="str">
        <f t="shared" si="3"/>
        <v/>
      </c>
    </row>
  </sheetData>
  <mergeCells count="5">
    <mergeCell ref="Q13:V13"/>
    <mergeCell ref="J14:O14"/>
    <mergeCell ref="Q14:V14"/>
    <mergeCell ref="C13:H13"/>
    <mergeCell ref="J13:O13"/>
  </mergeCells>
  <dataValidations disablePrompts="1" count="3">
    <dataValidation type="list" allowBlank="1" showInputMessage="1" showErrorMessage="1" sqref="B3" xr:uid="{27A06718-EB5E-457B-AC10-8D72AC663C23}">
      <formula1>lista_empleados</formula1>
    </dataValidation>
    <dataValidation type="decimal" operator="lessThanOrEqual" allowBlank="1" showInputMessage="1" showErrorMessage="1" errorTitle="No es posible pedir el prestamo" error="El valor ingresado debe ser menor o igual al valor maximo de prestamo asignado" sqref="C5" xr:uid="{F229852C-E897-4458-8CCF-AF6CA92F114A}">
      <formula1>C3</formula1>
    </dataValidation>
    <dataValidation type="list" allowBlank="1" showInputMessage="1" showErrorMessage="1" sqref="C6" xr:uid="{51C872B4-9F20-469D-A4D1-29D082C67AB6}">
      <formula1>"1,2,3,4,5,6,7,8,9,10,11,12,13,14,15,16,17,18,19,20,21,22,23,24,25,26,27,28,29,30,31,32,33,34,35,36"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403A950870724FBC411EEB7EC1F630" ma:contentTypeVersion="14" ma:contentTypeDescription="Crear nuevo documento." ma:contentTypeScope="" ma:versionID="5814b58fb86eae01e127714d1530acc5">
  <xsd:schema xmlns:xsd="http://www.w3.org/2001/XMLSchema" xmlns:xs="http://www.w3.org/2001/XMLSchema" xmlns:p="http://schemas.microsoft.com/office/2006/metadata/properties" xmlns:ns3="1d885472-1b03-4c27-abea-e0b86428d9b9" xmlns:ns4="2d6b6581-d0cd-4f64-a2b3-c7ef1a89b301" targetNamespace="http://schemas.microsoft.com/office/2006/metadata/properties" ma:root="true" ma:fieldsID="85fb070a14eb516066750560acb00203" ns3:_="" ns4:_="">
    <xsd:import namespace="1d885472-1b03-4c27-abea-e0b86428d9b9"/>
    <xsd:import namespace="2d6b6581-d0cd-4f64-a2b3-c7ef1a89b30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85472-1b03-4c27-abea-e0b86428d9b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b6581-d0cd-4f64-a2b3-c7ef1a89b3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885472-1b03-4c27-abea-e0b86428d9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7A63A0-79E1-4610-AF75-90008EA8F240}"/>
</file>

<file path=customXml/itemProps2.xml><?xml version="1.0" encoding="utf-8"?>
<ds:datastoreItem xmlns:ds="http://schemas.openxmlformats.org/officeDocument/2006/customXml" ds:itemID="{18075100-EC83-4412-A6A9-794ED724449B}"/>
</file>

<file path=customXml/itemProps3.xml><?xml version="1.0" encoding="utf-8"?>
<ds:datastoreItem xmlns:ds="http://schemas.openxmlformats.org/officeDocument/2006/customXml" ds:itemID="{14BCFE31-EB8B-472F-8FAE-2EE72D3CC7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JULIAN ROJAS MUNOZ</dc:creator>
  <cp:keywords/>
  <dc:description/>
  <cp:lastModifiedBy/>
  <cp:revision/>
  <dcterms:created xsi:type="dcterms:W3CDTF">2024-11-03T22:12:07Z</dcterms:created>
  <dcterms:modified xsi:type="dcterms:W3CDTF">2024-11-19T17:56:15Z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0x01010001403A950870724FBC411EEB7EC1F630</vt:lpwstr>
  </property>
</Properties>
</file>