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3AC9BF34-7E1C-40D9-B434-9D9330CBECCE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M14" i="1"/>
  <c r="AF18" i="1" l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6" i="1" l="1"/>
  <c r="AF23" i="1"/>
  <c r="AF20" i="1"/>
  <c r="AG29" i="1"/>
  <c r="AC15" i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tc={AC96D1E4-47DB-494E-B006-AB5EFBE461DA}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AE19" authorId="1" shapeId="0" xr:uid="{AC96D1E4-47DB-494E-B006-AB5EFBE461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Buscado en fuestes web</t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<sst xmlns="http://schemas.openxmlformats.org/spreadsheetml/2006/main" count="887" uniqueCount="580">
  <si>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</si>
  <si>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</si>
  <si>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</si>
  <si>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</si>
  <si>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</si>
  <si>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</si>
  <si>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</si>
  <si>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</si>
  <si>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</si>
  <si>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</si>
  <si>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</si>
  <si>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</si>
  <si>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</si>
  <si>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</si>
  <si>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</si>
  <si>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</si>
  <si>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</si>
  <si>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</si>
  <si>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</si>
  <si>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</si>
  <si>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</si>
  <si>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</si>
  <si>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</si>
  <si>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</si>
  <si>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</si>
  <si>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</si>
  <si>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</si>
  <si>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</si>
  <si>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</si>
  <si>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</si>
  <si>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</si>
  <si>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</si>
  <si>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</si>
  <si>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</si>
  <si>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</si>
  <si>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</si>
  <si>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</si>
  <si>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</si>
  <si>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</si>
  <si>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</si>
  <si>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</si>
  <si>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</si>
  <si>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</si>
  <si>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</si>
  <si>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</si>
  <si>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</si>
  <si>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</si>
  <si>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</si>
  <si>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</si>
  <si>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</si>
  <si>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</si>
  <si>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</si>
  <si>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</si>
  <si>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</si>
  <si>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</si>
  <si>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</si>
  <si>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</si>
  <si>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</si>
  <si>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</si>
  <si>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</si>
  <si>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</si>
  <si>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</si>
  <si>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</si>
  <si>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</si>
  <si>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</si>
  <si>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</si>
  <si>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</si>
  <si>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</si>
  <si>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</si>
  <si>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</si>
  <si>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</si>
  <si>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</si>
  <si>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</si>
  <si>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</si>
  <si>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</si>
  <si>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</si>
  <si>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</si>
  <si>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</si>
  <si>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</si>
  <si>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</si>
  <si>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</si>
  <si>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</si>
  <si>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</si>
  <si>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</si>
  <si>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</si>
  <si>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</si>
  <si>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</si>
  <si>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</si>
  <si>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</si>
  <si>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</si>
  <si>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</si>
  <si>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</si>
  <si>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</si>
  <si>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</si>
  <si>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</si>
  <si>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</si>
  <si>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</si>
  <si>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</si>
  <si>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</si>
  <si>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</si>
  <si>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</si>
  <si>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</si>
  <si>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</si>
  <si>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</si>
  <si>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</si>
  <si>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</si>
  <si>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</si>
  <si>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</si>
  <si>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</si>
  <si>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</si>
  <si>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</si>
  <si>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</si>
  <si>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</si>
  <si>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</si>
  <si>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</si>
  <si>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</si>
  <si>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</si>
  <si>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</si>
  <si>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</si>
  <si>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</si>
  <si>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</si>
  <si>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</si>
  <si>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</si>
  <si>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</si>
  <si>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</si>
  <si>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</si>
  <si>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</si>
  <si>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</si>
  <si>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</si>
  <si>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</si>
  <si>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</si>
  <si>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</si>
  <si>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</si>
  <si>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</si>
  <si>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</si>
  <si>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</si>
  <si>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</si>
  <si>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</si>
  <si>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</si>
  <si>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</si>
  <si>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</si>
  <si>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</si>
  <si>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</si>
  <si>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</si>
  <si>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</si>
  <si>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</si>
  <si>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</si>
  <si>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</si>
  <si>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</si>
  <si>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</si>
  <si>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</si>
  <si>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</si>
  <si>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</si>
  <si>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</si>
  <si>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</si>
  <si>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</si>
  <si>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</si>
  <si>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</si>
  <si>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</si>
  <si>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</si>
  <si>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</si>
  <si>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</si>
  <si>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</si>
  <si>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</si>
  <si>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</si>
  <si>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</si>
  <si>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</si>
  <si>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</si>
  <si>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</si>
  <si>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</si>
  <si>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</si>
  <si>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</si>
  <si>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</si>
  <si>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</si>
  <si>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</si>
  <si>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</si>
  <si>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</si>
  <si>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</si>
  <si>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</si>
  <si>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</si>
  <si>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</si>
  <si>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</si>
  <si>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</si>
  <si>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</si>
  <si>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</si>
  <si>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</si>
  <si>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</si>
  <si>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</si>
  <si>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</si>
  <si>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</si>
  <si>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</si>
  <si>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</si>
  <si>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</si>
  <si>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</si>
  <si>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</si>
  <si>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</si>
  <si>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</si>
  <si>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</si>
  <si>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</si>
  <si>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</si>
  <si>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</si>
  <si>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</si>
  <si>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</si>
  <si>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</si>
  <si>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</si>
  <si>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</si>
  <si>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</si>
  <si>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</si>
  <si>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</si>
  <si>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</si>
  <si>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</si>
  <si>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</si>
  <si>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</si>
  <si>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</si>
  <si>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</si>
  <si>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</si>
  <si>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</si>
  <si>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</si>
  <si>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</si>
  <si>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</si>
  <si>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</si>
  <si>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</si>
  <si>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</si>
  <si>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</si>
  <si>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</si>
  <si>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</si>
  <si>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</si>
  <si>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</si>
  <si>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</si>
  <si>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</si>
  <si>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</si>
  <si>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</si>
  <si>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</si>
  <si>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</si>
  <si>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</si>
  <si>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</si>
  <si>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</si>
  <si>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</si>
  <si>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</si>
  <si>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</si>
  <si>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</si>
  <si>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</si>
  <si>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</si>
  <si>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</si>
  <si>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</si>
  <si>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</si>
  <si>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</si>
  <si>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</si>
  <si>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</si>
  <si>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</si>
  <si>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</si>
  <si>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</si>
  <si>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</si>
  <si>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</si>
  <si>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</si>
  <si>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</si>
  <si>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</si>
  <si>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</si>
  <si>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</si>
  <si>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</si>
  <si>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</si>
  <si>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</si>
  <si>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</si>
  <si>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</si>
  <si>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</si>
  <si>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</si>
  <si>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</si>
  <si>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</si>
  <si>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</si>
  <si>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</si>
  <si>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</si>
  <si>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</si>
  <si>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</si>
  <si>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</si>
  <si>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</si>
  <si>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</si>
  <si>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</si>
  <si>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</si>
  <si>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</si>
  <si>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</si>
  <si>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</si>
  <si>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</si>
  <si>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</si>
  <si>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</si>
  <si>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</si>
  <si>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</si>
  <si>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</si>
  <si>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</si>
  <si>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</si>
  <si>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</si>
  <si>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</si>
  <si>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</si>
  <si>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</si>
  <si>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</si>
  <si>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</si>
  <si>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</si>
  <si>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</si>
  <si>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</si>
  <si>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</si>
  <si>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</si>
  <si>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</si>
  <si>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</si>
  <si>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</si>
  <si>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</si>
  <si>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</si>
  <si>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</si>
  <si>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</si>
  <si>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</si>
  <si>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</si>
  <si>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</si>
  <si>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</si>
  <si>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</si>
  <si>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</si>
  <si>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</si>
  <si>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</si>
  <si>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</si>
  <si>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</si>
  <si>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</si>
  <si>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</si>
  <si>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</si>
  <si>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</si>
  <si>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</si>
  <si>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</si>
  <si>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</si>
  <si>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</si>
  <si>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</si>
  <si>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</si>
  <si>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</si>
  <si>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</si>
  <si>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</si>
  <si>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</si>
  <si>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</si>
  <si>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</si>
  <si>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</si>
  <si>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</si>
  <si>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</si>
  <si>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</si>
  <si>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</si>
  <si>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</si>
  <si>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</si>
  <si>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</si>
  <si>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</si>
  <si>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</si>
  <si>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</si>
  <si>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</si>
  <si>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</si>
  <si>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</si>
  <si>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</si>
  <si>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</si>
  <si>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</si>
  <si>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</si>
  <si>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</si>
  <si>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</si>
  <si>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</si>
  <si>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</si>
  <si>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</si>
  <si>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</si>
  <si>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</si>
  <si>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</si>
  <si>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</si>
  <si>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</si>
  <si>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</si>
  <si>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</si>
  <si>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</si>
  <si>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</si>
  <si>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</si>
  <si>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</si>
  <si>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</si>
  <si>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</si>
  <si>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</si>
  <si>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</si>
  <si>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</si>
  <si>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</si>
  <si>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</si>
  <si>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</si>
  <si>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</si>
  <si>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</si>
  <si>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</si>
  <si>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</si>
  <si>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</si>
  <si>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</si>
  <si>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</si>
  <si>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</si>
  <si>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</si>
  <si>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</si>
  <si>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</si>
  <si>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</si>
  <si>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</si>
  <si>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</si>
  <si>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</si>
  <si>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</si>
  <si>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</si>
  <si>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</si>
  <si>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</si>
  <si>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</si>
  <si>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</si>
  <si>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</si>
  <si>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</si>
  <si>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</si>
  <si>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</si>
  <si>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</si>
  <si>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</si>
  <si>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</si>
  <si>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</si>
  <si>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</si>
  <si>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</si>
  <si>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</si>
  <si>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</si>
  <si>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</si>
  <si>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</si>
  <si>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</si>
  <si>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</si>
  <si>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</si>
  <si>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</si>
  <si>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</si>
  <si>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</si>
  <si>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</si>
  <si>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</si>
  <si>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</si>
  <si>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</si>
  <si>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</si>
  <si>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</si>
  <si>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</si>
  <si>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</si>
  <si>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</si>
  <si>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</si>
  <si>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</si>
  <si>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</si>
  <si>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</si>
  <si>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</si>
  <si>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</si>
  <si>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</si>
  <si>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</si>
  <si>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</si>
  <si>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</si>
  <si>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</si>
  <si>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</si>
  <si>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</si>
  <si>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</si>
  <si>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</si>
  <si>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</si>
  <si>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</si>
  <si>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</si>
  <si>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</si>
  <si>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</si>
  <si>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</si>
  <si>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</si>
  <si>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</si>
  <si>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</si>
  <si>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</si>
  <si>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</si>
  <si>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</si>
  <si>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</si>
  <si>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</si>
  <si>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</si>
  <si>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</si>
  <si>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</si>
  <si>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</si>
  <si>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</si>
  <si>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</si>
  <si>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</si>
  <si>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</si>
  <si>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</si>
  <si>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</si>
  <si>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</si>
  <si>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</si>
  <si>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</si>
  <si>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</si>
  <si>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</si>
  <si>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</si>
  <si>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</si>
  <si>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</si>
  <si>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</si>
  <si>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</si>
  <si>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</si>
  <si>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</si>
  <si>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</si>
  <si>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</si>
  <si>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</si>
  <si>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</si>
  <si>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</si>
  <si>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</si>
  <si>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</si>
  <si>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</si>
  <si>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</si>
  <si>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</si>
  <si>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</si>
  <si>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</si>
  <si>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</si>
  <si>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</si>
  <si>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</si>
  <si>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</si>
  <si>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</si>
  <si>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</si>
  <si>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</si>
  <si>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</si>
  <si>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</si>
  <si>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</si>
  <si>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</si>
  <si>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</si>
  <si>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</si>
  <si>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</si>
  <si>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</si>
  <si>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</si>
  <si>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</si>
  <si>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</si>
  <si>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</si>
  <si>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</si>
  <si>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</si>
  <si>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</si>
  <si>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</si>
  <si>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</si>
  <si>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</si>
  <si>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</si>
  <si>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</si>
  <si>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</si>
  <si>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</si>
  <si>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</si>
  <si>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</si>
  <si>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</si>
  <si>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</si>
  <si>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</si>
  <si>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</si>
  <si>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</si>
  <si>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</si>
  <si>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</si>
  <si>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</si>
  <si>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</si>
  <si>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</si>
  <si>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</si>
  <si>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</si>
  <si>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</si>
  <si>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</si>
  <si>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</si>
  <si>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</si>
  <si>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</si>
  <si>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</si>
  <si>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</si>
  <si>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</si>
  <si>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</si>
  <si>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</si>
  <si>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</si>
  <si>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</si>
  <si>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</si>
  <si>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</si>
  <si>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</si>
  <si>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</si>
  <si>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</si>
  <si>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</si>
  <si>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</si>
  <si>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</si>
  <si>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</si>
  <si>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</si>
  <si>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</si>
  <si>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</si>
  <si>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</si>
  <si>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</si>
  <si>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</si>
  <si>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</si>
  <si>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</si>
  <si>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</si>
  <si>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</si>
  <si>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</si>
  <si>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</si>
  <si>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</si>
  <si>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</si>
  <si>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</si>
  <si>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</si>
  <si>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</si>
  <si>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</si>
  <si>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</si>
  <si>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</si>
  <si>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</si>
  <si>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</si>
  <si>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</si>
  <si>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</si>
  <si>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</si>
  <si>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</si>
  <si>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Alcaldías no tienen la 2, 32, 37 y 38</t>
  </si>
  <si>
    <t>ALCALDÍA LOCAL DE SANTA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</si>
</sst>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  <numFmt numFmtId="167" formatCode="0.000%"/>
  </numFmts>
  <fonts count="3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sz val="9"/>
      <color indexed="81"/>
      <name val="Tahoma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3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left" vertical="center"/>
    </xf>
    <xf numFmtId="0" fontId="0" fillId="36" borderId="0" xfId="0" applyFill="1"/>
    <xf numFmtId="0" fontId="4" fillId="36" borderId="0" xfId="0" applyFont="1" applyFill="1" applyAlignment="1">
      <alignment wrapText="1"/>
    </xf>
    <xf numFmtId="0" fontId="4" fillId="36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wrapText="1"/>
    </xf>
    <xf numFmtId="167" fontId="18" fillId="33" borderId="0" xfId="1" applyNumberFormat="1" applyFont="1" applyFill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36199" cy="57141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9.75%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1.10%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0.00%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0.00%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17">
          <cell r="O17">
            <v>0</v>
          </cell>
          <cell r="P17">
            <v>1.2</v>
          </cell>
          <cell r="Q17">
            <v>1</v>
          </cell>
          <cell r="R17">
            <v>0.5</v>
          </cell>
          <cell r="S17">
            <v>0.5</v>
          </cell>
          <cell r="T17">
            <v>1</v>
          </cell>
          <cell r="U17">
            <v>1</v>
          </cell>
          <cell r="V17">
            <v>0.7</v>
          </cell>
          <cell r="W17">
            <v>1</v>
          </cell>
          <cell r="X17">
            <v>0.5</v>
          </cell>
          <cell r="Y17">
            <v>0.5</v>
          </cell>
          <cell r="Z17">
            <v>0.4</v>
          </cell>
          <cell r="AA17">
            <v>0.2</v>
          </cell>
          <cell r="AC17">
            <v>1.4</v>
          </cell>
          <cell r="AD17">
            <v>0.5</v>
          </cell>
          <cell r="AE17">
            <v>0.5</v>
          </cell>
          <cell r="AF17">
            <v>1</v>
          </cell>
          <cell r="AG17">
            <v>1.6</v>
          </cell>
          <cell r="AH17">
            <v>0.5</v>
          </cell>
          <cell r="AI17">
            <v>0.75</v>
          </cell>
          <cell r="AJ17">
            <v>0.5</v>
          </cell>
          <cell r="AK17">
            <v>0.4</v>
          </cell>
          <cell r="AL17">
            <v>1.2</v>
          </cell>
          <cell r="AM17">
            <v>0.5</v>
          </cell>
          <cell r="AN17">
            <v>0.2</v>
          </cell>
          <cell r="AO17">
            <v>0.2</v>
          </cell>
          <cell r="AP17">
            <v>0.2</v>
          </cell>
          <cell r="AQ17">
            <v>0.4</v>
          </cell>
          <cell r="AR17">
            <v>0.5</v>
          </cell>
          <cell r="AS17">
            <v>1.5</v>
          </cell>
          <cell r="AT17">
            <v>1.8</v>
          </cell>
          <cell r="AU17">
            <v>0.7</v>
          </cell>
          <cell r="AV17">
            <v>0.7</v>
          </cell>
          <cell r="AX17">
            <v>3</v>
          </cell>
          <cell r="AY17">
            <v>1.5</v>
          </cell>
          <cell r="AZ17">
            <v>1</v>
          </cell>
          <cell r="BA17">
            <v>0.5</v>
          </cell>
          <cell r="BB17">
            <v>0.8</v>
          </cell>
          <cell r="BC17">
            <v>0.8</v>
          </cell>
          <cell r="BD17">
            <v>1.5</v>
          </cell>
          <cell r="BE17">
            <v>1</v>
          </cell>
          <cell r="BG17">
            <v>0</v>
          </cell>
          <cell r="BH17">
            <v>1.5</v>
          </cell>
          <cell r="BI17">
            <v>0.5</v>
          </cell>
          <cell r="BJ17">
            <v>0.3</v>
          </cell>
          <cell r="BK17">
            <v>0.35</v>
          </cell>
          <cell r="BL17">
            <v>0.33300000000000002</v>
          </cell>
          <cell r="BM17">
            <v>0.24</v>
          </cell>
          <cell r="BN17">
            <v>0.24</v>
          </cell>
          <cell r="BO17">
            <v>0.2</v>
          </cell>
          <cell r="BP17">
            <v>0.13</v>
          </cell>
          <cell r="BQ17">
            <v>0.2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5C5721F3-BCF0-42F8-AEE7-6D2671505682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9" dT="2023-07-10T00:51:05.82" personId="{5C5721F3-BCF0-42F8-AEE7-6D2671505682}" id="{AC96D1E4-47DB-494E-B006-AB5EFBE461DA}">
    <text>Buscado en fuestes web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zoomScale="85" zoomScaleNormal="85" workbookViewId="0">
      <selection activeCell="AH112" sqref="AH112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9" t="s">
        <v>442</v>
      </c>
      <c r="J1" s="489"/>
      <c r="Q1" s="297" t="s">
        <v>519</v>
      </c>
    </row>
    <row r="2" spans="1:43" ht="26.4" customHeight="1" x14ac:dyDescent="0.3">
      <c r="A2" s="355" t="s">
        <v>260</v>
      </c>
      <c r="B2" s="354" t="s">
        <v>579</v>
      </c>
      <c r="C2" s="354"/>
      <c r="D2" s="354"/>
      <c r="E2" s="190"/>
      <c r="F2" s="196" t="s">
        <v>386</v>
      </c>
      <c r="G2" s="197" t="s">
        <v>387</v>
      </c>
      <c r="H2" s="198" t="s">
        <v>385</v>
      </c>
      <c r="I2" s="287" t="s">
        <v>388</v>
      </c>
      <c r="J2" s="287" t="s">
        <v>509</v>
      </c>
      <c r="M2" s="196" t="s">
        <v>438</v>
      </c>
      <c r="N2" s="197" t="s">
        <v>387</v>
      </c>
      <c r="O2" s="198" t="s">
        <v>385</v>
      </c>
      <c r="Q2" s="195">
        <v>2021</v>
      </c>
      <c r="R2" s="195">
        <v>2023</v>
      </c>
      <c r="Y2" s="330" t="s">
        <v>435</v>
      </c>
      <c r="Z2" s="331"/>
      <c r="AA2" s="332"/>
    </row>
    <row r="3" spans="1:43" ht="18.600000000000001" customHeight="1" x14ac:dyDescent="0.3">
      <c r="A3" s="355"/>
      <c r="B3" s="354"/>
      <c r="C3" s="354"/>
      <c r="D3" s="354"/>
      <c r="E3" s="191"/>
      <c r="F3" s="199" t="s">
        <v>381</v>
      </c>
      <c r="G3" s="200">
        <f>H11</f>
        <v>8.4999999999999992E-2</v>
      </c>
      <c r="H3" s="201">
        <f>(G3*100)/25</f>
        <v>0.34</v>
      </c>
      <c r="I3" s="254">
        <v>8.5</v>
      </c>
      <c r="J3" s="193">
        <v>34</v>
      </c>
      <c r="M3" s="199" t="s">
        <v>381</v>
      </c>
      <c r="N3" s="200">
        <f>R11</f>
        <v>9.7500000000000003E-2</v>
      </c>
      <c r="O3" s="201">
        <f>(N3*100)/25</f>
        <v>0.39</v>
      </c>
      <c r="Q3" s="193">
        <f>J3</f>
        <v>34</v>
      </c>
      <c r="R3" s="254">
        <f>O3*100</f>
        <v>39</v>
      </c>
      <c r="S3" s="256">
        <f>R3-Q3</f>
        <v>5</v>
      </c>
      <c r="Y3" s="349" t="s">
        <v>578</v>
      </c>
      <c r="Z3" s="349"/>
      <c r="AA3" s="349"/>
      <c r="AB3" s="349"/>
      <c r="AC3" s="349"/>
      <c r="AD3" s="349"/>
    </row>
    <row r="4" spans="1:43" ht="18.600000000000001" customHeight="1" x14ac:dyDescent="0.3">
      <c r="A4" s="355"/>
      <c r="B4" s="354"/>
      <c r="C4" s="354"/>
      <c r="D4" s="354"/>
      <c r="E4" s="191"/>
      <c r="F4" s="202" t="s">
        <v>382</v>
      </c>
      <c r="G4" s="203">
        <f>H34</f>
        <v>0.15050000000000002</v>
      </c>
      <c r="H4" s="204">
        <f>(G4*100)/35</f>
        <v>0.43000000000000005</v>
      </c>
      <c r="I4" s="255">
        <v>15.05</v>
      </c>
      <c r="J4" s="194">
        <v>43</v>
      </c>
      <c r="M4" s="202" t="s">
        <v>382</v>
      </c>
      <c r="N4" s="203">
        <f>R34</f>
        <v>1.1000000000000001E-2</v>
      </c>
      <c r="O4" s="204">
        <f>(N4*100)/35</f>
        <v>3.1428571428571431E-2</v>
      </c>
      <c r="Q4" s="194">
        <f>J4</f>
        <v>43</v>
      </c>
      <c r="R4" s="255">
        <f>O4*100</f>
        <v>3.1428571428571432</v>
      </c>
      <c r="S4" s="256">
        <f>R4-Q4</f>
        <v>-39.857142857142854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0.10100000000000001</v>
      </c>
      <c r="H5" s="201">
        <f>(G5*100)/25</f>
        <v>0.40400000000000008</v>
      </c>
      <c r="I5" s="254">
        <v>10.1</v>
      </c>
      <c r="J5" s="193">
        <v>40.4</v>
      </c>
      <c r="M5" s="199" t="s">
        <v>383</v>
      </c>
      <c r="N5" s="200">
        <f>R80</f>
        <v>0</v>
      </c>
      <c r="O5" s="201">
        <f>(N5*100)/25</f>
        <v>0</v>
      </c>
      <c r="Q5" s="193">
        <f>J5</f>
        <v>40.4</v>
      </c>
      <c r="R5" s="254">
        <f>O5*100</f>
        <v>0</v>
      </c>
      <c r="S5" s="256">
        <f>R5-Q5</f>
        <v>-40.4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3.993E-2</v>
      </c>
      <c r="H6" s="204">
        <f>(G6*100)/15</f>
        <v>0.26619999999999999</v>
      </c>
      <c r="I6" s="255">
        <v>3.99</v>
      </c>
      <c r="J6" s="194">
        <v>26.62</v>
      </c>
      <c r="M6" s="202" t="s">
        <v>384</v>
      </c>
      <c r="N6" s="203">
        <f>R100</f>
        <v>0</v>
      </c>
      <c r="O6" s="204">
        <f>(N6*100)/15</f>
        <v>0</v>
      </c>
      <c r="Q6" s="194">
        <f>J6</f>
        <v>26.62</v>
      </c>
      <c r="R6" s="255">
        <f>O6*100</f>
        <v>0</v>
      </c>
      <c r="S6" s="256">
        <f>R6-Q6</f>
        <v>-26.62</v>
      </c>
    </row>
    <row r="7" spans="1:43" ht="16.2" customHeight="1" thickBot="1" x14ac:dyDescent="0.25">
      <c r="B7" s="365" t="s">
        <v>548</v>
      </c>
      <c r="C7" s="365"/>
      <c r="D7" s="172" t="s">
        <v>547</v>
      </c>
      <c r="E7" s="161"/>
      <c r="F7" s="205"/>
      <c r="G7" s="206">
        <f>SUM(G3:G6)</f>
        <v>0.37643000000000004</v>
      </c>
      <c r="H7" s="207">
        <f>((H3*25)+(H4*35)+(H5*25)+(H6*15))/100</f>
        <v>0.3764300000000001</v>
      </c>
      <c r="I7" s="257">
        <f>SUM(I3:I6)</f>
        <v>37.64</v>
      </c>
      <c r="J7" s="257">
        <f>((J3*25)+(J4*35)+(J5*25)+(J6*15))/100</f>
        <v>37.643000000000001</v>
      </c>
      <c r="M7" s="205"/>
      <c r="N7" s="206">
        <f>SUM(N3:N6)</f>
        <v>0.1085</v>
      </c>
      <c r="O7" s="207">
        <f>((O3*25)+(O4*35)+(O5*25)+(O6*15))/100</f>
        <v>0.1085</v>
      </c>
      <c r="Q7" s="257">
        <f>((Q3*25)+(Q4*35)+(Q5*25)+(Q6*15))/100</f>
        <v>37.643000000000001</v>
      </c>
      <c r="R7" s="257">
        <f>O7*100</f>
        <v>10.85</v>
      </c>
      <c r="S7" s="286">
        <f>R7-Q7</f>
        <v>-26.792999999999999</v>
      </c>
      <c r="T7" s="336" t="s">
        <v>482</v>
      </c>
      <c r="U7" s="336"/>
      <c r="V7" s="336"/>
      <c r="W7" s="336"/>
      <c r="X7" s="336"/>
    </row>
    <row r="8" spans="1:43" ht="49.2" customHeight="1" x14ac:dyDescent="0.3">
      <c r="A8" s="170" t="s">
        <v>546</v>
      </c>
      <c r="B8" s="490">
        <v>39</v>
      </c>
      <c r="C8" s="490"/>
      <c r="D8" s="182">
        <v>0.37640000000000001</v>
      </c>
      <c r="J8" s="275"/>
      <c r="K8" s="173" t="s">
        <v>261</v>
      </c>
      <c r="Q8" s="365" t="s">
        <v>294</v>
      </c>
      <c r="R8" s="365"/>
      <c r="S8" s="182">
        <f>R11+R34+R80+R100</f>
        <v>0.1085</v>
      </c>
    </row>
    <row r="9" spans="1:43" ht="23.4" customHeight="1" thickBot="1" x14ac:dyDescent="0.35">
      <c r="A9" s="172" t="s">
        <v>549</v>
      </c>
      <c r="B9" s="375">
        <v>39</v>
      </c>
      <c r="C9" s="375"/>
      <c r="D9" s="335">
        <v>0.37642999999999999</v>
      </c>
    </row>
    <row r="10" spans="1:43" ht="24.6" x14ac:dyDescent="0.3">
      <c r="A10" s="366">
        <v>2021</v>
      </c>
      <c r="B10" s="366"/>
      <c r="C10" s="366"/>
      <c r="D10" s="366"/>
      <c r="E10" s="366"/>
      <c r="F10" s="366"/>
      <c r="G10" s="366"/>
      <c r="H10" s="366"/>
      <c r="I10" s="366"/>
      <c r="K10" s="426">
        <v>2023</v>
      </c>
      <c r="L10" s="427"/>
      <c r="M10" s="427"/>
      <c r="N10" s="427"/>
      <c r="O10" s="427"/>
      <c r="P10" s="427"/>
      <c r="Q10" s="427"/>
      <c r="R10" s="427"/>
      <c r="S10" s="428"/>
    </row>
    <row r="11" spans="1:43" ht="21.6" customHeight="1" thickBot="1" x14ac:dyDescent="0.35">
      <c r="A11" s="477" t="s">
        <v>119</v>
      </c>
      <c r="B11" s="477"/>
      <c r="C11" s="477"/>
      <c r="D11" s="477"/>
      <c r="E11" s="477"/>
      <c r="F11" s="477"/>
      <c r="G11" s="477"/>
      <c r="H11" s="476">
        <f>C13+C17+C22+C29</f>
        <v>8.4999999999999992E-2</v>
      </c>
      <c r="I11" s="476"/>
      <c r="K11" s="429" t="s">
        <v>119</v>
      </c>
      <c r="L11" s="430"/>
      <c r="M11" s="430"/>
      <c r="N11" s="430"/>
      <c r="O11" s="430"/>
      <c r="P11" s="430"/>
      <c r="Q11" s="430"/>
      <c r="R11" s="431">
        <f>S13+S17+S22+S29</f>
        <v>9.7500000000000003E-2</v>
      </c>
      <c r="S11" s="432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493</v>
      </c>
      <c r="M12" s="86" t="s">
        <v>62</v>
      </c>
      <c r="N12" s="87" t="s">
        <v>494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5" t="s">
        <v>65</v>
      </c>
      <c r="B13" s="398">
        <v>0.04</v>
      </c>
      <c r="C13" s="370">
        <f>F13+F14</f>
        <v>1.2E-2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resultados'!$O$17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8" t="s">
        <v>239</v>
      </c>
      <c r="R13" s="439">
        <v>0.04</v>
      </c>
      <c r="S13" s="442">
        <f>P13+P14</f>
        <v>0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6"/>
      <c r="B14" s="399"/>
      <c r="C14" s="371"/>
      <c r="D14" s="376" t="s">
        <v>67</v>
      </c>
      <c r="E14" s="378">
        <v>0.04</v>
      </c>
      <c r="F14" s="374">
        <f>I14/100</f>
        <v>1.2E-2</v>
      </c>
      <c r="G14" s="401" t="s">
        <v>1</v>
      </c>
      <c r="H14" s="403">
        <v>4</v>
      </c>
      <c r="I14" s="404">
        <f>'[1]Analisis de resultados'!$P$17</f>
        <v>1.2</v>
      </c>
      <c r="J14" s="36"/>
      <c r="K14" s="406" t="s">
        <v>82</v>
      </c>
      <c r="L14" s="433">
        <v>4</v>
      </c>
      <c r="M14" s="435">
        <f>AA15+AB15+AC15</f>
        <v>0</v>
      </c>
      <c r="N14" s="376" t="s">
        <v>109</v>
      </c>
      <c r="O14" s="437">
        <v>0.04</v>
      </c>
      <c r="P14" s="415">
        <f>M14/100</f>
        <v>0</v>
      </c>
      <c r="Q14" s="419"/>
      <c r="R14" s="440"/>
      <c r="S14" s="443"/>
      <c r="U14" s="333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7"/>
      <c r="B15" s="400"/>
      <c r="C15" s="372"/>
      <c r="D15" s="377"/>
      <c r="E15" s="379"/>
      <c r="F15" s="369"/>
      <c r="G15" s="402"/>
      <c r="H15" s="361"/>
      <c r="I15" s="405"/>
      <c r="K15" s="407"/>
      <c r="L15" s="434"/>
      <c r="M15" s="436"/>
      <c r="N15" s="377"/>
      <c r="O15" s="438"/>
      <c r="P15" s="416"/>
      <c r="Q15" s="420"/>
      <c r="R15" s="441"/>
      <c r="S15" s="444"/>
      <c r="U15" s="332"/>
      <c r="W15" s="110"/>
      <c r="X15" s="117"/>
      <c r="Y15" s="115"/>
      <c r="Z15" s="115"/>
      <c r="AA15" s="103">
        <v>0</v>
      </c>
      <c r="AB15" s="35">
        <v>0</v>
      </c>
      <c r="AC15" s="175">
        <f>AVERAGE(AF15:AH15)</f>
        <v>0</v>
      </c>
      <c r="AD15" s="115"/>
      <c r="AE15" s="115"/>
      <c r="AF15" s="103">
        <v>0</v>
      </c>
      <c r="AG15" s="35">
        <v>0</v>
      </c>
      <c r="AH15" s="100">
        <v>0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5" t="s">
        <v>70</v>
      </c>
      <c r="B17" s="398">
        <v>7.6999999999999999E-2</v>
      </c>
      <c r="C17" s="370">
        <f>F17+F19</f>
        <v>0.03</v>
      </c>
      <c r="D17" s="388" t="s">
        <v>68</v>
      </c>
      <c r="E17" s="386">
        <v>0.04</v>
      </c>
      <c r="F17" s="367">
        <f>(I17+I18)/100</f>
        <v>1.4999999999999999E-2</v>
      </c>
      <c r="G17" s="19" t="s">
        <v>2</v>
      </c>
      <c r="H17" s="20">
        <v>1</v>
      </c>
      <c r="I17" s="162">
        <f>'[1]Analisis de resultados'!$Q$17</f>
        <v>1</v>
      </c>
      <c r="K17" s="65" t="s">
        <v>110</v>
      </c>
      <c r="L17" s="279">
        <v>0</v>
      </c>
      <c r="M17" s="53"/>
      <c r="N17" s="388" t="s">
        <v>104</v>
      </c>
      <c r="O17" s="421">
        <v>0.04</v>
      </c>
      <c r="P17" s="413">
        <f>(M17+M18)/100</f>
        <v>0.04</v>
      </c>
      <c r="Q17" s="418" t="s">
        <v>238</v>
      </c>
      <c r="R17" s="439">
        <v>7.6999999999999999E-2</v>
      </c>
      <c r="S17" s="442">
        <f>P17+P19</f>
        <v>5.2999999999999999E-2</v>
      </c>
      <c r="W17" s="281" t="s">
        <v>121</v>
      </c>
      <c r="X17" s="282" t="s">
        <v>492</v>
      </c>
      <c r="Y17" s="281"/>
      <c r="Z17" s="281"/>
      <c r="AA17" s="352" t="s">
        <v>411</v>
      </c>
      <c r="AB17" s="353"/>
      <c r="AC17" s="274" t="s">
        <v>416</v>
      </c>
      <c r="AD17" s="276"/>
      <c r="AE17" s="289">
        <v>10257000000</v>
      </c>
      <c r="AF17" s="278"/>
      <c r="AH17" s="114"/>
      <c r="AI17" s="114"/>
      <c r="AJ17" s="114"/>
      <c r="AK17" s="288"/>
      <c r="AL17" s="288"/>
      <c r="AM17" s="288"/>
      <c r="AN17" s="288"/>
      <c r="AO17" s="288"/>
      <c r="AP17" s="288"/>
      <c r="AQ17" s="288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9"/>
      <c r="B18" s="410"/>
      <c r="C18" s="371"/>
      <c r="D18" s="389"/>
      <c r="E18" s="392"/>
      <c r="F18" s="373"/>
      <c r="G18" s="11" t="s">
        <v>3</v>
      </c>
      <c r="H18" s="13">
        <v>3</v>
      </c>
      <c r="I18" s="163">
        <f>'[1]Analisis de resultados'!$R$17</f>
        <v>0.5</v>
      </c>
      <c r="K18" s="72" t="s">
        <v>111</v>
      </c>
      <c r="L18" s="208">
        <v>4</v>
      </c>
      <c r="M18" s="187">
        <f>AI18+AT18</f>
        <v>4</v>
      </c>
      <c r="N18" s="389"/>
      <c r="O18" s="411"/>
      <c r="P18" s="414"/>
      <c r="Q18" s="419"/>
      <c r="R18" s="440"/>
      <c r="S18" s="443"/>
      <c r="W18" s="111" t="s">
        <v>122</v>
      </c>
      <c r="X18" s="113" t="s">
        <v>83</v>
      </c>
      <c r="Y18" s="113">
        <v>4</v>
      </c>
      <c r="Z18" s="113"/>
      <c r="AA18" s="350" t="s">
        <v>412</v>
      </c>
      <c r="AB18" s="351"/>
      <c r="AC18" s="273" t="s">
        <v>443</v>
      </c>
      <c r="AD18" s="291">
        <v>0.14000000000000001</v>
      </c>
      <c r="AE18" s="290">
        <v>265000000</v>
      </c>
      <c r="AF18" s="277">
        <f>AE18*100/AE17</f>
        <v>2.5836014429170322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461</v>
      </c>
      <c r="AT18" s="96">
        <v>2.5</v>
      </c>
      <c r="AV18" s="229" t="s">
        <v>495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463</v>
      </c>
      <c r="BC18" s="99">
        <v>1.1000000000000001</v>
      </c>
      <c r="BD18" s="229" t="s">
        <v>462</v>
      </c>
      <c r="BE18" s="99">
        <v>0.8</v>
      </c>
      <c r="BF18" s="1"/>
      <c r="BG18" s="1"/>
      <c r="BH18" s="1"/>
    </row>
    <row r="19" spans="1:63" ht="28.8" customHeight="1" x14ac:dyDescent="0.2">
      <c r="A19" s="409"/>
      <c r="B19" s="410"/>
      <c r="C19" s="371"/>
      <c r="D19" s="389" t="s">
        <v>69</v>
      </c>
      <c r="E19" s="378">
        <v>3.6999999999999998E-2</v>
      </c>
      <c r="F19" s="374">
        <f>(I19+I20)/100</f>
        <v>1.4999999999999999E-2</v>
      </c>
      <c r="G19" s="11" t="s">
        <v>4</v>
      </c>
      <c r="H19" s="12">
        <v>1</v>
      </c>
      <c r="I19" s="163">
        <f>'[1]Analisis de resultados'!$S$17</f>
        <v>0.5</v>
      </c>
      <c r="K19" s="72" t="s">
        <v>84</v>
      </c>
      <c r="L19" s="208">
        <v>0</v>
      </c>
      <c r="M19" s="55"/>
      <c r="N19" s="389" t="s">
        <v>105</v>
      </c>
      <c r="O19" s="411">
        <v>3.6999999999999998E-2</v>
      </c>
      <c r="P19" s="415">
        <f>(M19+M20)/100</f>
        <v>1.2999999999999998E-2</v>
      </c>
      <c r="Q19" s="419"/>
      <c r="R19" s="440"/>
      <c r="S19" s="443"/>
      <c r="W19" s="176" t="s">
        <v>123</v>
      </c>
      <c r="X19" s="282" t="s">
        <v>492</v>
      </c>
      <c r="Y19" s="283"/>
      <c r="Z19" s="283"/>
      <c r="AA19" s="352" t="s">
        <v>410</v>
      </c>
      <c r="AB19" s="353"/>
      <c r="AC19" s="274" t="s">
        <v>417</v>
      </c>
      <c r="AD19" s="276"/>
      <c r="AE19" s="289">
        <v>74609520000</v>
      </c>
      <c r="AF19" s="278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7"/>
      <c r="B20" s="400"/>
      <c r="C20" s="372"/>
      <c r="D20" s="408"/>
      <c r="E20" s="379"/>
      <c r="F20" s="369"/>
      <c r="G20" s="21" t="s">
        <v>5</v>
      </c>
      <c r="H20" s="22">
        <v>2.7</v>
      </c>
      <c r="I20" s="164">
        <f>'[1]Analisis de resultados'!$T$17</f>
        <v>1</v>
      </c>
      <c r="K20" s="73" t="s">
        <v>85</v>
      </c>
      <c r="L20" s="280">
        <v>3.7</v>
      </c>
      <c r="M20" s="75">
        <f>AI20+AT20</f>
        <v>1.2999999999999998</v>
      </c>
      <c r="N20" s="408"/>
      <c r="O20" s="412"/>
      <c r="P20" s="416"/>
      <c r="Q20" s="420"/>
      <c r="R20" s="441"/>
      <c r="S20" s="444"/>
      <c r="W20" s="111" t="s">
        <v>124</v>
      </c>
      <c r="X20" s="113" t="s">
        <v>83</v>
      </c>
      <c r="Y20" s="113">
        <v>3.7</v>
      </c>
      <c r="Z20" s="113"/>
      <c r="AA20" s="350" t="s">
        <v>413</v>
      </c>
      <c r="AB20" s="351"/>
      <c r="AC20" s="273" t="s">
        <v>444</v>
      </c>
      <c r="AD20" s="291">
        <v>1.53</v>
      </c>
      <c r="AE20" s="290">
        <v>11057308</v>
      </c>
      <c r="AF20" s="277">
        <f>AE20*100/AE19</f>
        <v>1.4820237417423407E-2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464</v>
      </c>
      <c r="AT20" s="96">
        <v>0.7</v>
      </c>
      <c r="AU20" s="1"/>
      <c r="AV20" s="229" t="s">
        <v>465</v>
      </c>
      <c r="AW20" s="98">
        <v>2.35</v>
      </c>
      <c r="AX20" s="229" t="s">
        <v>466</v>
      </c>
      <c r="AY20" s="99">
        <v>1.7</v>
      </c>
      <c r="AZ20" s="229" t="s">
        <v>298</v>
      </c>
      <c r="BA20" s="99">
        <v>1.3</v>
      </c>
      <c r="BB20" s="229" t="s">
        <v>467</v>
      </c>
      <c r="BC20" s="99">
        <v>1</v>
      </c>
      <c r="BD20" s="229" t="s">
        <v>468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0"/>
      <c r="AB21" s="271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5"/>
      <c r="AW21" s="275"/>
      <c r="AX21" s="292"/>
      <c r="AY21" s="292"/>
      <c r="AZ21" s="292"/>
      <c r="BA21" s="292"/>
      <c r="BB21" s="292"/>
      <c r="BC21" s="292"/>
      <c r="BD21" s="292"/>
      <c r="BE21" s="292"/>
    </row>
    <row r="22" spans="1:63" ht="42" customHeight="1" x14ac:dyDescent="0.2">
      <c r="A22" s="380" t="s">
        <v>71</v>
      </c>
      <c r="B22" s="383">
        <v>8.6999999999999994E-2</v>
      </c>
      <c r="C22" s="370">
        <f>F22+F25</f>
        <v>3.2000000000000001E-2</v>
      </c>
      <c r="D22" s="388" t="s">
        <v>72</v>
      </c>
      <c r="E22" s="390">
        <v>4.7E-2</v>
      </c>
      <c r="F22" s="367">
        <f>(I22+I23)/100</f>
        <v>1.7000000000000001E-2</v>
      </c>
      <c r="G22" s="19" t="s">
        <v>6</v>
      </c>
      <c r="H22" s="20">
        <v>2</v>
      </c>
      <c r="I22" s="162">
        <f>'[1]Analisis de resultados'!$U$17</f>
        <v>1</v>
      </c>
      <c r="K22" s="65" t="s">
        <v>86</v>
      </c>
      <c r="L22" s="279">
        <v>0</v>
      </c>
      <c r="M22" s="53"/>
      <c r="N22" s="388" t="s">
        <v>106</v>
      </c>
      <c r="O22" s="421">
        <v>0.04</v>
      </c>
      <c r="P22" s="413">
        <f>(M22+M23+M24)/100</f>
        <v>1.6500000000000001E-2</v>
      </c>
      <c r="Q22" s="418" t="s">
        <v>240</v>
      </c>
      <c r="R22" s="439">
        <v>8.6999999999999994E-2</v>
      </c>
      <c r="S22" s="442">
        <f>P22+P25</f>
        <v>4.4499999999999998E-2</v>
      </c>
      <c r="W22" s="281" t="s">
        <v>131</v>
      </c>
      <c r="X22" s="282" t="s">
        <v>492</v>
      </c>
      <c r="Y22" s="281"/>
      <c r="Z22" s="281"/>
      <c r="AA22" s="352" t="s">
        <v>420</v>
      </c>
      <c r="AB22" s="353"/>
      <c r="AC22" s="274" t="s">
        <v>418</v>
      </c>
      <c r="AD22" s="248"/>
      <c r="AE22" s="328">
        <v>40.5</v>
      </c>
      <c r="AF22" s="278"/>
      <c r="AH22" s="114"/>
      <c r="AI22" s="114"/>
      <c r="AJ22" s="114"/>
      <c r="AK22" s="288"/>
      <c r="AL22" s="288"/>
      <c r="AM22" s="288"/>
      <c r="AN22" s="288"/>
      <c r="AO22" s="288"/>
      <c r="AP22" s="288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81"/>
      <c r="B23" s="384"/>
      <c r="C23" s="371"/>
      <c r="D23" s="389"/>
      <c r="E23" s="391"/>
      <c r="F23" s="373"/>
      <c r="G23" s="11" t="s">
        <v>7</v>
      </c>
      <c r="H23" s="12">
        <v>2.7</v>
      </c>
      <c r="I23" s="165">
        <f>'[1]Analisis de resultados'!$V$17</f>
        <v>0.7</v>
      </c>
      <c r="K23" s="72" t="s">
        <v>87</v>
      </c>
      <c r="L23" s="208">
        <v>4</v>
      </c>
      <c r="M23" s="55">
        <f>AI23+AT23</f>
        <v>1.65</v>
      </c>
      <c r="N23" s="389"/>
      <c r="O23" s="411"/>
      <c r="P23" s="417"/>
      <c r="Q23" s="419"/>
      <c r="R23" s="440"/>
      <c r="S23" s="443"/>
      <c r="U23" s="1"/>
      <c r="W23" s="111" t="s">
        <v>132</v>
      </c>
      <c r="X23" s="113" t="s">
        <v>83</v>
      </c>
      <c r="Y23" s="113">
        <v>4</v>
      </c>
      <c r="Z23" s="113"/>
      <c r="AA23" s="350" t="s">
        <v>414</v>
      </c>
      <c r="AB23" s="351"/>
      <c r="AC23" s="273" t="s">
        <v>419</v>
      </c>
      <c r="AD23" s="291">
        <v>3.56</v>
      </c>
      <c r="AE23" s="329">
        <v>1</v>
      </c>
      <c r="AF23" s="277">
        <f>AE23*100/AE22</f>
        <v>2.4691358024691357</v>
      </c>
      <c r="AH23" s="222" t="s">
        <v>475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476</v>
      </c>
      <c r="AT23" s="96">
        <v>0.9</v>
      </c>
      <c r="AV23" s="229" t="s">
        <v>299</v>
      </c>
      <c r="AW23" s="98">
        <v>2.5</v>
      </c>
      <c r="AX23" s="229" t="s">
        <v>474</v>
      </c>
      <c r="AY23" s="99">
        <v>1.5</v>
      </c>
      <c r="AZ23" s="229" t="s">
        <v>471</v>
      </c>
      <c r="BA23" s="99">
        <v>1.2</v>
      </c>
      <c r="BB23" s="229" t="s">
        <v>473</v>
      </c>
      <c r="BC23" s="99">
        <v>0.9</v>
      </c>
      <c r="BD23" s="229" t="s">
        <v>472</v>
      </c>
      <c r="BE23" s="99">
        <v>0.6</v>
      </c>
      <c r="BF23" s="1" t="s">
        <v>469</v>
      </c>
      <c r="BG23" s="1"/>
      <c r="BH23" s="1"/>
    </row>
    <row r="24" spans="1:63" ht="42" customHeight="1" x14ac:dyDescent="0.2">
      <c r="A24" s="381"/>
      <c r="B24" s="384"/>
      <c r="C24" s="371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9"/>
      <c r="O24" s="411"/>
      <c r="P24" s="414"/>
      <c r="Q24" s="419"/>
      <c r="R24" s="440"/>
      <c r="S24" s="443"/>
      <c r="U24" s="1"/>
      <c r="W24" s="39"/>
      <c r="X24" s="92"/>
      <c r="Y24" s="39"/>
      <c r="Z24" s="39"/>
      <c r="AA24" s="270"/>
      <c r="AB24" s="270"/>
      <c r="AC24" s="272"/>
      <c r="AE24" s="1"/>
      <c r="AH24" s="36"/>
      <c r="AI24" s="36"/>
      <c r="AJ24" s="36"/>
      <c r="AK24" s="275"/>
      <c r="AL24" s="275"/>
      <c r="AM24" s="275"/>
      <c r="AN24" s="275"/>
      <c r="AO24" s="275"/>
      <c r="AP24" s="275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81"/>
      <c r="B25" s="384"/>
      <c r="C25" s="371"/>
      <c r="D25" s="389" t="s">
        <v>73</v>
      </c>
      <c r="E25" s="391">
        <v>0.04</v>
      </c>
      <c r="F25" s="374">
        <f>(I25+I26)/100</f>
        <v>1.4999999999999999E-2</v>
      </c>
      <c r="G25" s="11" t="s">
        <v>8</v>
      </c>
      <c r="H25" s="12">
        <v>1.5</v>
      </c>
      <c r="I25" s="165">
        <f>'[1]Analisis de resultados'!$W$17</f>
        <v>1</v>
      </c>
      <c r="K25" s="72" t="s">
        <v>112</v>
      </c>
      <c r="L25" s="208">
        <v>0</v>
      </c>
      <c r="M25" s="55"/>
      <c r="N25" s="389" t="s">
        <v>107</v>
      </c>
      <c r="O25" s="411">
        <v>4.7E-2</v>
      </c>
      <c r="P25" s="415">
        <f>(M25+M26+M27)/100</f>
        <v>2.7999999999999997E-2</v>
      </c>
      <c r="Q25" s="419"/>
      <c r="R25" s="440"/>
      <c r="S25" s="443"/>
      <c r="U25" s="1"/>
      <c r="W25" s="284" t="s">
        <v>133</v>
      </c>
      <c r="X25" s="282" t="s">
        <v>492</v>
      </c>
      <c r="Y25" s="285"/>
      <c r="Z25" s="285"/>
      <c r="AA25" s="352" t="s">
        <v>421</v>
      </c>
      <c r="AB25" s="353"/>
      <c r="AC25" s="274" t="s">
        <v>445</v>
      </c>
      <c r="AD25" s="248"/>
      <c r="AE25" s="328">
        <v>252</v>
      </c>
      <c r="AF25" s="278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81"/>
      <c r="B26" s="384"/>
      <c r="C26" s="371"/>
      <c r="D26" s="389"/>
      <c r="E26" s="391"/>
      <c r="F26" s="373"/>
      <c r="G26" s="11" t="s">
        <v>9</v>
      </c>
      <c r="H26" s="12">
        <v>2.5</v>
      </c>
      <c r="I26" s="165">
        <f>'[1]Analisis de resultados'!$X$17</f>
        <v>0.5</v>
      </c>
      <c r="K26" s="72" t="s">
        <v>89</v>
      </c>
      <c r="L26" s="208">
        <v>4.7</v>
      </c>
      <c r="M26" s="187">
        <f>AI26+AT26</f>
        <v>2.8</v>
      </c>
      <c r="N26" s="389"/>
      <c r="O26" s="411"/>
      <c r="P26" s="417"/>
      <c r="Q26" s="419"/>
      <c r="R26" s="440"/>
      <c r="S26" s="443"/>
      <c r="U26" s="1"/>
      <c r="W26" s="111" t="s">
        <v>134</v>
      </c>
      <c r="X26" s="113" t="s">
        <v>83</v>
      </c>
      <c r="Y26" s="113">
        <v>4.7</v>
      </c>
      <c r="Z26" s="113"/>
      <c r="AA26" s="350" t="s">
        <v>415</v>
      </c>
      <c r="AB26" s="351"/>
      <c r="AC26" s="273" t="s">
        <v>423</v>
      </c>
      <c r="AD26" s="291">
        <v>1.97</v>
      </c>
      <c r="AE26" s="329">
        <v>1</v>
      </c>
      <c r="AF26" s="277">
        <f>AE26*100/AE25</f>
        <v>0.3968253968253968</v>
      </c>
      <c r="AH26" s="222" t="s">
        <v>477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478</v>
      </c>
      <c r="AT26" s="96">
        <v>0.8</v>
      </c>
      <c r="AU26" s="95"/>
      <c r="AV26" s="234" t="s">
        <v>297</v>
      </c>
      <c r="AW26" s="98">
        <v>2.7</v>
      </c>
      <c r="AX26" s="229" t="s">
        <v>479</v>
      </c>
      <c r="AY26" s="99">
        <v>1.9</v>
      </c>
      <c r="AZ26" s="229" t="s">
        <v>473</v>
      </c>
      <c r="BA26" s="99">
        <v>1.4</v>
      </c>
      <c r="BB26" s="229" t="s">
        <v>480</v>
      </c>
      <c r="BC26" s="99">
        <v>1.1000000000000001</v>
      </c>
      <c r="BD26" s="229" t="s">
        <v>481</v>
      </c>
      <c r="BE26" s="98">
        <v>0.8</v>
      </c>
      <c r="BF26" s="1" t="s">
        <v>470</v>
      </c>
      <c r="BG26" s="1"/>
      <c r="BH26" s="1"/>
      <c r="BK26" s="2" t="s">
        <v>422</v>
      </c>
    </row>
    <row r="27" spans="1:63" ht="42" customHeight="1" thickBot="1" x14ac:dyDescent="0.35">
      <c r="A27" s="382"/>
      <c r="B27" s="385"/>
      <c r="C27" s="372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8"/>
      <c r="O27" s="412"/>
      <c r="P27" s="416"/>
      <c r="Q27" s="420"/>
      <c r="R27" s="441"/>
      <c r="S27" s="444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551</v>
      </c>
      <c r="AU28" s="39" t="s">
        <v>552</v>
      </c>
      <c r="AV28" s="39" t="s">
        <v>553</v>
      </c>
      <c r="AW28" s="39" t="s">
        <v>554</v>
      </c>
      <c r="AX28" s="39" t="s">
        <v>555</v>
      </c>
      <c r="AY28" s="39" t="s">
        <v>556</v>
      </c>
      <c r="AZ28" s="39" t="s">
        <v>557</v>
      </c>
      <c r="BA28" s="39" t="s">
        <v>558</v>
      </c>
      <c r="BB28" s="39" t="s">
        <v>559</v>
      </c>
      <c r="BC28" s="39" t="s">
        <v>560</v>
      </c>
      <c r="BD28" s="39" t="s">
        <v>561</v>
      </c>
      <c r="BE28" s="39" t="s">
        <v>562</v>
      </c>
      <c r="BF28" s="39" t="s">
        <v>563</v>
      </c>
      <c r="BG28" s="39" t="s">
        <v>564</v>
      </c>
      <c r="BH28" s="39" t="s">
        <v>565</v>
      </c>
      <c r="BI28" s="39" t="s">
        <v>566</v>
      </c>
    </row>
    <row r="29" spans="1:63" ht="39" thickBot="1" x14ac:dyDescent="0.25">
      <c r="A29" s="380" t="s">
        <v>75</v>
      </c>
      <c r="B29" s="383">
        <v>4.5999999999999999E-2</v>
      </c>
      <c r="C29" s="370">
        <f>F29</f>
        <v>1.1000000000000001E-2</v>
      </c>
      <c r="D29" s="393" t="s">
        <v>74</v>
      </c>
      <c r="E29" s="386">
        <v>4.5999999999999999E-2</v>
      </c>
      <c r="F29" s="367">
        <f>(I29+I30+I31)/100</f>
        <v>1.1000000000000001E-2</v>
      </c>
      <c r="G29" s="19" t="s">
        <v>10</v>
      </c>
      <c r="H29" s="20">
        <v>2.1</v>
      </c>
      <c r="I29" s="162">
        <f>'[1]Analisis de resultados'!$Y$17</f>
        <v>0.5</v>
      </c>
      <c r="K29" s="65" t="s">
        <v>91</v>
      </c>
      <c r="L29" s="29">
        <v>4.5999999999999996</v>
      </c>
      <c r="M29" s="186">
        <f>AC29+AG29</f>
        <v>0</v>
      </c>
      <c r="N29" s="17" t="s">
        <v>108</v>
      </c>
      <c r="O29" s="31">
        <v>4.5999999999999999E-2</v>
      </c>
      <c r="P29" s="57">
        <f>M29/100</f>
        <v>0</v>
      </c>
      <c r="Q29" s="152" t="s">
        <v>241</v>
      </c>
      <c r="R29" s="66">
        <v>4.5999999999999999E-2</v>
      </c>
      <c r="S29" s="67">
        <f>P29</f>
        <v>0</v>
      </c>
      <c r="W29" s="112" t="s">
        <v>135</v>
      </c>
      <c r="X29" s="107" t="s">
        <v>83</v>
      </c>
      <c r="Y29" s="107">
        <v>4.5999999999999996</v>
      </c>
      <c r="Z29" s="107"/>
      <c r="AA29" s="344" t="s">
        <v>92</v>
      </c>
      <c r="AB29" s="345"/>
      <c r="AC29" s="106">
        <v>0</v>
      </c>
      <c r="AD29" s="93"/>
      <c r="AE29" s="344" t="s">
        <v>93</v>
      </c>
      <c r="AF29" s="345"/>
      <c r="AG29" s="313">
        <f>AE31+AF31+AG31</f>
        <v>0</v>
      </c>
      <c r="AH29" s="339" t="s">
        <v>102</v>
      </c>
      <c r="AI29" s="108"/>
      <c r="AJ29" s="346" t="s">
        <v>94</v>
      </c>
      <c r="AK29" s="347"/>
      <c r="AL29" s="347"/>
      <c r="AM29" s="347"/>
      <c r="AN29" s="347"/>
      <c r="AO29" s="347"/>
      <c r="AP29" s="348"/>
      <c r="AQ29" s="36"/>
      <c r="AR29" s="1" t="s">
        <v>520</v>
      </c>
      <c r="AS29" s="185">
        <f>AVERAGE(AT29:BI29)</f>
        <v>0</v>
      </c>
      <c r="AT29" s="4">
        <v>0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81"/>
      <c r="B30" s="384"/>
      <c r="C30" s="371"/>
      <c r="D30" s="394"/>
      <c r="E30" s="387"/>
      <c r="F30" s="368"/>
      <c r="G30" s="11" t="s">
        <v>11</v>
      </c>
      <c r="H30" s="12">
        <v>1</v>
      </c>
      <c r="I30" s="165">
        <f>'[1]Analisis de resultados'!$Z$17</f>
        <v>0.4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451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40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521</v>
      </c>
      <c r="AS30" s="185">
        <f>AVERAGE(AT30:BI30)</f>
        <v>0</v>
      </c>
      <c r="AT30" s="4">
        <v>0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82"/>
      <c r="B31" s="385"/>
      <c r="C31" s="372"/>
      <c r="D31" s="377"/>
      <c r="E31" s="379"/>
      <c r="F31" s="369"/>
      <c r="G31" s="21" t="s">
        <v>12</v>
      </c>
      <c r="H31" s="22">
        <v>1.5</v>
      </c>
      <c r="I31" s="164">
        <f>'[1]Analisis de resultados'!$AA$17</f>
        <v>0.2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0">
        <f>AS29</f>
        <v>0</v>
      </c>
      <c r="AF31" s="301">
        <f>AS30</f>
        <v>0</v>
      </c>
      <c r="AG31" s="302">
        <f>AS31</f>
        <v>0</v>
      </c>
      <c r="AH31" s="341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522</v>
      </c>
      <c r="AS31" s="185">
        <f>AVERAGE(AT31:BI31)</f>
        <v>0</v>
      </c>
      <c r="AT31" s="4">
        <v>0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3">
        <f>SUM(AS29:AS31)</f>
        <v>0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7" t="s">
        <v>136</v>
      </c>
      <c r="B34" s="477"/>
      <c r="C34" s="477"/>
      <c r="D34" s="477"/>
      <c r="E34" s="477"/>
      <c r="F34" s="477"/>
      <c r="G34" s="477"/>
      <c r="H34" s="476">
        <f>C36+C43+C50+C68+C75</f>
        <v>0.15050000000000002</v>
      </c>
      <c r="I34" s="476"/>
      <c r="K34" s="422" t="s">
        <v>136</v>
      </c>
      <c r="L34" s="423"/>
      <c r="M34" s="423"/>
      <c r="N34" s="423"/>
      <c r="O34" s="423"/>
      <c r="P34" s="423"/>
      <c r="Q34" s="423"/>
      <c r="R34" s="424">
        <f>S36+S43+S50+S68+S75</f>
        <v>1.1000000000000001E-2</v>
      </c>
      <c r="S34" s="425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439</v>
      </c>
      <c r="BD35" s="1" t="s">
        <v>440</v>
      </c>
      <c r="BE35" s="1" t="s">
        <v>441</v>
      </c>
    </row>
    <row r="36" spans="1:66" ht="39" customHeight="1" x14ac:dyDescent="0.2">
      <c r="A36" s="459" t="s">
        <v>155</v>
      </c>
      <c r="B36" s="383">
        <v>0.09</v>
      </c>
      <c r="C36" s="460">
        <f>F36+F37+F38+F40</f>
        <v>0.05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resultados'!$AC$17</f>
        <v>1.4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418" t="s">
        <v>242</v>
      </c>
      <c r="R36" s="383">
        <v>0.09</v>
      </c>
      <c r="S36" s="472">
        <f>P36+P37+P38+P40</f>
        <v>0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446</v>
      </c>
      <c r="AL36" s="222" t="s">
        <v>318</v>
      </c>
      <c r="AM36" s="96">
        <v>0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525</v>
      </c>
      <c r="BA36" s="298"/>
      <c r="BB36" s="298"/>
      <c r="BC36" s="298"/>
      <c r="BD36" s="298"/>
      <c r="BE36" s="298"/>
      <c r="BF36" s="298"/>
      <c r="BG36" s="299"/>
      <c r="BH36" s="299"/>
      <c r="BI36" s="299"/>
      <c r="BJ36" s="299"/>
      <c r="BK36" s="250" t="s">
        <v>524</v>
      </c>
      <c r="BL36" s="306" t="e">
        <f>AVERAGE(BA36:BJ36)</f>
        <v>#DIV/0!</v>
      </c>
    </row>
    <row r="37" spans="1:66" ht="39" customHeight="1" x14ac:dyDescent="0.2">
      <c r="A37" s="452"/>
      <c r="B37" s="384"/>
      <c r="C37" s="449"/>
      <c r="D37" s="7" t="s">
        <v>138</v>
      </c>
      <c r="E37" s="8">
        <v>0.01</v>
      </c>
      <c r="F37" s="122">
        <f>I37/100</f>
        <v>5.0000000000000001E-3</v>
      </c>
      <c r="G37" s="11" t="s">
        <v>14</v>
      </c>
      <c r="H37" s="12">
        <v>1</v>
      </c>
      <c r="I37" s="165">
        <f>'[1]Analisis de resultados'!$AD$17</f>
        <v>0.5</v>
      </c>
      <c r="K37" s="135" t="s">
        <v>159</v>
      </c>
      <c r="L37" s="12">
        <v>1</v>
      </c>
      <c r="M37" s="187">
        <f>AB37+AM37</f>
        <v>0</v>
      </c>
      <c r="N37" s="7" t="s">
        <v>158</v>
      </c>
      <c r="O37" s="8">
        <v>0.01</v>
      </c>
      <c r="P37" s="122">
        <f>M37/100</f>
        <v>0</v>
      </c>
      <c r="Q37" s="419"/>
      <c r="R37" s="384"/>
      <c r="S37" s="473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525</v>
      </c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" t="s">
        <v>526</v>
      </c>
      <c r="BL37" s="293" t="e">
        <f>AVERAGE(BA37:BJ37)</f>
        <v>#DIV/0!</v>
      </c>
    </row>
    <row r="38" spans="1:66" ht="39" customHeight="1" thickBot="1" x14ac:dyDescent="0.35">
      <c r="A38" s="452"/>
      <c r="B38" s="384"/>
      <c r="C38" s="449"/>
      <c r="D38" s="376" t="s">
        <v>139</v>
      </c>
      <c r="E38" s="378">
        <v>2.8000000000000001E-2</v>
      </c>
      <c r="F38" s="374">
        <f>(I38+I39)/100</f>
        <v>1.4999999999999999E-2</v>
      </c>
      <c r="G38" s="11" t="s">
        <v>15</v>
      </c>
      <c r="H38" s="12">
        <v>1.4</v>
      </c>
      <c r="I38" s="165">
        <f>'[1]Analisis de resultados'!$AE$17</f>
        <v>0.5</v>
      </c>
      <c r="K38" s="135" t="s">
        <v>161</v>
      </c>
      <c r="L38" s="308"/>
      <c r="M38" s="309"/>
      <c r="N38" s="376" t="s">
        <v>160</v>
      </c>
      <c r="O38" s="378">
        <v>2.8000000000000001E-2</v>
      </c>
      <c r="P38" s="374">
        <f>M39/100</f>
        <v>0</v>
      </c>
      <c r="Q38" s="419"/>
      <c r="R38" s="384"/>
      <c r="S38" s="473"/>
      <c r="BA38" s="1"/>
    </row>
    <row r="39" spans="1:66" ht="39" customHeight="1" thickBot="1" x14ac:dyDescent="0.25">
      <c r="A39" s="452"/>
      <c r="B39" s="384"/>
      <c r="C39" s="449"/>
      <c r="D39" s="447"/>
      <c r="E39" s="392"/>
      <c r="F39" s="373"/>
      <c r="G39" s="11" t="s">
        <v>16</v>
      </c>
      <c r="H39" s="12">
        <v>1.4</v>
      </c>
      <c r="I39" s="165">
        <f>'[1]Analisis de resultados'!$AF$17</f>
        <v>1</v>
      </c>
      <c r="K39" s="135" t="s">
        <v>162</v>
      </c>
      <c r="L39" s="16">
        <v>2.8</v>
      </c>
      <c r="M39" s="310">
        <f>AB39+AM39</f>
        <v>0</v>
      </c>
      <c r="N39" s="447"/>
      <c r="O39" s="392"/>
      <c r="P39" s="373"/>
      <c r="Q39" s="419"/>
      <c r="R39" s="384"/>
      <c r="S39" s="473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446</v>
      </c>
      <c r="AL39" s="222" t="s">
        <v>316</v>
      </c>
      <c r="AM39" s="96">
        <v>0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525</v>
      </c>
      <c r="BA39" s="298">
        <v>0.9</v>
      </c>
      <c r="BB39" s="298">
        <v>0.4</v>
      </c>
      <c r="BC39" s="298">
        <v>0.4</v>
      </c>
      <c r="BD39" s="298"/>
      <c r="BE39" s="298"/>
      <c r="BF39" s="298"/>
      <c r="BG39" s="298"/>
      <c r="BH39" s="299"/>
      <c r="BI39" s="299"/>
      <c r="BJ39" s="299"/>
      <c r="BK39" s="299"/>
      <c r="BL39" s="299"/>
      <c r="BM39" s="250" t="s">
        <v>527</v>
      </c>
      <c r="BN39" s="306">
        <f>AVERAGE(BA39:BL39)</f>
        <v>0.56666666666666676</v>
      </c>
    </row>
    <row r="40" spans="1:66" ht="39" customHeight="1" x14ac:dyDescent="0.2">
      <c r="A40" s="452"/>
      <c r="B40" s="384"/>
      <c r="C40" s="449"/>
      <c r="D40" s="389" t="s">
        <v>140</v>
      </c>
      <c r="E40" s="391">
        <v>2.4E-2</v>
      </c>
      <c r="F40" s="461">
        <f>I40/100</f>
        <v>1.6E-2</v>
      </c>
      <c r="G40" s="11" t="s">
        <v>17</v>
      </c>
      <c r="H40" s="462">
        <v>2.4</v>
      </c>
      <c r="I40" s="463">
        <f>'[1]Analisis de resultados'!$AG$17</f>
        <v>1.6</v>
      </c>
      <c r="K40" s="135" t="s">
        <v>164</v>
      </c>
      <c r="L40" s="16">
        <v>1.2</v>
      </c>
      <c r="M40" s="54">
        <f>AB40+AM40</f>
        <v>0</v>
      </c>
      <c r="N40" s="376" t="s">
        <v>163</v>
      </c>
      <c r="O40" s="378">
        <v>2.4E-2</v>
      </c>
      <c r="P40" s="374">
        <f>(M40+M41)/100</f>
        <v>0</v>
      </c>
      <c r="Q40" s="419"/>
      <c r="R40" s="384"/>
      <c r="S40" s="473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446</v>
      </c>
      <c r="AL40" s="222" t="s">
        <v>315</v>
      </c>
      <c r="AM40" s="96">
        <v>0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523</v>
      </c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56" t="s">
        <v>528</v>
      </c>
      <c r="BN40" s="307" t="e">
        <f>AVERAGE(BA40:BL40)</f>
        <v>#DIV/0!</v>
      </c>
    </row>
    <row r="41" spans="1:66" ht="39" customHeight="1" thickBot="1" x14ac:dyDescent="0.25">
      <c r="A41" s="453"/>
      <c r="B41" s="399"/>
      <c r="C41" s="450"/>
      <c r="D41" s="389"/>
      <c r="E41" s="391"/>
      <c r="F41" s="461"/>
      <c r="G41" s="151"/>
      <c r="H41" s="462"/>
      <c r="I41" s="464"/>
      <c r="K41" s="136" t="s">
        <v>165</v>
      </c>
      <c r="L41" s="22">
        <v>1.2</v>
      </c>
      <c r="M41" s="75">
        <f>AB41+AM41</f>
        <v>0</v>
      </c>
      <c r="N41" s="377"/>
      <c r="O41" s="379"/>
      <c r="P41" s="369"/>
      <c r="Q41" s="420"/>
      <c r="R41" s="385"/>
      <c r="S41" s="474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446</v>
      </c>
      <c r="AL41" s="222" t="s">
        <v>315</v>
      </c>
      <c r="AM41" s="96">
        <v>0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523</v>
      </c>
      <c r="BA41" s="304"/>
      <c r="BB41" s="304"/>
      <c r="BC41" s="304"/>
      <c r="BD41" s="304"/>
      <c r="BE41" s="304"/>
      <c r="BF41" s="304"/>
      <c r="BG41" s="304"/>
      <c r="BH41" s="304"/>
      <c r="BI41" s="305"/>
      <c r="BJ41" s="305"/>
      <c r="BK41" s="305"/>
      <c r="BL41" s="305"/>
      <c r="BM41" s="56" t="s">
        <v>529</v>
      </c>
      <c r="BN41" s="307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445" t="s">
        <v>154</v>
      </c>
      <c r="B43" s="410">
        <v>0.08</v>
      </c>
      <c r="C43" s="446">
        <f>F43+F45+F47</f>
        <v>3.3500000000000002E-2</v>
      </c>
      <c r="D43" s="389" t="s">
        <v>141</v>
      </c>
      <c r="E43" s="391">
        <v>0.03</v>
      </c>
      <c r="F43" s="461">
        <f>(I43+I44)/100</f>
        <v>1.2500000000000001E-2</v>
      </c>
      <c r="G43" s="11" t="s">
        <v>18</v>
      </c>
      <c r="H43" s="12">
        <v>1.5</v>
      </c>
      <c r="I43" s="165">
        <f>'[1]Analisis de resultados'!$AH$17</f>
        <v>0.5</v>
      </c>
      <c r="K43" s="137" t="s">
        <v>167</v>
      </c>
      <c r="L43" s="359">
        <v>3</v>
      </c>
      <c r="M43" s="362">
        <f>AB43+AM43</f>
        <v>0</v>
      </c>
      <c r="N43" s="393" t="s">
        <v>166</v>
      </c>
      <c r="O43" s="386">
        <v>0.03</v>
      </c>
      <c r="P43" s="367">
        <f>M43/100</f>
        <v>0</v>
      </c>
      <c r="Q43" s="418" t="s">
        <v>243</v>
      </c>
      <c r="R43" s="383">
        <v>0.08</v>
      </c>
      <c r="S43" s="472">
        <f>P43+P45+P47</f>
        <v>0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446</v>
      </c>
      <c r="AL43" s="222" t="s">
        <v>336</v>
      </c>
      <c r="AM43" s="96">
        <v>0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525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530</v>
      </c>
      <c r="BL43" s="293" t="e">
        <f>AVERAGE(BA43:BJ43)</f>
        <v>#DIV/0!</v>
      </c>
    </row>
    <row r="44" spans="1:66" ht="40.200000000000003" customHeight="1" x14ac:dyDescent="0.3">
      <c r="A44" s="445"/>
      <c r="B44" s="410"/>
      <c r="C44" s="446"/>
      <c r="D44" s="389"/>
      <c r="E44" s="391"/>
      <c r="F44" s="461"/>
      <c r="G44" s="11" t="s">
        <v>19</v>
      </c>
      <c r="H44" s="12">
        <v>1.5</v>
      </c>
      <c r="I44" s="165">
        <f>'[1]Analisis de resultados'!$AI$17</f>
        <v>0.75</v>
      </c>
      <c r="K44" s="135" t="s">
        <v>169</v>
      </c>
      <c r="L44" s="465"/>
      <c r="M44" s="466"/>
      <c r="N44" s="447"/>
      <c r="O44" s="392"/>
      <c r="P44" s="373"/>
      <c r="Q44" s="419"/>
      <c r="R44" s="384"/>
      <c r="S44" s="473"/>
    </row>
    <row r="45" spans="1:66" ht="40.200000000000003" customHeight="1" x14ac:dyDescent="0.2">
      <c r="A45" s="445"/>
      <c r="B45" s="410"/>
      <c r="C45" s="446"/>
      <c r="D45" s="389" t="s">
        <v>142</v>
      </c>
      <c r="E45" s="391">
        <v>0.03</v>
      </c>
      <c r="F45" s="461">
        <f>(I45+I46)/100</f>
        <v>9.0000000000000011E-3</v>
      </c>
      <c r="G45" s="11" t="s">
        <v>20</v>
      </c>
      <c r="H45" s="12">
        <v>1.5</v>
      </c>
      <c r="I45" s="165">
        <f>'[1]Analisis de resultados'!$AJ$17</f>
        <v>0.5</v>
      </c>
      <c r="K45" s="135" t="s">
        <v>170</v>
      </c>
      <c r="L45" s="403">
        <v>3</v>
      </c>
      <c r="M45" s="469">
        <f>AB45+AM45</f>
        <v>0</v>
      </c>
      <c r="N45" s="376" t="s">
        <v>168</v>
      </c>
      <c r="O45" s="378">
        <v>0.03</v>
      </c>
      <c r="P45" s="374">
        <f>M45/100</f>
        <v>0</v>
      </c>
      <c r="Q45" s="419"/>
      <c r="R45" s="384"/>
      <c r="S45" s="473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525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531</v>
      </c>
      <c r="BL45" s="293" t="e">
        <f>AVERAGE(BA45:BJ45)</f>
        <v>#DIV/0!</v>
      </c>
    </row>
    <row r="46" spans="1:66" ht="40.200000000000003" customHeight="1" x14ac:dyDescent="0.3">
      <c r="A46" s="445"/>
      <c r="B46" s="410"/>
      <c r="C46" s="446"/>
      <c r="D46" s="389"/>
      <c r="E46" s="391"/>
      <c r="F46" s="461"/>
      <c r="G46" s="11" t="s">
        <v>21</v>
      </c>
      <c r="H46" s="12">
        <v>1.5</v>
      </c>
      <c r="I46" s="165">
        <f>'[1]Analisis de resultados'!$AK$17</f>
        <v>0.4</v>
      </c>
      <c r="K46" s="135" t="s">
        <v>171</v>
      </c>
      <c r="L46" s="465"/>
      <c r="M46" s="470"/>
      <c r="N46" s="447"/>
      <c r="O46" s="392"/>
      <c r="P46" s="373"/>
      <c r="Q46" s="419"/>
      <c r="R46" s="384"/>
      <c r="S46" s="473"/>
    </row>
    <row r="47" spans="1:66" ht="40.200000000000003" customHeight="1" x14ac:dyDescent="0.2">
      <c r="A47" s="445"/>
      <c r="B47" s="410"/>
      <c r="C47" s="446"/>
      <c r="D47" s="389" t="s">
        <v>143</v>
      </c>
      <c r="E47" s="391">
        <v>0.02</v>
      </c>
      <c r="F47" s="461">
        <f>I47/100</f>
        <v>1.2E-2</v>
      </c>
      <c r="G47" s="11" t="s">
        <v>22</v>
      </c>
      <c r="H47" s="462">
        <v>2</v>
      </c>
      <c r="I47" s="463">
        <f>'[1]Analisis de resultados'!$AL$17</f>
        <v>1.2</v>
      </c>
      <c r="K47" s="135" t="s">
        <v>173</v>
      </c>
      <c r="L47" s="12">
        <v>1</v>
      </c>
      <c r="M47" s="187">
        <f>AB47+AM47</f>
        <v>0</v>
      </c>
      <c r="N47" s="376" t="s">
        <v>172</v>
      </c>
      <c r="O47" s="378">
        <v>0.02</v>
      </c>
      <c r="P47" s="374">
        <f>(M47+M48)/100</f>
        <v>0</v>
      </c>
      <c r="Q47" s="419"/>
      <c r="R47" s="384"/>
      <c r="S47" s="473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</v>
      </c>
      <c r="AO47" s="229" t="s">
        <v>511</v>
      </c>
      <c r="AP47" s="98">
        <v>0.5</v>
      </c>
      <c r="AQ47" s="229" t="s">
        <v>510</v>
      </c>
      <c r="AR47" s="99">
        <v>0.4</v>
      </c>
      <c r="AS47" s="229" t="s">
        <v>512</v>
      </c>
      <c r="AT47" s="99">
        <v>0.3</v>
      </c>
      <c r="AU47" s="229" t="s">
        <v>513</v>
      </c>
      <c r="AV47" s="99">
        <v>0.2</v>
      </c>
      <c r="AW47" s="229" t="s">
        <v>514</v>
      </c>
      <c r="AX47" s="99">
        <v>0.1</v>
      </c>
      <c r="AZ47" s="1" t="s">
        <v>523</v>
      </c>
      <c r="BA47" s="298">
        <v>0.3</v>
      </c>
      <c r="BB47" s="298">
        <v>0.3</v>
      </c>
      <c r="BC47" s="298">
        <v>0.5</v>
      </c>
      <c r="BD47" s="298">
        <v>0.3</v>
      </c>
      <c r="BE47" s="298">
        <v>0.3</v>
      </c>
      <c r="BF47" s="298"/>
      <c r="BG47" s="298"/>
      <c r="BH47" s="298"/>
      <c r="BI47" s="299"/>
      <c r="BJ47" s="299"/>
      <c r="BK47" s="1" t="s">
        <v>496</v>
      </c>
      <c r="BL47" s="293">
        <f>AVERAGE(BA47:BJ47)</f>
        <v>0.34</v>
      </c>
    </row>
    <row r="48" spans="1:66" ht="40.200000000000003" customHeight="1" thickBot="1" x14ac:dyDescent="0.25">
      <c r="A48" s="445"/>
      <c r="B48" s="410"/>
      <c r="C48" s="446"/>
      <c r="D48" s="389"/>
      <c r="E48" s="391"/>
      <c r="F48" s="461"/>
      <c r="G48" s="52"/>
      <c r="H48" s="462"/>
      <c r="I48" s="464"/>
      <c r="K48" s="136" t="s">
        <v>174</v>
      </c>
      <c r="L48" s="22">
        <v>1</v>
      </c>
      <c r="M48" s="75">
        <f>AB48+AM48</f>
        <v>0</v>
      </c>
      <c r="N48" s="377"/>
      <c r="O48" s="379"/>
      <c r="P48" s="369"/>
      <c r="Q48" s="420"/>
      <c r="R48" s="385"/>
      <c r="S48" s="474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</v>
      </c>
      <c r="AO48" s="229" t="s">
        <v>297</v>
      </c>
      <c r="AP48" s="98">
        <v>0.5</v>
      </c>
      <c r="AQ48" s="229" t="s">
        <v>515</v>
      </c>
      <c r="AR48" s="99">
        <v>0.4</v>
      </c>
      <c r="AS48" s="229" t="s">
        <v>516</v>
      </c>
      <c r="AT48" s="99">
        <v>0.3</v>
      </c>
      <c r="AU48" s="229" t="s">
        <v>517</v>
      </c>
      <c r="AV48" s="99">
        <v>0.2</v>
      </c>
      <c r="AW48" s="229" t="s">
        <v>518</v>
      </c>
      <c r="AX48" s="99">
        <v>0.1</v>
      </c>
      <c r="AZ48" s="1" t="s">
        <v>523</v>
      </c>
      <c r="BA48" s="172">
        <v>0.3</v>
      </c>
      <c r="BB48" s="172">
        <v>0.3</v>
      </c>
      <c r="BC48" s="172">
        <v>0.5</v>
      </c>
      <c r="BD48" s="172">
        <v>0.3</v>
      </c>
      <c r="BE48" s="172">
        <v>0.3</v>
      </c>
      <c r="BF48" s="172">
        <v>0.3</v>
      </c>
      <c r="BG48" s="172"/>
      <c r="BH48" s="172"/>
      <c r="BI48" s="172"/>
      <c r="BJ48" s="172"/>
      <c r="BK48" s="1" t="s">
        <v>497</v>
      </c>
      <c r="BL48" s="293">
        <f>AVERAGE(BA48:BJ48)</f>
        <v>0.33333333333333331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5" t="s">
        <v>153</v>
      </c>
      <c r="B50" s="457">
        <v>7.0000000000000007E-2</v>
      </c>
      <c r="C50" s="448">
        <f>F50</f>
        <v>0.02</v>
      </c>
      <c r="D50" s="376" t="s">
        <v>144</v>
      </c>
      <c r="E50" s="378">
        <v>7.0000000000000007E-2</v>
      </c>
      <c r="F50" s="374">
        <f>(I50+I51+I52+I56+I57+I58)/100</f>
        <v>0.02</v>
      </c>
      <c r="G50" s="11" t="s">
        <v>23</v>
      </c>
      <c r="H50" s="12">
        <v>3</v>
      </c>
      <c r="I50" s="165">
        <f>'[1]Analisis de resultados'!$AM$17</f>
        <v>0.5</v>
      </c>
      <c r="K50" s="137" t="s">
        <v>176</v>
      </c>
      <c r="L50" s="20"/>
      <c r="M50" s="53"/>
      <c r="N50" s="388" t="s">
        <v>175</v>
      </c>
      <c r="O50" s="390">
        <v>7.0000000000000007E-2</v>
      </c>
      <c r="P50" s="471">
        <f>(M51+M54+M55+M56)/100</f>
        <v>0</v>
      </c>
      <c r="Q50" s="418" t="s">
        <v>244</v>
      </c>
      <c r="R50" s="383">
        <v>7.0000000000000007E-2</v>
      </c>
      <c r="S50" s="472">
        <f>P50</f>
        <v>0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6"/>
      <c r="B51" s="458"/>
      <c r="C51" s="449"/>
      <c r="D51" s="394"/>
      <c r="E51" s="387"/>
      <c r="F51" s="368"/>
      <c r="G51" s="11" t="s">
        <v>24</v>
      </c>
      <c r="H51" s="12">
        <v>0.8</v>
      </c>
      <c r="I51" s="165">
        <f>'[1]Analisis de resultados'!$AN$17</f>
        <v>0.2</v>
      </c>
      <c r="K51" s="135" t="s">
        <v>177</v>
      </c>
      <c r="L51" s="12">
        <v>3.5</v>
      </c>
      <c r="M51" s="187">
        <f>AA51</f>
        <v>0</v>
      </c>
      <c r="N51" s="389"/>
      <c r="O51" s="391"/>
      <c r="P51" s="461"/>
      <c r="Q51" s="419"/>
      <c r="R51" s="384"/>
      <c r="S51" s="473"/>
      <c r="X51" s="1" t="s">
        <v>393</v>
      </c>
      <c r="Z51" s="1" t="s">
        <v>399</v>
      </c>
      <c r="AA51" s="185">
        <f>AVERAGE(AA53:AA67,AP53:AP64)</f>
        <v>0</v>
      </c>
      <c r="AB51" s="1"/>
      <c r="AC51" s="185">
        <f>AVERAGE(AC53:AC67,AR53:AR64)</f>
        <v>0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</v>
      </c>
      <c r="AI51" s="253">
        <v>1</v>
      </c>
      <c r="AJ51" s="1"/>
      <c r="AK51" s="185">
        <f>AVERAGE(AK53:AK67,AZ53:AZ64)</f>
        <v>0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6"/>
      <c r="B52" s="458"/>
      <c r="C52" s="449"/>
      <c r="D52" s="394"/>
      <c r="E52" s="387"/>
      <c r="F52" s="368"/>
      <c r="G52" s="11" t="s">
        <v>25</v>
      </c>
      <c r="H52" s="12">
        <v>0.8</v>
      </c>
      <c r="I52" s="165">
        <f>'[1]Analisis de resultados'!$AO$17</f>
        <v>0.2</v>
      </c>
      <c r="K52" s="135" t="s">
        <v>178</v>
      </c>
      <c r="L52" s="12"/>
      <c r="M52" s="55"/>
      <c r="N52" s="389"/>
      <c r="O52" s="391"/>
      <c r="P52" s="461"/>
      <c r="Q52" s="419"/>
      <c r="R52" s="384"/>
      <c r="S52" s="473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6"/>
      <c r="B53" s="458"/>
      <c r="C53" s="449"/>
      <c r="D53" s="394"/>
      <c r="E53" s="387"/>
      <c r="F53" s="368"/>
      <c r="G53" s="11" t="s">
        <v>26</v>
      </c>
      <c r="H53" s="12"/>
      <c r="I53" s="14"/>
      <c r="K53" s="135" t="s">
        <v>179</v>
      </c>
      <c r="L53" s="12"/>
      <c r="M53" s="55"/>
      <c r="N53" s="389"/>
      <c r="O53" s="391"/>
      <c r="P53" s="461"/>
      <c r="Q53" s="419"/>
      <c r="R53" s="384"/>
      <c r="S53" s="473"/>
      <c r="Y53" s="337" t="s">
        <v>400</v>
      </c>
      <c r="Z53" s="338"/>
      <c r="AA53" s="209">
        <v>0</v>
      </c>
      <c r="AB53" s="1"/>
      <c r="AC53" s="208">
        <f>SUM(AD53:AF53)</f>
        <v>0</v>
      </c>
      <c r="AD53" s="260"/>
      <c r="AE53" s="56"/>
      <c r="AF53" s="217"/>
      <c r="AG53" s="1"/>
      <c r="AH53" s="208">
        <v>0</v>
      </c>
      <c r="AJ53" s="1"/>
      <c r="AK53" s="208">
        <v>0</v>
      </c>
      <c r="AN53" s="337" t="s">
        <v>532</v>
      </c>
      <c r="AO53" s="338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6"/>
      <c r="B54" s="458"/>
      <c r="C54" s="449"/>
      <c r="D54" s="394"/>
      <c r="E54" s="387"/>
      <c r="F54" s="368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</v>
      </c>
      <c r="N54" s="389"/>
      <c r="O54" s="391"/>
      <c r="P54" s="461"/>
      <c r="Q54" s="419"/>
      <c r="R54" s="384"/>
      <c r="S54" s="473"/>
      <c r="Y54" s="337" t="s">
        <v>401</v>
      </c>
      <c r="Z54" s="338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  <c r="AN54" s="337" t="s">
        <v>567</v>
      </c>
      <c r="AO54" s="338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6"/>
      <c r="B55" s="458"/>
      <c r="C55" s="449"/>
      <c r="D55" s="394"/>
      <c r="E55" s="387"/>
      <c r="F55" s="368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389"/>
      <c r="O55" s="391"/>
      <c r="P55" s="461"/>
      <c r="Q55" s="419"/>
      <c r="R55" s="384"/>
      <c r="S55" s="473"/>
      <c r="Y55" s="337" t="s">
        <v>402</v>
      </c>
      <c r="Z55" s="338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  <c r="AN55" s="337" t="s">
        <v>568</v>
      </c>
      <c r="AO55" s="338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6"/>
      <c r="B56" s="458"/>
      <c r="C56" s="449"/>
      <c r="D56" s="394"/>
      <c r="E56" s="387"/>
      <c r="F56" s="368"/>
      <c r="G56" s="11" t="s">
        <v>29</v>
      </c>
      <c r="H56" s="12">
        <v>0.8</v>
      </c>
      <c r="I56" s="165">
        <f>'[1]Analisis de resultados'!$AP$17</f>
        <v>0.2</v>
      </c>
      <c r="K56" s="135" t="s">
        <v>182</v>
      </c>
      <c r="L56" s="128">
        <v>1</v>
      </c>
      <c r="M56" s="187">
        <f>AK51</f>
        <v>0</v>
      </c>
      <c r="N56" s="389"/>
      <c r="O56" s="391"/>
      <c r="P56" s="461"/>
      <c r="Q56" s="419"/>
      <c r="R56" s="384"/>
      <c r="S56" s="473"/>
      <c r="Y56" s="337" t="s">
        <v>403</v>
      </c>
      <c r="Z56" s="338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  <c r="AN56" s="337" t="s">
        <v>569</v>
      </c>
      <c r="AO56" s="338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6"/>
      <c r="B57" s="458"/>
      <c r="C57" s="449"/>
      <c r="D57" s="394"/>
      <c r="E57" s="387"/>
      <c r="F57" s="368"/>
      <c r="G57" s="11" t="s">
        <v>30</v>
      </c>
      <c r="H57" s="12">
        <v>0.8</v>
      </c>
      <c r="I57" s="165">
        <f>'[1]Analisis de resultados'!$AQ$17</f>
        <v>0.4</v>
      </c>
      <c r="K57" s="138"/>
      <c r="L57" s="124"/>
      <c r="M57" s="148"/>
      <c r="N57" s="125"/>
      <c r="O57" s="126"/>
      <c r="P57" s="127"/>
      <c r="Q57" s="419"/>
      <c r="R57" s="384"/>
      <c r="S57" s="473"/>
      <c r="Y57" s="337" t="s">
        <v>404</v>
      </c>
      <c r="Z57" s="338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  <c r="AN57" s="337" t="s">
        <v>570</v>
      </c>
      <c r="AO57" s="338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6"/>
      <c r="B58" s="458"/>
      <c r="C58" s="449"/>
      <c r="D58" s="394"/>
      <c r="E58" s="387"/>
      <c r="F58" s="368"/>
      <c r="G58" s="11" t="s">
        <v>31</v>
      </c>
      <c r="H58" s="12">
        <v>0.8</v>
      </c>
      <c r="I58" s="165">
        <f>'[1]Analisis de resultados'!$AR$17</f>
        <v>0.5</v>
      </c>
      <c r="K58" s="138"/>
      <c r="L58" s="124"/>
      <c r="M58" s="148"/>
      <c r="N58" s="125"/>
      <c r="O58" s="126"/>
      <c r="P58" s="127"/>
      <c r="Q58" s="419"/>
      <c r="R58" s="384"/>
      <c r="S58" s="473"/>
      <c r="Y58" s="337" t="s">
        <v>405</v>
      </c>
      <c r="Z58" s="338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  <c r="AN58" s="337" t="s">
        <v>571</v>
      </c>
      <c r="AO58" s="338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6"/>
      <c r="B59" s="458"/>
      <c r="C59" s="449"/>
      <c r="D59" s="394"/>
      <c r="E59" s="387"/>
      <c r="F59" s="368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9"/>
      <c r="R59" s="384"/>
      <c r="S59" s="473"/>
      <c r="Y59" s="337" t="s">
        <v>406</v>
      </c>
      <c r="Z59" s="338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  <c r="AN59" s="337" t="s">
        <v>572</v>
      </c>
      <c r="AO59" s="338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6"/>
      <c r="B60" s="458"/>
      <c r="C60" s="450"/>
      <c r="D60" s="447"/>
      <c r="E60" s="392"/>
      <c r="F60" s="373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20"/>
      <c r="R60" s="385"/>
      <c r="S60" s="474"/>
      <c r="Y60" s="337" t="s">
        <v>407</v>
      </c>
      <c r="Z60" s="338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  <c r="AN60" s="337" t="s">
        <v>573</v>
      </c>
      <c r="AO60" s="338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6"/>
      <c r="B61" s="458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7" t="s">
        <v>427</v>
      </c>
      <c r="Z61" s="338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7" t="s">
        <v>574</v>
      </c>
      <c r="AO61" s="338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6"/>
      <c r="B62" s="458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7" t="s">
        <v>452</v>
      </c>
      <c r="Z62" s="338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7" t="s">
        <v>575</v>
      </c>
      <c r="AO62" s="338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6"/>
      <c r="B63" s="458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7" t="s">
        <v>453</v>
      </c>
      <c r="Z63" s="338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7" t="s">
        <v>576</v>
      </c>
      <c r="AO63" s="338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6"/>
      <c r="B64" s="458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7" t="s">
        <v>454</v>
      </c>
      <c r="Z64" s="338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7" t="s">
        <v>577</v>
      </c>
      <c r="AO64" s="338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6"/>
      <c r="B65" s="458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7" t="s">
        <v>455</v>
      </c>
      <c r="Z65" s="338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6"/>
      <c r="B66" s="458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7" t="s">
        <v>456</v>
      </c>
      <c r="Z66" s="338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7" t="s">
        <v>457</v>
      </c>
      <c r="Z67" s="338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51" t="s">
        <v>152</v>
      </c>
      <c r="B68" s="454">
        <v>0.06</v>
      </c>
      <c r="C68" s="448">
        <f>F68</f>
        <v>1.4999999999999999E-2</v>
      </c>
      <c r="D68" s="376" t="s">
        <v>145</v>
      </c>
      <c r="E68" s="378">
        <v>0.06</v>
      </c>
      <c r="F68" s="374">
        <f>I68/100</f>
        <v>1.4999999999999999E-2</v>
      </c>
      <c r="G68" s="401" t="s">
        <v>34</v>
      </c>
      <c r="H68" s="403">
        <v>6</v>
      </c>
      <c r="I68" s="404">
        <f>'[1]Analisis de resultados'!$AS$17</f>
        <v>1.5</v>
      </c>
      <c r="K68" s="137" t="s">
        <v>184</v>
      </c>
      <c r="L68" s="20"/>
      <c r="M68" s="184"/>
      <c r="N68" s="393" t="s">
        <v>183</v>
      </c>
      <c r="O68" s="386">
        <v>0.06</v>
      </c>
      <c r="P68" s="367">
        <f>(M69+M70+M71+M72)/100</f>
        <v>0</v>
      </c>
      <c r="Q68" s="418" t="s">
        <v>245</v>
      </c>
      <c r="R68" s="383">
        <v>0.06</v>
      </c>
      <c r="S68" s="472">
        <f>P68</f>
        <v>0</v>
      </c>
    </row>
    <row r="69" spans="1:74" ht="35.4" customHeight="1" thickBot="1" x14ac:dyDescent="0.25">
      <c r="A69" s="452"/>
      <c r="B69" s="384"/>
      <c r="C69" s="449"/>
      <c r="D69" s="394"/>
      <c r="E69" s="387"/>
      <c r="F69" s="368"/>
      <c r="G69" s="467"/>
      <c r="H69" s="360"/>
      <c r="I69" s="492"/>
      <c r="K69" s="134" t="s">
        <v>185</v>
      </c>
      <c r="L69" s="16">
        <v>1.5</v>
      </c>
      <c r="M69" s="310">
        <f>AB69</f>
        <v>0</v>
      </c>
      <c r="N69" s="394"/>
      <c r="O69" s="387"/>
      <c r="P69" s="368"/>
      <c r="Q69" s="419"/>
      <c r="R69" s="384"/>
      <c r="S69" s="473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447</v>
      </c>
      <c r="BL69" s="36"/>
    </row>
    <row r="70" spans="1:74" ht="35.4" customHeight="1" thickBot="1" x14ac:dyDescent="0.25">
      <c r="A70" s="452"/>
      <c r="B70" s="384"/>
      <c r="C70" s="449"/>
      <c r="D70" s="394"/>
      <c r="E70" s="387"/>
      <c r="F70" s="368"/>
      <c r="G70" s="467"/>
      <c r="H70" s="360"/>
      <c r="I70" s="492"/>
      <c r="K70" s="134" t="s">
        <v>57</v>
      </c>
      <c r="L70" s="16">
        <v>1.5</v>
      </c>
      <c r="M70" s="310">
        <f>AB70</f>
        <v>0</v>
      </c>
      <c r="N70" s="394"/>
      <c r="O70" s="387"/>
      <c r="P70" s="368"/>
      <c r="Q70" s="419"/>
      <c r="R70" s="384"/>
      <c r="S70" s="473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19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52"/>
      <c r="B71" s="384"/>
      <c r="C71" s="449"/>
      <c r="D71" s="394"/>
      <c r="E71" s="387"/>
      <c r="F71" s="368"/>
      <c r="G71" s="467"/>
      <c r="H71" s="360"/>
      <c r="I71" s="492"/>
      <c r="K71" s="134" t="s">
        <v>186</v>
      </c>
      <c r="L71" s="16">
        <v>1.5</v>
      </c>
      <c r="M71" s="310">
        <f>AB71</f>
        <v>0</v>
      </c>
      <c r="N71" s="394"/>
      <c r="O71" s="387"/>
      <c r="P71" s="368"/>
      <c r="Q71" s="419"/>
      <c r="R71" s="384"/>
      <c r="S71" s="473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0"/>
      <c r="BI71" s="39"/>
      <c r="BJ71" s="181" t="s">
        <v>400</v>
      </c>
      <c r="BK71" s="181" t="s">
        <v>428</v>
      </c>
      <c r="BL71" s="181" t="s">
        <v>429</v>
      </c>
      <c r="BM71" s="181" t="s">
        <v>536</v>
      </c>
      <c r="BN71" s="181" t="s">
        <v>537</v>
      </c>
      <c r="BO71" s="181" t="s">
        <v>538</v>
      </c>
      <c r="BP71" s="181" t="s">
        <v>539</v>
      </c>
      <c r="BQ71" s="181" t="s">
        <v>540</v>
      </c>
      <c r="BR71" s="181" t="s">
        <v>541</v>
      </c>
      <c r="BS71" s="181" t="s">
        <v>542</v>
      </c>
      <c r="BT71" s="181" t="s">
        <v>543</v>
      </c>
      <c r="BU71" s="181" t="s">
        <v>544</v>
      </c>
      <c r="BV71" s="321" t="s">
        <v>545</v>
      </c>
    </row>
    <row r="72" spans="1:74" ht="35.4" customHeight="1" thickBot="1" x14ac:dyDescent="0.25">
      <c r="A72" s="452"/>
      <c r="B72" s="384"/>
      <c r="C72" s="449"/>
      <c r="D72" s="394"/>
      <c r="E72" s="387"/>
      <c r="F72" s="368"/>
      <c r="G72" s="467"/>
      <c r="H72" s="360"/>
      <c r="I72" s="492"/>
      <c r="K72" s="134" t="s">
        <v>187</v>
      </c>
      <c r="L72" s="16">
        <v>1.5</v>
      </c>
      <c r="M72" s="310">
        <f>AB72</f>
        <v>0</v>
      </c>
      <c r="N72" s="394"/>
      <c r="O72" s="387"/>
      <c r="P72" s="368"/>
      <c r="Q72" s="419"/>
      <c r="R72" s="384"/>
      <c r="S72" s="473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0"/>
      <c r="BH72" s="39" t="s">
        <v>430</v>
      </c>
      <c r="BI72" s="185">
        <f>AVERAGE(BJ72:BO72)</f>
        <v>0</v>
      </c>
      <c r="BJ72" s="4">
        <v>0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3"/>
      <c r="B73" s="399"/>
      <c r="C73" s="450"/>
      <c r="D73" s="447"/>
      <c r="E73" s="392"/>
      <c r="F73" s="373"/>
      <c r="G73" s="468"/>
      <c r="H73" s="465"/>
      <c r="I73" s="491"/>
      <c r="K73" s="144" t="s">
        <v>188</v>
      </c>
      <c r="L73" s="77"/>
      <c r="M73" s="83"/>
      <c r="N73" s="377"/>
      <c r="O73" s="379"/>
      <c r="P73" s="369"/>
      <c r="Q73" s="420"/>
      <c r="R73" s="385"/>
      <c r="S73" s="474"/>
      <c r="BG73" s="320"/>
      <c r="BH73" s="39" t="s">
        <v>431</v>
      </c>
      <c r="BI73" s="185">
        <f>AVERAGE(BJ73:BO73)</f>
        <v>0</v>
      </c>
      <c r="BJ73" s="4">
        <v>0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0"/>
      <c r="BH74" s="39" t="s">
        <v>432</v>
      </c>
      <c r="BI74" s="185">
        <f>AVERAGE(BJ74:BO74)</f>
        <v>0</v>
      </c>
      <c r="BJ74" s="4">
        <v>0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5" t="s">
        <v>151</v>
      </c>
      <c r="B75" s="410">
        <v>0.05</v>
      </c>
      <c r="C75" s="446">
        <f>F75+F76+F77</f>
        <v>3.2000000000000001E-2</v>
      </c>
      <c r="D75" s="7" t="s">
        <v>147</v>
      </c>
      <c r="E75" s="8">
        <v>2.8000000000000001E-2</v>
      </c>
      <c r="F75" s="122">
        <f>I75/100</f>
        <v>1.8000000000000002E-2</v>
      </c>
      <c r="G75" s="11" t="s">
        <v>35</v>
      </c>
      <c r="H75" s="12">
        <v>2.8</v>
      </c>
      <c r="I75" s="165">
        <f>'[1]Analisis de resultados'!$AT$17</f>
        <v>1.8</v>
      </c>
      <c r="K75" s="137" t="s">
        <v>192</v>
      </c>
      <c r="L75" s="20">
        <v>2.8</v>
      </c>
      <c r="M75" s="186">
        <f>AA75</f>
        <v>0</v>
      </c>
      <c r="N75" s="17" t="s">
        <v>189</v>
      </c>
      <c r="O75" s="18">
        <v>2.8000000000000001E-2</v>
      </c>
      <c r="P75" s="120">
        <f>M75/100</f>
        <v>0</v>
      </c>
      <c r="Q75" s="459" t="s">
        <v>151</v>
      </c>
      <c r="R75" s="383">
        <v>0.05</v>
      </c>
      <c r="S75" s="472">
        <f>P75+P76+P77</f>
        <v>1.1000000000000001E-2</v>
      </c>
      <c r="W75" s="111" t="s">
        <v>360</v>
      </c>
      <c r="X75" s="113" t="s">
        <v>83</v>
      </c>
      <c r="Y75" s="113">
        <v>2.8</v>
      </c>
      <c r="Z75" s="314"/>
      <c r="AA75" s="315">
        <f>AD75+AT75</f>
        <v>0</v>
      </c>
      <c r="AC75" s="222" t="s">
        <v>367</v>
      </c>
      <c r="AD75" s="316">
        <f>AVERAGE(AF75,AH75,AJ75)</f>
        <v>0</v>
      </c>
      <c r="AE75" s="241" t="s">
        <v>357</v>
      </c>
      <c r="AF75" s="317">
        <f>BI72</f>
        <v>0</v>
      </c>
      <c r="AG75" s="242" t="s">
        <v>358</v>
      </c>
      <c r="AH75" s="318">
        <f>BI73</f>
        <v>0</v>
      </c>
      <c r="AI75" s="242" t="s">
        <v>359</v>
      </c>
      <c r="AJ75" s="315">
        <f>BI74</f>
        <v>0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5">
        <v>0.2</v>
      </c>
      <c r="BF75" s="319"/>
      <c r="BG75" s="250" t="s">
        <v>533</v>
      </c>
      <c r="BH75" s="268"/>
      <c r="BJ75" s="245">
        <f>AVERAGE(BJ72:BJ74)</f>
        <v>0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67.8" thickBot="1" x14ac:dyDescent="0.25">
      <c r="A76" s="445"/>
      <c r="B76" s="410"/>
      <c r="C76" s="446"/>
      <c r="D76" s="7" t="s">
        <v>148</v>
      </c>
      <c r="E76" s="8">
        <v>1.0999999999999999E-2</v>
      </c>
      <c r="F76" s="122">
        <f>I76/100</f>
        <v>6.9999999999999993E-3</v>
      </c>
      <c r="G76" s="11" t="s">
        <v>36</v>
      </c>
      <c r="H76" s="12">
        <v>1.1000000000000001</v>
      </c>
      <c r="I76" s="165">
        <f>'[1]Analisis de resultados'!$AU$17</f>
        <v>0.7</v>
      </c>
      <c r="K76" s="135" t="s">
        <v>193</v>
      </c>
      <c r="L76" s="12">
        <v>1.1000000000000001</v>
      </c>
      <c r="M76" s="187">
        <f>AA76</f>
        <v>0</v>
      </c>
      <c r="N76" s="7" t="s">
        <v>190</v>
      </c>
      <c r="O76" s="8">
        <v>1.0999999999999999E-2</v>
      </c>
      <c r="P76" s="122">
        <f>M76/100</f>
        <v>0</v>
      </c>
      <c r="Q76" s="452"/>
      <c r="R76" s="384"/>
      <c r="S76" s="473"/>
      <c r="W76" s="111" t="s">
        <v>368</v>
      </c>
      <c r="X76" s="113" t="s">
        <v>83</v>
      </c>
      <c r="Y76" s="113">
        <v>1.1000000000000001</v>
      </c>
      <c r="Z76" s="314"/>
      <c r="AA76" s="315">
        <f>AD76+AT76</f>
        <v>0</v>
      </c>
      <c r="AC76" s="222" t="s">
        <v>369</v>
      </c>
      <c r="AD76" s="316">
        <f>AVERAGE(AF76,AH76,AJ76)</f>
        <v>0</v>
      </c>
      <c r="AE76" s="241" t="s">
        <v>357</v>
      </c>
      <c r="AF76" s="317">
        <f>BI77</f>
        <v>0</v>
      </c>
      <c r="AG76" s="242" t="s">
        <v>358</v>
      </c>
      <c r="AH76" s="318">
        <f>BI78</f>
        <v>0</v>
      </c>
      <c r="AI76" s="242" t="s">
        <v>359</v>
      </c>
      <c r="AJ76" s="315">
        <f>BI79</f>
        <v>0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5">
        <v>0.1</v>
      </c>
      <c r="BF76" s="326"/>
      <c r="BG76" s="215" t="s">
        <v>534</v>
      </c>
      <c r="BH76" s="268"/>
      <c r="BJ76" s="327">
        <f>AVERAGE(BJ77:BJ79)</f>
        <v>0</v>
      </c>
      <c r="BK76" s="327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45"/>
      <c r="B77" s="410"/>
      <c r="C77" s="446"/>
      <c r="D77" s="7" t="s">
        <v>149</v>
      </c>
      <c r="E77" s="8">
        <v>1.0999999999999999E-2</v>
      </c>
      <c r="F77" s="122">
        <f>I77/100</f>
        <v>6.9999999999999993E-3</v>
      </c>
      <c r="G77" s="11" t="s">
        <v>37</v>
      </c>
      <c r="H77" s="12">
        <v>1.1000000000000001</v>
      </c>
      <c r="I77" s="165">
        <f>'[1]Analisis de resultados'!$AV$17</f>
        <v>0.7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5"/>
      <c r="R77" s="385"/>
      <c r="S77" s="474"/>
      <c r="W77" s="110" t="s">
        <v>379</v>
      </c>
      <c r="X77" s="114" t="s">
        <v>83</v>
      </c>
      <c r="Y77" s="114">
        <v>1.1000000000000001</v>
      </c>
      <c r="Z77" s="314"/>
      <c r="AA77" s="315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0"/>
      <c r="BH77" s="39" t="s">
        <v>430</v>
      </c>
      <c r="BI77" s="185">
        <f>AVERAGE(BJ77:BO77)</f>
        <v>0</v>
      </c>
      <c r="BJ77" s="4">
        <v>0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2"/>
      <c r="BH78" s="39" t="s">
        <v>431</v>
      </c>
      <c r="BI78" s="185">
        <f>AVERAGE(BJ78:BO78)</f>
        <v>0</v>
      </c>
      <c r="BJ78" s="4">
        <v>0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2"/>
      <c r="BH79" s="39" t="s">
        <v>432</v>
      </c>
      <c r="BI79" s="185">
        <f>AVERAGE(BJ79:BO79)</f>
        <v>0</v>
      </c>
      <c r="BJ79" s="4">
        <v>0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7" t="s">
        <v>146</v>
      </c>
      <c r="B80" s="477"/>
      <c r="C80" s="477"/>
      <c r="D80" s="477"/>
      <c r="E80" s="477"/>
      <c r="F80" s="477"/>
      <c r="G80" s="477"/>
      <c r="H80" s="476">
        <f>C82+C85+C87+C90</f>
        <v>0.10100000000000001</v>
      </c>
      <c r="I80" s="476"/>
      <c r="K80" s="429" t="s">
        <v>146</v>
      </c>
      <c r="L80" s="430"/>
      <c r="M80" s="430"/>
      <c r="N80" s="430"/>
      <c r="O80" s="430"/>
      <c r="P80" s="430"/>
      <c r="Q80" s="430"/>
      <c r="R80" s="431">
        <f>S82+S90</f>
        <v>0</v>
      </c>
      <c r="S80" s="432"/>
      <c r="W80" s="39"/>
      <c r="X80" s="37"/>
      <c r="BG80" s="323"/>
      <c r="BH80" s="250"/>
      <c r="BI80" s="288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4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9" t="s">
        <v>196</v>
      </c>
      <c r="B82" s="383">
        <v>0.17</v>
      </c>
      <c r="C82" s="460">
        <f>F82</f>
        <v>5.5E-2</v>
      </c>
      <c r="D82" s="393" t="s">
        <v>195</v>
      </c>
      <c r="E82" s="386">
        <v>0.17</v>
      </c>
      <c r="F82" s="367">
        <f>(I82+I83+I84)/100</f>
        <v>5.5E-2</v>
      </c>
      <c r="G82" s="15" t="s">
        <v>38</v>
      </c>
      <c r="H82" s="16">
        <v>9</v>
      </c>
      <c r="I82" s="174">
        <f>'[1]Analisis de resultados'!$AX$17</f>
        <v>3</v>
      </c>
      <c r="K82" s="137" t="s">
        <v>207</v>
      </c>
      <c r="L82" s="359">
        <v>20.5</v>
      </c>
      <c r="M82" s="362">
        <f>W87</f>
        <v>0</v>
      </c>
      <c r="N82" s="393" t="s">
        <v>206</v>
      </c>
      <c r="O82" s="386">
        <v>0.20499999999999999</v>
      </c>
      <c r="P82" s="367">
        <f>(M84+M82+M86+M87+M88)/100</f>
        <v>0</v>
      </c>
      <c r="Q82" s="418" t="s">
        <v>196</v>
      </c>
      <c r="R82" s="383">
        <v>0.20499999999999999</v>
      </c>
      <c r="S82" s="472">
        <f>P82</f>
        <v>0</v>
      </c>
      <c r="W82" s="111" t="s">
        <v>535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52"/>
      <c r="B83" s="384"/>
      <c r="C83" s="449"/>
      <c r="D83" s="394"/>
      <c r="E83" s="387"/>
      <c r="F83" s="368"/>
      <c r="G83" s="11" t="s">
        <v>39</v>
      </c>
      <c r="H83" s="12">
        <v>4</v>
      </c>
      <c r="I83" s="165">
        <f>'[1]Analisis de resultados'!$AY$17</f>
        <v>1.5</v>
      </c>
      <c r="K83" s="135" t="s">
        <v>208</v>
      </c>
      <c r="L83" s="360"/>
      <c r="M83" s="363"/>
      <c r="N83" s="394"/>
      <c r="O83" s="387"/>
      <c r="P83" s="368"/>
      <c r="Q83" s="419"/>
      <c r="R83" s="384"/>
      <c r="S83" s="473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42" t="s">
        <v>433</v>
      </c>
      <c r="BB83" s="343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3"/>
      <c r="B84" s="399"/>
      <c r="C84" s="450"/>
      <c r="D84" s="447"/>
      <c r="E84" s="392"/>
      <c r="F84" s="373"/>
      <c r="G84" s="11" t="s">
        <v>40</v>
      </c>
      <c r="H84" s="12">
        <v>4</v>
      </c>
      <c r="I84" s="165">
        <f>'[1]Analisis de resultados'!$AZ$17</f>
        <v>1</v>
      </c>
      <c r="K84" s="135" t="s">
        <v>209</v>
      </c>
      <c r="L84" s="360"/>
      <c r="M84" s="363"/>
      <c r="N84" s="394"/>
      <c r="O84" s="387"/>
      <c r="P84" s="368"/>
      <c r="Q84" s="419"/>
      <c r="R84" s="384"/>
      <c r="S84" s="473"/>
      <c r="X84" s="224" t="s">
        <v>262</v>
      </c>
      <c r="Y84" s="167">
        <v>6.5000000000000002E-2</v>
      </c>
      <c r="Z84" s="168"/>
      <c r="AA84" s="168"/>
      <c r="AB84" s="168"/>
      <c r="AG84" s="224" t="s">
        <v>442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7" t="s">
        <v>400</v>
      </c>
      <c r="BB84" s="338"/>
      <c r="BC84" s="209">
        <f>SUM(BD84:BG84)</f>
        <v>0</v>
      </c>
      <c r="BD84" s="265"/>
      <c r="BE84" s="266"/>
      <c r="BF84" s="266"/>
      <c r="BG84" s="267"/>
      <c r="BI84" s="208">
        <f t="shared" ref="BI84:BI93" si="6">SUM(BJ84:BN84)</f>
        <v>0</v>
      </c>
      <c r="BJ84" s="265"/>
      <c r="BK84" s="266"/>
      <c r="BL84" s="266"/>
      <c r="BM84" s="266"/>
      <c r="BN84" s="267"/>
      <c r="BQ84" s="337" t="s">
        <v>567</v>
      </c>
      <c r="BR84" s="338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51" t="s">
        <v>200</v>
      </c>
      <c r="B85" s="454">
        <v>0.02</v>
      </c>
      <c r="C85" s="448">
        <f>F85+F86</f>
        <v>1.3000000000000001E-2</v>
      </c>
      <c r="D85" s="7" t="s">
        <v>197</v>
      </c>
      <c r="E85" s="8">
        <v>0.01</v>
      </c>
      <c r="F85" s="122">
        <f>I85/100</f>
        <v>5.0000000000000001E-3</v>
      </c>
      <c r="G85" s="11" t="s">
        <v>41</v>
      </c>
      <c r="H85" s="12">
        <v>1</v>
      </c>
      <c r="I85" s="165">
        <f>'[1]Analisis de resultados'!$BA$17</f>
        <v>0.5</v>
      </c>
      <c r="K85" s="135" t="s">
        <v>210</v>
      </c>
      <c r="L85" s="360"/>
      <c r="M85" s="363"/>
      <c r="N85" s="394"/>
      <c r="O85" s="387"/>
      <c r="P85" s="368"/>
      <c r="Q85" s="419"/>
      <c r="R85" s="384"/>
      <c r="S85" s="473"/>
      <c r="X85" s="245" t="s">
        <v>483</v>
      </c>
      <c r="Y85" s="245" t="s">
        <v>484</v>
      </c>
      <c r="Z85" s="245" t="s">
        <v>485</v>
      </c>
      <c r="AA85" s="245" t="s">
        <v>486</v>
      </c>
      <c r="AB85" s="245" t="s">
        <v>487</v>
      </c>
      <c r="AC85" s="245" t="s">
        <v>488</v>
      </c>
      <c r="AD85" s="245" t="s">
        <v>489</v>
      </c>
      <c r="AE85" s="245" t="s">
        <v>490</v>
      </c>
      <c r="AG85" s="245" t="s">
        <v>491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7" t="s">
        <v>401</v>
      </c>
      <c r="BB85" s="338"/>
      <c r="BC85" s="209"/>
      <c r="BD85" s="265"/>
      <c r="BE85" s="266"/>
      <c r="BF85" s="266"/>
      <c r="BG85" s="267"/>
      <c r="BI85" s="208"/>
      <c r="BJ85" s="265"/>
      <c r="BK85" s="266"/>
      <c r="BL85" s="266"/>
      <c r="BM85" s="266"/>
      <c r="BN85" s="267"/>
      <c r="BQ85" s="337" t="s">
        <v>568</v>
      </c>
      <c r="BR85" s="338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53"/>
      <c r="B86" s="399"/>
      <c r="C86" s="450"/>
      <c r="D86" s="7" t="s">
        <v>198</v>
      </c>
      <c r="E86" s="8">
        <v>0.01</v>
      </c>
      <c r="F86" s="122">
        <f t="shared" ref="F86:F91" si="7">I86/100</f>
        <v>8.0000000000000002E-3</v>
      </c>
      <c r="G86" s="11" t="s">
        <v>42</v>
      </c>
      <c r="H86" s="12">
        <v>1</v>
      </c>
      <c r="I86" s="165">
        <f>'[1]Analisis de resultados'!$BB$17</f>
        <v>0.8</v>
      </c>
      <c r="K86" s="135" t="s">
        <v>211</v>
      </c>
      <c r="L86" s="360"/>
      <c r="M86" s="363"/>
      <c r="N86" s="394"/>
      <c r="O86" s="387"/>
      <c r="P86" s="368"/>
      <c r="Q86" s="419"/>
      <c r="R86" s="384"/>
      <c r="S86" s="473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550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7" t="s">
        <v>402</v>
      </c>
      <c r="BB86" s="338"/>
      <c r="BC86" s="209"/>
      <c r="BD86" s="265"/>
      <c r="BE86" s="266"/>
      <c r="BF86" s="266"/>
      <c r="BG86" s="267"/>
      <c r="BI86" s="208"/>
      <c r="BJ86" s="265"/>
      <c r="BK86" s="266"/>
      <c r="BL86" s="266"/>
      <c r="BM86" s="266"/>
      <c r="BN86" s="267"/>
      <c r="BQ86" s="337" t="s">
        <v>569</v>
      </c>
      <c r="BR86" s="338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51" t="s">
        <v>204</v>
      </c>
      <c r="B87" s="454">
        <v>1.4999999999999999E-2</v>
      </c>
      <c r="C87" s="448">
        <f>F87</f>
        <v>8.0000000000000002E-3</v>
      </c>
      <c r="D87" s="376" t="s">
        <v>199</v>
      </c>
      <c r="E87" s="378">
        <v>1.4999999999999999E-2</v>
      </c>
      <c r="F87" s="374">
        <f t="shared" si="7"/>
        <v>8.0000000000000002E-3</v>
      </c>
      <c r="G87" s="401" t="s">
        <v>43</v>
      </c>
      <c r="H87" s="403">
        <v>1.5</v>
      </c>
      <c r="I87" s="404">
        <f>'[1]Analisis de resultados'!$BC$17</f>
        <v>0.8</v>
      </c>
      <c r="K87" s="135" t="s">
        <v>212</v>
      </c>
      <c r="L87" s="360"/>
      <c r="M87" s="363"/>
      <c r="N87" s="394"/>
      <c r="O87" s="387"/>
      <c r="P87" s="368"/>
      <c r="Q87" s="419"/>
      <c r="R87" s="384"/>
      <c r="S87" s="473"/>
      <c r="W87" s="185">
        <f>SUM(X87:AT87)</f>
        <v>0</v>
      </c>
      <c r="X87" s="263"/>
      <c r="Y87" s="172"/>
      <c r="Z87" s="172"/>
      <c r="AA87" s="172"/>
      <c r="AB87" s="172"/>
      <c r="AC87" s="172"/>
      <c r="AD87" s="172"/>
      <c r="AE87" s="172"/>
      <c r="AG87" s="172"/>
      <c r="AJ87" s="172"/>
      <c r="AK87" s="172"/>
      <c r="AL87" s="172"/>
      <c r="AN87" s="268">
        <f>BC100</f>
        <v>0</v>
      </c>
      <c r="AO87" s="1"/>
      <c r="AP87" s="1"/>
      <c r="AQ87" s="1"/>
      <c r="AR87" s="1"/>
      <c r="AT87" s="268">
        <f>BI100</f>
        <v>0</v>
      </c>
      <c r="AU87" s="1"/>
      <c r="BA87" s="337" t="s">
        <v>403</v>
      </c>
      <c r="BB87" s="338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  <c r="BQ87" s="337" t="s">
        <v>570</v>
      </c>
      <c r="BR87" s="338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53"/>
      <c r="B88" s="399"/>
      <c r="C88" s="450"/>
      <c r="D88" s="447"/>
      <c r="E88" s="392"/>
      <c r="F88" s="373"/>
      <c r="G88" s="468"/>
      <c r="H88" s="465"/>
      <c r="I88" s="491"/>
      <c r="K88" s="136" t="s">
        <v>213</v>
      </c>
      <c r="L88" s="361"/>
      <c r="M88" s="364"/>
      <c r="N88" s="377"/>
      <c r="O88" s="379"/>
      <c r="P88" s="369"/>
      <c r="Q88" s="420"/>
      <c r="R88" s="385"/>
      <c r="S88" s="474"/>
      <c r="X88" s="166"/>
      <c r="Y88" s="1"/>
      <c r="Z88" s="1"/>
      <c r="AA88" s="1"/>
      <c r="AB88" s="1"/>
      <c r="AC88" s="1"/>
      <c r="BA88" s="337" t="s">
        <v>404</v>
      </c>
      <c r="BB88" s="338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  <c r="BQ88" s="337" t="s">
        <v>571</v>
      </c>
      <c r="BR88" s="338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4" t="s">
        <v>356</v>
      </c>
      <c r="AC89" s="294" t="s">
        <v>498</v>
      </c>
      <c r="AG89" s="169"/>
      <c r="AH89" s="169"/>
      <c r="AI89" s="169"/>
      <c r="AJ89" s="169"/>
      <c r="AK89" s="169"/>
      <c r="AL89" s="169"/>
      <c r="AN89" s="2"/>
      <c r="BA89" s="337" t="s">
        <v>405</v>
      </c>
      <c r="BB89" s="338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  <c r="BQ89" s="337" t="s">
        <v>572</v>
      </c>
      <c r="BR89" s="338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5" t="s">
        <v>203</v>
      </c>
      <c r="B90" s="410">
        <v>4.4999999999999998E-2</v>
      </c>
      <c r="C90" s="446">
        <f>F90+F91</f>
        <v>2.5000000000000001E-2</v>
      </c>
      <c r="D90" s="7" t="s">
        <v>201</v>
      </c>
      <c r="E90" s="8">
        <v>2.1999999999999999E-2</v>
      </c>
      <c r="F90" s="122">
        <f t="shared" si="7"/>
        <v>1.4999999999999999E-2</v>
      </c>
      <c r="G90" s="11" t="s">
        <v>44</v>
      </c>
      <c r="H90" s="12">
        <v>2.2000000000000002</v>
      </c>
      <c r="I90" s="165">
        <f>'[1]Analisis de resultados'!$BD$17</f>
        <v>1.5</v>
      </c>
      <c r="K90" s="137" t="s">
        <v>217</v>
      </c>
      <c r="L90" s="20">
        <v>2.2000000000000002</v>
      </c>
      <c r="M90" s="186">
        <f>AF90</f>
        <v>0</v>
      </c>
      <c r="N90" s="17" t="s">
        <v>215</v>
      </c>
      <c r="O90" s="18">
        <v>2.1999999999999999E-2</v>
      </c>
      <c r="P90" s="120">
        <f>M90/100</f>
        <v>0</v>
      </c>
      <c r="Q90" s="418" t="s">
        <v>214</v>
      </c>
      <c r="R90" s="478">
        <v>4.4999999999999998E-2</v>
      </c>
      <c r="S90" s="442">
        <f>P90+P91</f>
        <v>0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5">
        <v>0.14729999999999999</v>
      </c>
      <c r="AC90" s="296"/>
      <c r="AE90" s="225" t="s">
        <v>351</v>
      </c>
      <c r="AF90" s="209">
        <v>0</v>
      </c>
      <c r="AG90" s="269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7" t="s">
        <v>406</v>
      </c>
      <c r="BB90" s="338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  <c r="BQ90" s="337" t="s">
        <v>573</v>
      </c>
      <c r="BR90" s="338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5"/>
      <c r="B91" s="410"/>
      <c r="C91" s="446"/>
      <c r="D91" s="7" t="s">
        <v>202</v>
      </c>
      <c r="E91" s="8">
        <v>2.3E-2</v>
      </c>
      <c r="F91" s="122">
        <f t="shared" si="7"/>
        <v>0.01</v>
      </c>
      <c r="G91" s="11" t="s">
        <v>45</v>
      </c>
      <c r="H91" s="12">
        <v>2.2999999999999998</v>
      </c>
      <c r="I91" s="165">
        <f>'[1]Analisis de resultados'!$BE$17</f>
        <v>1</v>
      </c>
      <c r="K91" s="136" t="s">
        <v>218</v>
      </c>
      <c r="L91" s="22">
        <v>2.2999999999999998</v>
      </c>
      <c r="M91" s="189">
        <f>AF91</f>
        <v>0</v>
      </c>
      <c r="N91" s="76" t="s">
        <v>216</v>
      </c>
      <c r="O91" s="145">
        <v>2.3E-2</v>
      </c>
      <c r="P91" s="146">
        <f>M91/100</f>
        <v>0</v>
      </c>
      <c r="Q91" s="420"/>
      <c r="R91" s="479"/>
      <c r="S91" s="444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5">
        <v>3.0800000000000001E-2</v>
      </c>
      <c r="AC91" s="296"/>
      <c r="AE91" s="225" t="s">
        <v>351</v>
      </c>
      <c r="AF91" s="209">
        <v>0</v>
      </c>
      <c r="AG91" s="269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7" t="s">
        <v>407</v>
      </c>
      <c r="BB91" s="338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  <c r="BQ91" s="337" t="s">
        <v>574</v>
      </c>
      <c r="BR91" s="338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5"/>
      <c r="AE92" s="275"/>
      <c r="AF92" s="275"/>
      <c r="AG92" s="275"/>
      <c r="AH92" s="275"/>
      <c r="AI92" s="275"/>
      <c r="AL92" s="39"/>
      <c r="AN92" s="39"/>
      <c r="BA92" s="337" t="s">
        <v>427</v>
      </c>
      <c r="BB92" s="338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7" t="s">
        <v>575</v>
      </c>
      <c r="BR92" s="338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7" t="s">
        <v>452</v>
      </c>
      <c r="BB93" s="338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7" t="s">
        <v>576</v>
      </c>
      <c r="BR93" s="338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7" t="s">
        <v>453</v>
      </c>
      <c r="BB94" s="338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7" t="s">
        <v>577</v>
      </c>
      <c r="BR94" s="338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7" t="s">
        <v>454</v>
      </c>
      <c r="BB95" s="338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7" t="s">
        <v>455</v>
      </c>
      <c r="BB96" s="338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7" t="s">
        <v>456</v>
      </c>
      <c r="BB97" s="338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7" t="s">
        <v>457</v>
      </c>
      <c r="BB98" s="338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7" t="s">
        <v>532</v>
      </c>
      <c r="BB99" s="338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7" t="s">
        <v>205</v>
      </c>
      <c r="B100" s="477"/>
      <c r="C100" s="477"/>
      <c r="D100" s="477"/>
      <c r="E100" s="477"/>
      <c r="F100" s="477"/>
      <c r="G100" s="477"/>
      <c r="H100" s="476">
        <f>C102+C105+C114</f>
        <v>3.993E-2</v>
      </c>
      <c r="I100" s="476"/>
      <c r="K100" s="422" t="s">
        <v>205</v>
      </c>
      <c r="L100" s="423"/>
      <c r="M100" s="423"/>
      <c r="N100" s="423"/>
      <c r="O100" s="423"/>
      <c r="P100" s="423"/>
      <c r="Q100" s="423"/>
      <c r="R100" s="424">
        <f>S102+S105+S114</f>
        <v>0</v>
      </c>
      <c r="S100" s="425"/>
      <c r="W100" s="39"/>
      <c r="X100" s="37"/>
      <c r="Y100" s="39"/>
      <c r="Z100" s="39"/>
      <c r="AB100" s="214"/>
      <c r="AC100" s="214"/>
      <c r="AD100" s="356" t="s">
        <v>278</v>
      </c>
      <c r="AE100" s="356"/>
      <c r="AF100" s="356"/>
      <c r="AG100" s="356"/>
      <c r="AH100" s="356"/>
      <c r="AK100" s="356" t="s">
        <v>279</v>
      </c>
      <c r="AL100" s="356"/>
      <c r="AM100" s="356"/>
      <c r="AN100" s="356"/>
      <c r="AO100" s="356"/>
      <c r="BC100" s="185">
        <f>AVERAGE(BC84:BC99,BS84:BS94)</f>
        <v>0</v>
      </c>
      <c r="BI100" s="185">
        <f>AVERAGE(BI84:BI99,BY84:BY94)</f>
        <v>0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450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9" t="s">
        <v>219</v>
      </c>
      <c r="B102" s="383">
        <v>0.03</v>
      </c>
      <c r="C102" s="460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resultados'!$BG$17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8" t="s">
        <v>222</v>
      </c>
      <c r="R102" s="478">
        <v>0.03</v>
      </c>
      <c r="S102" s="442">
        <f>P102+P103</f>
        <v>0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448</v>
      </c>
      <c r="AM102" s="247" t="s">
        <v>281</v>
      </c>
      <c r="AN102" s="247" t="s">
        <v>449</v>
      </c>
      <c r="AO102" s="247" t="s">
        <v>282</v>
      </c>
      <c r="AP102" s="39"/>
      <c r="AQ102" s="39"/>
      <c r="AR102" s="1"/>
      <c r="AS102" s="1" t="s">
        <v>500</v>
      </c>
      <c r="AT102" s="1" t="s">
        <v>501</v>
      </c>
      <c r="AU102" s="1" t="s">
        <v>502</v>
      </c>
      <c r="AV102" s="1" t="s">
        <v>503</v>
      </c>
      <c r="AW102" s="1" t="s">
        <v>504</v>
      </c>
      <c r="AX102" s="1" t="s">
        <v>505</v>
      </c>
      <c r="AY102" s="1" t="s">
        <v>506</v>
      </c>
      <c r="AZ102" s="1" t="s">
        <v>507</v>
      </c>
    </row>
    <row r="103" spans="1:66" ht="77.400000000000006" thickBot="1" x14ac:dyDescent="0.25">
      <c r="A103" s="453"/>
      <c r="B103" s="399"/>
      <c r="C103" s="450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resultados'!$BH$17</f>
        <v>1.5</v>
      </c>
      <c r="K103" s="136" t="s">
        <v>226</v>
      </c>
      <c r="L103" s="22">
        <v>3</v>
      </c>
      <c r="M103" s="189">
        <f>AA103</f>
        <v>0</v>
      </c>
      <c r="N103" s="76" t="s">
        <v>224</v>
      </c>
      <c r="O103" s="145">
        <v>0.03</v>
      </c>
      <c r="P103" s="146">
        <f>M103/100</f>
        <v>0</v>
      </c>
      <c r="Q103" s="420"/>
      <c r="R103" s="479"/>
      <c r="S103" s="444"/>
      <c r="U103" s="334"/>
      <c r="W103" s="210" t="s">
        <v>436</v>
      </c>
      <c r="X103" s="113" t="s">
        <v>83</v>
      </c>
      <c r="Y103" s="113">
        <v>3</v>
      </c>
      <c r="Z103" s="314"/>
      <c r="AA103" s="315">
        <f>AC103+AJ103</f>
        <v>0</v>
      </c>
      <c r="AB103" s="250"/>
      <c r="AC103" s="208">
        <v>0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437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499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5" t="s">
        <v>227</v>
      </c>
      <c r="B105" s="410">
        <v>0.06</v>
      </c>
      <c r="C105" s="446">
        <f>F105+F106+F107+F108+F109+F111</f>
        <v>2.2929999999999999E-2</v>
      </c>
      <c r="D105" s="7" t="s">
        <v>229</v>
      </c>
      <c r="E105" s="8">
        <v>1.2E-2</v>
      </c>
      <c r="F105" s="122">
        <f>I105/100</f>
        <v>5.0000000000000001E-3</v>
      </c>
      <c r="G105" s="11" t="s">
        <v>48</v>
      </c>
      <c r="H105" s="12">
        <v>1.2</v>
      </c>
      <c r="I105" s="165">
        <f>'[1]Analisis de resultados'!$BI$17</f>
        <v>0.5</v>
      </c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480" t="s">
        <v>236</v>
      </c>
      <c r="R105" s="398">
        <v>0.06</v>
      </c>
      <c r="S105" s="483">
        <f>P105+P106+P107+P108+P109+P111</f>
        <v>0</v>
      </c>
      <c r="W105" s="210" t="s">
        <v>283</v>
      </c>
      <c r="X105" s="113" t="s">
        <v>83</v>
      </c>
      <c r="Y105" s="113">
        <v>1</v>
      </c>
      <c r="Z105" s="113"/>
      <c r="AA105" s="225" t="s">
        <v>458</v>
      </c>
      <c r="AB105" s="216">
        <v>0</v>
      </c>
      <c r="AC105" s="183"/>
      <c r="AD105" s="225" t="s">
        <v>459</v>
      </c>
      <c r="AE105" s="216">
        <v>0</v>
      </c>
      <c r="AF105" s="93"/>
      <c r="AG105" s="93"/>
      <c r="AH105" s="183" t="s">
        <v>389</v>
      </c>
      <c r="AI105" s="357" t="s">
        <v>458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5"/>
      <c r="B106" s="410"/>
      <c r="C106" s="446"/>
      <c r="D106" s="7" t="s">
        <v>230</v>
      </c>
      <c r="E106" s="8">
        <v>9.5999999999999992E-3</v>
      </c>
      <c r="F106" s="122">
        <f>I106/100</f>
        <v>3.0000000000000001E-3</v>
      </c>
      <c r="G106" s="11" t="s">
        <v>49</v>
      </c>
      <c r="H106" s="12">
        <v>0.96</v>
      </c>
      <c r="I106" s="165">
        <f>'[1]Analisis de resultados'!$BJ$17</f>
        <v>0.3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81"/>
      <c r="R106" s="410"/>
      <c r="S106" s="484"/>
      <c r="W106" s="210" t="s">
        <v>284</v>
      </c>
      <c r="X106" s="113" t="s">
        <v>83</v>
      </c>
      <c r="Y106" s="113">
        <v>1</v>
      </c>
      <c r="Z106" s="113"/>
      <c r="AA106" s="225" t="s">
        <v>458</v>
      </c>
      <c r="AB106" s="216">
        <v>0</v>
      </c>
      <c r="AC106" s="214"/>
      <c r="AD106" s="225" t="s">
        <v>459</v>
      </c>
      <c r="AE106" s="216">
        <v>0</v>
      </c>
      <c r="AI106" s="358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5"/>
      <c r="B107" s="410"/>
      <c r="C107" s="446"/>
      <c r="D107" s="7" t="s">
        <v>231</v>
      </c>
      <c r="E107" s="8">
        <v>9.5999999999999992E-3</v>
      </c>
      <c r="F107" s="122">
        <f>I107/100</f>
        <v>3.4999999999999996E-3</v>
      </c>
      <c r="G107" s="11" t="s">
        <v>50</v>
      </c>
      <c r="H107" s="12">
        <v>0.96</v>
      </c>
      <c r="I107" s="165">
        <f>'[1]Analisis de resultados'!$BK$17</f>
        <v>0.35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481"/>
      <c r="R107" s="410"/>
      <c r="S107" s="484"/>
      <c r="W107" s="210" t="s">
        <v>285</v>
      </c>
      <c r="X107" s="113" t="s">
        <v>83</v>
      </c>
      <c r="Y107" s="113">
        <v>1</v>
      </c>
      <c r="Z107" s="113"/>
      <c r="AA107" s="225" t="s">
        <v>458</v>
      </c>
      <c r="AB107" s="216">
        <v>0</v>
      </c>
      <c r="AC107" s="214"/>
      <c r="AD107" s="225" t="s">
        <v>459</v>
      </c>
      <c r="AE107" s="216">
        <v>0</v>
      </c>
      <c r="AO107" s="249"/>
      <c r="AQ107" s="1"/>
      <c r="AR107" s="1"/>
    </row>
    <row r="108" spans="1:66" ht="61.2" customHeight="1" x14ac:dyDescent="0.2">
      <c r="A108" s="445"/>
      <c r="B108" s="410"/>
      <c r="C108" s="446"/>
      <c r="D108" s="7" t="s">
        <v>232</v>
      </c>
      <c r="E108" s="8">
        <v>9.5999999999999992E-3</v>
      </c>
      <c r="F108" s="122">
        <f>I108/100</f>
        <v>3.3300000000000001E-3</v>
      </c>
      <c r="G108" s="11" t="s">
        <v>51</v>
      </c>
      <c r="H108" s="12">
        <v>0.96</v>
      </c>
      <c r="I108" s="165">
        <f>'[1]Analisis de resultados'!$BL$17</f>
        <v>0.33300000000000002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481"/>
      <c r="R108" s="410"/>
      <c r="S108" s="484"/>
      <c r="W108" s="210" t="s">
        <v>286</v>
      </c>
      <c r="X108" s="113" t="s">
        <v>83</v>
      </c>
      <c r="Y108" s="113">
        <v>1</v>
      </c>
      <c r="Z108" s="113"/>
      <c r="AA108" s="225" t="s">
        <v>458</v>
      </c>
      <c r="AB108" s="216">
        <v>0</v>
      </c>
      <c r="AC108" s="214"/>
      <c r="AD108" s="225" t="s">
        <v>459</v>
      </c>
      <c r="AE108" s="216">
        <v>0</v>
      </c>
      <c r="AG108" s="1"/>
      <c r="AH108" s="1" t="s">
        <v>390</v>
      </c>
      <c r="AI108" s="357" t="s">
        <v>508</v>
      </c>
      <c r="AJ108" s="243" t="s">
        <v>280</v>
      </c>
      <c r="AK108" s="244" t="s">
        <v>448</v>
      </c>
      <c r="AL108" s="244" t="s">
        <v>281</v>
      </c>
      <c r="AM108" s="244" t="s">
        <v>449</v>
      </c>
      <c r="AN108" s="244" t="s">
        <v>282</v>
      </c>
      <c r="AO108" s="249"/>
      <c r="AQ108" s="1"/>
      <c r="AR108" s="1"/>
    </row>
    <row r="109" spans="1:66" ht="42" customHeight="1" x14ac:dyDescent="0.2">
      <c r="A109" s="445"/>
      <c r="B109" s="410"/>
      <c r="C109" s="446"/>
      <c r="D109" s="376" t="s">
        <v>233</v>
      </c>
      <c r="E109" s="378">
        <v>9.5999999999999992E-3</v>
      </c>
      <c r="F109" s="374">
        <f>(I109+I110)/100</f>
        <v>4.7999999999999996E-3</v>
      </c>
      <c r="G109" s="11" t="s">
        <v>52</v>
      </c>
      <c r="H109" s="12">
        <v>0.48</v>
      </c>
      <c r="I109" s="165">
        <f>'[1]Analisis de resultados'!$BM$17</f>
        <v>0.24</v>
      </c>
      <c r="K109" s="486" t="s">
        <v>255</v>
      </c>
      <c r="L109" s="403">
        <v>1</v>
      </c>
      <c r="M109" s="435">
        <f>AB109+AE109</f>
        <v>0</v>
      </c>
      <c r="N109" s="376" t="s">
        <v>254</v>
      </c>
      <c r="O109" s="378">
        <v>0.01</v>
      </c>
      <c r="P109" s="374">
        <f>M109/100</f>
        <v>0</v>
      </c>
      <c r="Q109" s="481"/>
      <c r="R109" s="410"/>
      <c r="S109" s="484"/>
      <c r="U109" s="334"/>
      <c r="W109" s="210" t="s">
        <v>287</v>
      </c>
      <c r="X109" s="113" t="s">
        <v>83</v>
      </c>
      <c r="Y109" s="113">
        <v>1</v>
      </c>
      <c r="Z109" s="113"/>
      <c r="AA109" s="225" t="s">
        <v>458</v>
      </c>
      <c r="AB109" s="216">
        <v>0</v>
      </c>
      <c r="AC109" s="214"/>
      <c r="AD109" s="225" t="s">
        <v>459</v>
      </c>
      <c r="AE109" s="216">
        <v>0</v>
      </c>
      <c r="AG109" s="1"/>
      <c r="AH109" s="1"/>
      <c r="AI109" s="358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5"/>
      <c r="B110" s="410"/>
      <c r="C110" s="446"/>
      <c r="D110" s="447"/>
      <c r="E110" s="392"/>
      <c r="F110" s="373"/>
      <c r="G110" s="11" t="s">
        <v>53</v>
      </c>
      <c r="H110" s="12">
        <v>0.48</v>
      </c>
      <c r="I110" s="165">
        <f>'[1]Analisis de resultados'!$BN$17</f>
        <v>0.24</v>
      </c>
      <c r="K110" s="487"/>
      <c r="L110" s="465"/>
      <c r="M110" s="466"/>
      <c r="N110" s="447"/>
      <c r="O110" s="392"/>
      <c r="P110" s="373"/>
      <c r="Q110" s="481"/>
      <c r="R110" s="410"/>
      <c r="S110" s="484"/>
      <c r="AG110" s="1"/>
      <c r="AH110" s="1"/>
      <c r="AO110" s="249"/>
    </row>
    <row r="111" spans="1:66" ht="40.200000000000003" customHeight="1" x14ac:dyDescent="0.2">
      <c r="A111" s="445"/>
      <c r="B111" s="410"/>
      <c r="C111" s="446"/>
      <c r="D111" s="376" t="s">
        <v>234</v>
      </c>
      <c r="E111" s="378">
        <v>9.5999999999999992E-3</v>
      </c>
      <c r="F111" s="374">
        <f>(I111+I112)/100</f>
        <v>3.3E-3</v>
      </c>
      <c r="G111" s="11" t="s">
        <v>54</v>
      </c>
      <c r="H111" s="12">
        <v>0.48</v>
      </c>
      <c r="I111" s="165">
        <f>'[1]Analisis de resultados'!$BO$17</f>
        <v>0.2</v>
      </c>
      <c r="K111" s="486" t="s">
        <v>257</v>
      </c>
      <c r="L111" s="403">
        <v>1</v>
      </c>
      <c r="M111" s="435">
        <f>AB111+AE111</f>
        <v>0</v>
      </c>
      <c r="N111" s="376" t="s">
        <v>256</v>
      </c>
      <c r="O111" s="378">
        <v>0.01</v>
      </c>
      <c r="P111" s="374">
        <f>M111/100</f>
        <v>0</v>
      </c>
      <c r="Q111" s="481"/>
      <c r="R111" s="410"/>
      <c r="S111" s="484"/>
      <c r="U111" s="334"/>
      <c r="W111" s="210" t="s">
        <v>288</v>
      </c>
      <c r="X111" s="113" t="s">
        <v>83</v>
      </c>
      <c r="Y111" s="113">
        <v>1</v>
      </c>
      <c r="Z111" s="113"/>
      <c r="AA111" s="225" t="s">
        <v>458</v>
      </c>
      <c r="AB111" s="216">
        <v>0</v>
      </c>
      <c r="AC111" s="214"/>
      <c r="AD111" s="225" t="s">
        <v>459</v>
      </c>
      <c r="AE111" s="216">
        <v>0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5"/>
      <c r="B112" s="410"/>
      <c r="C112" s="446"/>
      <c r="D112" s="447"/>
      <c r="E112" s="392"/>
      <c r="F112" s="373"/>
      <c r="G112" s="11" t="s">
        <v>55</v>
      </c>
      <c r="H112" s="12">
        <v>0.48</v>
      </c>
      <c r="I112" s="165">
        <f>'[1]Analisis de resultados'!$BP$17</f>
        <v>0.13</v>
      </c>
      <c r="K112" s="488"/>
      <c r="L112" s="361"/>
      <c r="M112" s="436"/>
      <c r="N112" s="377"/>
      <c r="O112" s="379"/>
      <c r="P112" s="369"/>
      <c r="Q112" s="482"/>
      <c r="R112" s="400"/>
      <c r="S112" s="485"/>
      <c r="AK112" s="169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1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2E-3</v>
      </c>
      <c r="D114" s="10" t="s">
        <v>235</v>
      </c>
      <c r="E114" s="9">
        <v>0.04</v>
      </c>
      <c r="F114" s="121">
        <f>I114/100</f>
        <v>2E-3</v>
      </c>
      <c r="G114" s="15" t="s">
        <v>56</v>
      </c>
      <c r="H114" s="16">
        <v>6</v>
      </c>
      <c r="I114" s="174">
        <f>'[1]Analisis de resultados'!$BQ$17</f>
        <v>0.2</v>
      </c>
      <c r="K114" s="153" t="s">
        <v>259</v>
      </c>
      <c r="L114" s="154">
        <v>6</v>
      </c>
      <c r="M114" s="312">
        <f>AB114+AJ114</f>
        <v>0</v>
      </c>
      <c r="N114" s="155" t="s">
        <v>258</v>
      </c>
      <c r="O114" s="156">
        <v>0.06</v>
      </c>
      <c r="P114" s="157">
        <f>M114/100</f>
        <v>0</v>
      </c>
      <c r="Q114" s="158" t="s">
        <v>237</v>
      </c>
      <c r="R114" s="159">
        <v>0.06</v>
      </c>
      <c r="S114" s="160">
        <f>P114</f>
        <v>0</v>
      </c>
      <c r="W114" s="111" t="s">
        <v>289</v>
      </c>
      <c r="X114" s="113" t="s">
        <v>83</v>
      </c>
      <c r="Y114" s="113">
        <v>6</v>
      </c>
      <c r="Z114" s="113"/>
      <c r="AA114" s="222" t="s">
        <v>460</v>
      </c>
      <c r="AB114" s="96">
        <v>0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459</v>
      </c>
      <c r="AJ114" s="96">
        <v>0</v>
      </c>
      <c r="AK114" s="243" t="s">
        <v>280</v>
      </c>
      <c r="AL114" s="244" t="s">
        <v>448</v>
      </c>
      <c r="AM114" s="244" t="s">
        <v>281</v>
      </c>
      <c r="AN114" s="244" t="s">
        <v>449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2023-07-10T01:09:26Z</dcterms:modified>
</cp:coreProperties>
</file>