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48ABB848-6501-4903-84D0-D6C21B37CE7E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85" i="1" l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K51" i="1"/>
  <c r="AH51" i="1"/>
  <c r="AA51" i="1"/>
  <c r="AU54" i="1"/>
  <c r="AU55" i="1"/>
  <c r="AU56" i="1"/>
  <c r="AU57" i="1"/>
  <c r="AU58" i="1"/>
  <c r="AU53" i="1"/>
  <c r="AF18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/>
  <c r="BC105" i="1" l="1"/>
  <c r="BI78" i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AC51" i="1" s="1"/>
  <c r="Q3" i="1"/>
  <c r="Q4" i="1"/>
  <c r="Q5" i="1"/>
  <c r="Q6" i="1"/>
  <c r="BL37" i="1"/>
  <c r="BL36" i="1"/>
  <c r="AY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F26" i="1" l="1"/>
  <c r="AF23" i="1"/>
  <c r="AF20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5" i="1" s="1"/>
  <c r="BC84" i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<sst xmlns="http://schemas.openxmlformats.org/spreadsheetml/2006/main" count="969" uniqueCount="581">
  <si>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</si>
  <si>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</si>
  <si>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</si>
  <si>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</si>
  <si>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</si>
  <si>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</si>
  <si>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</si>
  <si>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</si>
  <si>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</si>
  <si>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</si>
  <si>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</si>
  <si>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</si>
  <si>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</si>
  <si>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</si>
  <si>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</si>
  <si>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</si>
  <si>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</si>
  <si>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</si>
  <si>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</si>
  <si>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</si>
  <si>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</si>
  <si>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</si>
  <si>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</si>
  <si>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</si>
  <si>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</si>
  <si>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</si>
  <si>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</si>
  <si>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</si>
  <si>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</si>
  <si>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</si>
  <si>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</si>
  <si>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</si>
  <si>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</si>
  <si>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</si>
  <si>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</si>
  <si>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</si>
  <si>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</si>
  <si>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</si>
  <si>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</si>
  <si>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</si>
  <si>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</si>
  <si>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</si>
  <si>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</si>
  <si>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</si>
  <si>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</si>
  <si>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</si>
  <si>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</si>
  <si>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</si>
  <si>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</si>
  <si>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</si>
  <si>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</si>
  <si>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</si>
  <si>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</si>
  <si>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</si>
  <si>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</si>
  <si>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</si>
  <si>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</si>
  <si>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</si>
  <si>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</si>
  <si>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</si>
  <si>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</si>
  <si>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</si>
  <si>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</si>
  <si>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</si>
  <si>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</si>
  <si>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</si>
  <si>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</si>
  <si>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</si>
  <si>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</si>
  <si>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</si>
  <si>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</si>
  <si>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</si>
  <si>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</si>
  <si>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</si>
  <si>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</si>
  <si>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</si>
  <si>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</si>
  <si>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</si>
  <si>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</si>
  <si>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</si>
  <si>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</si>
  <si>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</si>
  <si>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</si>
  <si>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</si>
  <si>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</si>
  <si>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</si>
  <si>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</si>
  <si>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</si>
  <si>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</si>
  <si>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</si>
  <si>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</si>
  <si>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</si>
  <si>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</si>
  <si>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</si>
  <si>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</si>
  <si>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</si>
  <si>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</si>
  <si>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</si>
  <si>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</si>
  <si>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</si>
  <si>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</si>
  <si>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</si>
  <si>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</si>
  <si>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</si>
  <si>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</si>
  <si>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</si>
  <si>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</si>
  <si>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</si>
  <si>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</si>
  <si>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</si>
  <si>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</si>
  <si>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</si>
  <si>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</si>
  <si>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</si>
  <si>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</si>
  <si>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</si>
  <si>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</si>
  <si>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</si>
  <si>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</si>
  <si>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</si>
  <si>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</si>
  <si>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</si>
  <si>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</si>
  <si>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</si>
  <si>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</si>
  <si>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</si>
  <si>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</si>
  <si>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</si>
  <si>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</si>
  <si>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</si>
  <si>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</si>
  <si>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</si>
  <si>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</si>
  <si>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</si>
  <si>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</si>
  <si>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</si>
  <si>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</si>
  <si>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</si>
  <si>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</si>
  <si>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</si>
  <si>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</si>
  <si>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</si>
  <si>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</si>
  <si>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</si>
  <si>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</si>
  <si>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</si>
  <si>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</si>
  <si>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</si>
  <si>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</si>
  <si>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</si>
  <si>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</si>
  <si>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</si>
  <si>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</si>
  <si>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</si>
  <si>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</si>
  <si>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</si>
  <si>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</si>
  <si>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</si>
  <si>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</si>
  <si>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</si>
  <si>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</si>
  <si>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</si>
  <si>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</si>
  <si>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</si>
  <si>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</si>
  <si>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</si>
  <si>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</si>
  <si>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</si>
  <si>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</si>
  <si>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</si>
  <si>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</si>
  <si>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</si>
  <si>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</si>
  <si>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</si>
  <si>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</si>
  <si>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</si>
  <si>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</si>
  <si>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</si>
  <si>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</si>
  <si>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</si>
  <si>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</si>
  <si>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</si>
  <si>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</si>
  <si>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</si>
  <si>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</si>
  <si>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</si>
  <si>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</si>
  <si>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</si>
  <si>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</si>
  <si>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</si>
  <si>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</si>
  <si>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</si>
  <si>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</si>
  <si>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</si>
  <si>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</si>
  <si>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</si>
  <si>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</si>
  <si>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</si>
  <si>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</si>
  <si>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</si>
  <si>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</si>
  <si>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</si>
  <si>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</si>
  <si>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</si>
  <si>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</si>
  <si>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</si>
  <si>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</si>
  <si>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</si>
  <si>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</si>
  <si>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</si>
  <si>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</si>
  <si>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</si>
  <si>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</si>
  <si>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</si>
  <si>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</si>
  <si>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</si>
  <si>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</si>
  <si>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</si>
  <si>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</si>
  <si>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</si>
  <si>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</si>
  <si>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</si>
  <si>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</si>
  <si>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</si>
  <si>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</si>
  <si>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</si>
  <si>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</si>
  <si>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</si>
  <si>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</si>
  <si>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</si>
  <si>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</si>
  <si>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</si>
  <si>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</si>
  <si>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</si>
  <si>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</si>
  <si>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</si>
  <si>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</si>
  <si>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</si>
  <si>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</si>
  <si>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</si>
  <si>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</si>
  <si>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</si>
  <si>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</si>
  <si>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</si>
  <si>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</si>
  <si>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</si>
  <si>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</si>
  <si>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</si>
  <si>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</si>
  <si>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</si>
  <si>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</si>
  <si>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</si>
  <si>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</si>
  <si>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</si>
  <si>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</si>
  <si>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</si>
  <si>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</si>
  <si>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</si>
  <si>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</si>
  <si>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</si>
  <si>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</si>
  <si>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</si>
  <si>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</si>
  <si>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</si>
  <si>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</si>
  <si>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</si>
  <si>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</si>
  <si>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</si>
  <si>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</si>
  <si>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</si>
  <si>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</si>
  <si>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</si>
  <si>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</si>
  <si>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</si>
  <si>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</si>
  <si>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</si>
  <si>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</si>
  <si>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</si>
  <si>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</si>
  <si>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</si>
  <si>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</si>
  <si>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</si>
  <si>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</si>
  <si>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</si>
  <si>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</si>
  <si>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</si>
  <si>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</si>
  <si>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</si>
  <si>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</si>
  <si>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</si>
  <si>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</si>
  <si>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</si>
  <si>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</si>
  <si>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</si>
  <si>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</si>
  <si>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</si>
  <si>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</si>
  <si>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</si>
  <si>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</si>
  <si>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</si>
  <si>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</si>
  <si>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</si>
  <si>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</si>
  <si>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</si>
  <si>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</si>
  <si>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</si>
  <si>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</si>
  <si>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</si>
  <si>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</si>
  <si>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</si>
  <si>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</si>
  <si>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</si>
  <si>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</si>
  <si>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</si>
  <si>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</si>
  <si>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</si>
  <si>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</si>
  <si>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</si>
  <si>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</si>
  <si>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</si>
  <si>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</si>
  <si>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</si>
  <si>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</si>
  <si>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</si>
  <si>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</si>
  <si>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</si>
  <si>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</si>
  <si>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</si>
  <si>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</si>
  <si>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</si>
  <si>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</si>
  <si>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</si>
  <si>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</si>
  <si>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</si>
  <si>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</si>
  <si>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</si>
  <si>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</si>
  <si>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</si>
  <si>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</si>
  <si>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</si>
  <si>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</si>
  <si>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</si>
  <si>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</si>
  <si>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</si>
  <si>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</si>
  <si>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</si>
  <si>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</si>
  <si>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</si>
  <si>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</si>
  <si>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</si>
  <si>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</si>
  <si>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</si>
  <si>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</si>
  <si>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</si>
  <si>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</si>
  <si>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</si>
  <si>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</si>
  <si>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</si>
  <si>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</si>
  <si>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</si>
  <si>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</si>
  <si>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</si>
  <si>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</si>
  <si>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</si>
  <si>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</si>
  <si>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</si>
  <si>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</si>
  <si>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</si>
  <si>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</si>
  <si>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</si>
  <si>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</si>
  <si>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</si>
  <si>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</si>
  <si>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</si>
  <si>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</si>
  <si>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</si>
  <si>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</si>
  <si>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</si>
  <si>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</si>
  <si>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</si>
  <si>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</si>
  <si>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</si>
  <si>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</si>
  <si>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</si>
  <si>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</si>
  <si>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</si>
  <si>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</si>
  <si>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</si>
  <si>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</si>
  <si>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</si>
  <si>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</si>
  <si>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</si>
  <si>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</si>
  <si>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</si>
  <si>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</si>
  <si>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</si>
  <si>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</si>
  <si>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</si>
  <si>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</si>
  <si>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</si>
  <si>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</si>
  <si>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</si>
  <si>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</si>
  <si>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</si>
  <si>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</si>
  <si>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</si>
  <si>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</si>
  <si>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</si>
  <si>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</si>
  <si>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</si>
  <si>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</si>
  <si>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</si>
  <si>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</si>
  <si>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</si>
  <si>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</si>
  <si>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</si>
  <si>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</si>
  <si>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</si>
  <si>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</si>
  <si>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</si>
  <si>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</si>
  <si>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</si>
  <si>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</si>
  <si>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</si>
  <si>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</si>
  <si>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</si>
  <si>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</si>
  <si>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</si>
  <si>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</si>
  <si>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</si>
  <si>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</si>
  <si>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</si>
  <si>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</si>
  <si>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</si>
  <si>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</si>
  <si>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</si>
  <si>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</si>
  <si>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</si>
  <si>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</si>
  <si>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</si>
  <si>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</si>
  <si>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</si>
  <si>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</si>
  <si>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</si>
  <si>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</si>
  <si>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</si>
  <si>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</si>
  <si>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</si>
  <si>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</si>
  <si>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</si>
  <si>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</si>
  <si>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</si>
  <si>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</si>
  <si>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</si>
  <si>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</si>
  <si>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</si>
  <si>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</si>
  <si>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</si>
  <si>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</si>
  <si>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</si>
  <si>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</si>
  <si>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</si>
  <si>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</si>
  <si>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</si>
  <si>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</si>
  <si>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</si>
  <si>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</si>
  <si>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</si>
  <si>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</si>
  <si>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</si>
  <si>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</si>
  <si>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</si>
  <si>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</si>
  <si>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</si>
  <si>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</si>
  <si>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</si>
  <si>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</si>
  <si>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</si>
  <si>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</si>
  <si>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</si>
  <si>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</si>
  <si>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</si>
  <si>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</si>
  <si>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</si>
  <si>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</si>
  <si>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</si>
  <si>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</si>
  <si>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</si>
  <si>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</si>
  <si>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</si>
  <si>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</si>
  <si>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</si>
  <si>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</si>
  <si>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</si>
  <si>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</si>
  <si>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</si>
  <si>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</si>
  <si>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</si>
  <si>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</si>
  <si>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</si>
  <si>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</si>
  <si>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</si>
  <si>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</si>
  <si>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</si>
  <si>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</si>
  <si>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</si>
  <si>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</si>
  <si>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</si>
  <si>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</si>
  <si>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</si>
  <si>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</si>
  <si>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</si>
  <si>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</si>
  <si>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</si>
  <si>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</si>
  <si>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</si>
  <si>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</si>
  <si>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</si>
  <si>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</si>
  <si>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</si>
  <si>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</si>
  <si>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</si>
  <si>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</si>
  <si>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</si>
  <si>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</si>
  <si>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</si>
  <si>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</si>
  <si>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</si>
  <si>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</si>
  <si>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</si>
  <si>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</si>
  <si>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</si>
  <si>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</si>
  <si>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</si>
  <si>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</si>
  <si>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</si>
  <si>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</si>
  <si>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</si>
  <si>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</si>
  <si>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</si>
  <si>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</si>
  <si>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</si>
  <si>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</si>
  <si>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</si>
  <si>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</si>
  <si>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</si>
  <si>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</si>
  <si>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</si>
  <si>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</si>
  <si>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</si>
  <si>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</si>
  <si>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</si>
  <si>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</si>
  <si>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</si>
  <si>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</si>
  <si>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</si>
  <si>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</si>
  <si>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</si>
  <si>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</si>
  <si>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</si>
  <si>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</si>
  <si>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</si>
  <si>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</si>
  <si>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</si>
  <si>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</si>
  <si>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</si>
  <si>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DISTRITAL DE GOBIERNO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</si>
  <si>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</si>
  <si>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</si>
  <si>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</si>
  <si>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</si>
  <si>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</si>
  <si>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</si>
  <si>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</si>
  <si>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</si>
  <si>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</si>
  <si>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</si>
  <si>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</si>
  <si>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Iniciativa 28</t>
  </si>
  <si>
    <t>Iniciativa 29</t>
  </si>
  <si>
    <t>Iniciativa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</si>
</sst>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3718" y="1758177"/>
          <a:ext cx="4052560" cy="56760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15.31%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26.41%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20.15%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9.30%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4">
          <cell r="O54">
            <v>0</v>
          </cell>
          <cell r="P54">
            <v>3</v>
          </cell>
          <cell r="Q54">
            <v>1</v>
          </cell>
          <cell r="R54">
            <v>2</v>
          </cell>
          <cell r="S54">
            <v>1</v>
          </cell>
          <cell r="T54">
            <v>1.35</v>
          </cell>
          <cell r="U54">
            <v>1</v>
          </cell>
          <cell r="V54">
            <v>1.5</v>
          </cell>
          <cell r="W54">
            <v>1</v>
          </cell>
          <cell r="X54">
            <v>1.3</v>
          </cell>
          <cell r="Y54">
            <v>0.8</v>
          </cell>
          <cell r="Z54">
            <v>0.5</v>
          </cell>
          <cell r="AA54">
            <v>0.75</v>
          </cell>
          <cell r="AC54">
            <v>2</v>
          </cell>
          <cell r="AD54">
            <v>0.9</v>
          </cell>
          <cell r="AE54">
            <v>0.8</v>
          </cell>
          <cell r="AF54">
            <v>1</v>
          </cell>
          <cell r="AG54">
            <v>1.2</v>
          </cell>
          <cell r="AH54">
            <v>0.75</v>
          </cell>
          <cell r="AI54">
            <v>0.8</v>
          </cell>
          <cell r="AJ54">
            <v>0.75</v>
          </cell>
          <cell r="AK54">
            <v>0.9</v>
          </cell>
          <cell r="AL54">
            <v>1.2</v>
          </cell>
          <cell r="AM54">
            <v>1</v>
          </cell>
          <cell r="AN54">
            <v>0.5</v>
          </cell>
          <cell r="AO54">
            <v>0.4</v>
          </cell>
          <cell r="AP54">
            <v>0.6</v>
          </cell>
          <cell r="AQ54">
            <v>0.25</v>
          </cell>
          <cell r="AR54">
            <v>0.25</v>
          </cell>
          <cell r="AS54">
            <v>0.5</v>
          </cell>
          <cell r="AT54">
            <v>1</v>
          </cell>
          <cell r="AU54">
            <v>0.55000000000000004</v>
          </cell>
          <cell r="AV54">
            <v>0.27</v>
          </cell>
          <cell r="AX54">
            <v>7.5</v>
          </cell>
          <cell r="AY54">
            <v>2.7</v>
          </cell>
          <cell r="AZ54">
            <v>3</v>
          </cell>
          <cell r="BA54">
            <v>0.7</v>
          </cell>
          <cell r="BB54">
            <v>1</v>
          </cell>
          <cell r="BC54">
            <v>1.2</v>
          </cell>
          <cell r="BD54">
            <v>1.4</v>
          </cell>
          <cell r="BE54">
            <v>1.1499999999999999</v>
          </cell>
          <cell r="BG54">
            <v>0</v>
          </cell>
          <cell r="BH54">
            <v>2</v>
          </cell>
          <cell r="BI54">
            <v>0.6</v>
          </cell>
          <cell r="BJ54">
            <v>0.443</v>
          </cell>
          <cell r="BK54">
            <v>0.9</v>
          </cell>
          <cell r="BL54">
            <v>0.5</v>
          </cell>
          <cell r="BM54">
            <v>0.48</v>
          </cell>
          <cell r="BN54">
            <v>0.24</v>
          </cell>
          <cell r="BO54">
            <v>2.4</v>
          </cell>
          <cell r="BP54">
            <v>0.24</v>
          </cell>
          <cell r="BQ54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F1" zoomScale="85" zoomScaleNormal="85" workbookViewId="0">
      <selection activeCell="AJ115" sqref="AJ115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5" t="s">
        <v>443</v>
      </c>
      <c r="J1" s="335"/>
      <c r="Q1" s="301" t="s">
        <v>520</v>
      </c>
    </row>
    <row r="2" spans="1:43" ht="26.4" customHeight="1" x14ac:dyDescent="0.3">
      <c r="A2" s="467" t="s">
        <v>260</v>
      </c>
      <c r="B2" s="466" t="s">
        <v>566</v>
      </c>
      <c r="C2" s="466"/>
      <c r="D2" s="466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467"/>
      <c r="B3" s="466"/>
      <c r="C3" s="466"/>
      <c r="D3" s="466"/>
      <c r="E3" s="191"/>
      <c r="F3" s="199" t="s">
        <v>381</v>
      </c>
      <c r="G3" s="200">
        <f>H11</f>
        <v>0.152</v>
      </c>
      <c r="H3" s="201">
        <f>(G3*100)/25</f>
        <v>0.60799999999999998</v>
      </c>
      <c r="I3" s="254">
        <v>15.2</v>
      </c>
      <c r="J3" s="193">
        <v>60.8</v>
      </c>
      <c r="M3" s="199" t="s">
        <v>381</v>
      </c>
      <c r="N3" s="200">
        <f>R11</f>
        <v>0.15311666666666668</v>
      </c>
      <c r="O3" s="201">
        <f>(N3*100)/25</f>
        <v>0.61246666666666671</v>
      </c>
      <c r="Q3" s="193">
        <f>J3</f>
        <v>60.8</v>
      </c>
      <c r="R3" s="254">
        <f>O3*100</f>
        <v>61.24666666666667</v>
      </c>
      <c r="S3" s="256">
        <f>R3-Q3</f>
        <v>0.44666666666667254</v>
      </c>
      <c r="Y3" s="476" t="s">
        <v>436</v>
      </c>
      <c r="Z3" s="476"/>
      <c r="AA3" s="476"/>
      <c r="AB3" s="476"/>
      <c r="AC3" s="476"/>
      <c r="AD3" s="476"/>
    </row>
    <row r="4" spans="1:43" ht="18.600000000000001" customHeight="1" x14ac:dyDescent="0.3">
      <c r="A4" s="467"/>
      <c r="B4" s="466"/>
      <c r="C4" s="466"/>
      <c r="D4" s="466"/>
      <c r="E4" s="191"/>
      <c r="F4" s="202" t="s">
        <v>382</v>
      </c>
      <c r="G4" s="203">
        <f>H34</f>
        <v>0.15620000000000001</v>
      </c>
      <c r="H4" s="204">
        <f>(G4*100)/35</f>
        <v>0.44628571428571434</v>
      </c>
      <c r="I4" s="255">
        <v>15.62</v>
      </c>
      <c r="J4" s="194">
        <v>44.63</v>
      </c>
      <c r="M4" s="202" t="s">
        <v>382</v>
      </c>
      <c r="N4" s="203">
        <f>R34</f>
        <v>0.26406349206349211</v>
      </c>
      <c r="O4" s="204">
        <f>(N4*100)/35</f>
        <v>0.75446712018140605</v>
      </c>
      <c r="Q4" s="194">
        <f>J4</f>
        <v>44.63</v>
      </c>
      <c r="R4" s="255">
        <f>O4*100</f>
        <v>75.446712018140602</v>
      </c>
      <c r="S4" s="256">
        <f>R4-Q4</f>
        <v>30.816712018140599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0.18650000000000003</v>
      </c>
      <c r="H5" s="201">
        <f>(G5*100)/25</f>
        <v>0.74600000000000011</v>
      </c>
      <c r="I5" s="254">
        <v>18.649999999999999</v>
      </c>
      <c r="J5" s="193">
        <v>74.599999999999994</v>
      </c>
      <c r="M5" s="199" t="s">
        <v>383</v>
      </c>
      <c r="N5" s="200">
        <f>R80</f>
        <v>0.20152380952380949</v>
      </c>
      <c r="O5" s="201">
        <f>(N5*100)/25</f>
        <v>0.80609523809523798</v>
      </c>
      <c r="Q5" s="193">
        <f>J5</f>
        <v>74.599999999999994</v>
      </c>
      <c r="R5" s="254">
        <f>O5*100</f>
        <v>80.609523809523793</v>
      </c>
      <c r="S5" s="256">
        <f>R5-Q5</f>
        <v>6.0095238095237988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0.10303000000000001</v>
      </c>
      <c r="H6" s="204">
        <f>(G6*100)/15</f>
        <v>0.68686666666666674</v>
      </c>
      <c r="I6" s="255">
        <v>10.3</v>
      </c>
      <c r="J6" s="194">
        <v>68.69</v>
      </c>
      <c r="M6" s="202" t="s">
        <v>384</v>
      </c>
      <c r="N6" s="203">
        <f>R100</f>
        <v>9.2999999999999999E-2</v>
      </c>
      <c r="O6" s="204">
        <f>(N6*100)/15</f>
        <v>0.62</v>
      </c>
      <c r="Q6" s="194">
        <f>J6</f>
        <v>68.69</v>
      </c>
      <c r="R6" s="255">
        <f>O6*100</f>
        <v>62</v>
      </c>
      <c r="S6" s="256">
        <f>R6-Q6</f>
        <v>-6.6899999999999977</v>
      </c>
    </row>
    <row r="7" spans="1:43" ht="16.2" customHeight="1" thickBot="1" x14ac:dyDescent="0.25">
      <c r="B7" s="473" t="s">
        <v>550</v>
      </c>
      <c r="C7" s="473"/>
      <c r="D7" s="172" t="s">
        <v>549</v>
      </c>
      <c r="E7" s="161"/>
      <c r="F7" s="205"/>
      <c r="G7" s="206">
        <f>SUM(G3:G6)</f>
        <v>0.59773000000000009</v>
      </c>
      <c r="H7" s="207">
        <f>((H3*25)+(H4*35)+(H5*25)+(H6*15))/100</f>
        <v>0.59772999999999998</v>
      </c>
      <c r="I7" s="257">
        <f>SUM(I3:I6)</f>
        <v>59.769999999999996</v>
      </c>
      <c r="J7" s="257">
        <f>((J3*25)+(J4*35)+(J5*25)+(J6*15))/100</f>
        <v>59.773999999999994</v>
      </c>
      <c r="M7" s="205"/>
      <c r="N7" s="206">
        <f>SUM(N3:N6)</f>
        <v>0.71170396825396831</v>
      </c>
      <c r="O7" s="207">
        <f>((O3*25)+(O4*35)+(O5*25)+(O6*15))/100</f>
        <v>0.7117039682539682</v>
      </c>
      <c r="Q7" s="257">
        <f>((Q3*25)+(Q4*35)+(Q5*25)+(Q6*15))/100</f>
        <v>59.773999999999994</v>
      </c>
      <c r="R7" s="257">
        <f>O7*100</f>
        <v>71.170396825396821</v>
      </c>
      <c r="S7" s="287">
        <f>R7-Q7</f>
        <v>11.396396825396828</v>
      </c>
      <c r="T7" s="484" t="s">
        <v>483</v>
      </c>
      <c r="U7" s="484"/>
      <c r="V7" s="484"/>
      <c r="W7" s="484"/>
      <c r="X7" s="484"/>
    </row>
    <row r="8" spans="1:43" ht="49.2" customHeight="1" x14ac:dyDescent="0.3">
      <c r="A8" s="170" t="s">
        <v>548</v>
      </c>
      <c r="B8" s="336">
        <v>11</v>
      </c>
      <c r="C8" s="336"/>
      <c r="D8" s="182">
        <v>0.59770000000000001</v>
      </c>
      <c r="J8" s="276"/>
      <c r="K8" s="173" t="s">
        <v>261</v>
      </c>
      <c r="Q8" s="473" t="s">
        <v>294</v>
      </c>
      <c r="R8" s="473"/>
      <c r="S8" s="182">
        <f>R11+R34+R80+R100</f>
        <v>0.71170396825396831</v>
      </c>
    </row>
    <row r="9" spans="1:43" ht="23.4" customHeight="1" thickBot="1" x14ac:dyDescent="0.35">
      <c r="A9" s="172" t="s">
        <v>551</v>
      </c>
      <c r="B9" s="475">
        <v>11</v>
      </c>
      <c r="C9" s="475"/>
      <c r="D9" s="321">
        <v>0.59770000000000001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30">
        <v>2023</v>
      </c>
      <c r="L10" s="431"/>
      <c r="M10" s="431"/>
      <c r="N10" s="431"/>
      <c r="O10" s="431"/>
      <c r="P10" s="431"/>
      <c r="Q10" s="431"/>
      <c r="R10" s="431"/>
      <c r="S10" s="432"/>
    </row>
    <row r="11" spans="1:43" ht="21.6" customHeight="1" thickBot="1" x14ac:dyDescent="0.35">
      <c r="A11" s="403" t="s">
        <v>119</v>
      </c>
      <c r="B11" s="403"/>
      <c r="C11" s="403"/>
      <c r="D11" s="403"/>
      <c r="E11" s="403"/>
      <c r="F11" s="403"/>
      <c r="G11" s="403"/>
      <c r="H11" s="398">
        <f>C13+C17+C22+C29</f>
        <v>0.152</v>
      </c>
      <c r="I11" s="398"/>
      <c r="K11" s="404" t="s">
        <v>119</v>
      </c>
      <c r="L11" s="405"/>
      <c r="M11" s="405"/>
      <c r="N11" s="405"/>
      <c r="O11" s="405"/>
      <c r="P11" s="405"/>
      <c r="Q11" s="405"/>
      <c r="R11" s="406">
        <f>S13+S17+S22+S29</f>
        <v>0.15311666666666668</v>
      </c>
      <c r="S11" s="407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8" t="s">
        <v>65</v>
      </c>
      <c r="B13" s="365">
        <v>0.04</v>
      </c>
      <c r="C13" s="462">
        <f>F13+F14</f>
        <v>0.03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resultados'!$O$54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3" t="s">
        <v>239</v>
      </c>
      <c r="R13" s="439">
        <v>0.04</v>
      </c>
      <c r="S13" s="387">
        <f>P13+P14</f>
        <v>2.6666666666666668E-2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5"/>
      <c r="B14" s="378"/>
      <c r="C14" s="463"/>
      <c r="D14" s="345" t="s">
        <v>67</v>
      </c>
      <c r="E14" s="337">
        <v>0.04</v>
      </c>
      <c r="F14" s="340">
        <f>I14/100</f>
        <v>0.03</v>
      </c>
      <c r="G14" s="349" t="s">
        <v>1</v>
      </c>
      <c r="H14" s="351">
        <v>4</v>
      </c>
      <c r="I14" s="353">
        <f>'[1]Analisis de resultados'!$P$54</f>
        <v>3</v>
      </c>
      <c r="J14" s="36"/>
      <c r="K14" s="445" t="s">
        <v>82</v>
      </c>
      <c r="L14" s="433">
        <v>4</v>
      </c>
      <c r="M14" s="343">
        <f>AA15+AB15+AC15</f>
        <v>2.666666666666667</v>
      </c>
      <c r="N14" s="345" t="s">
        <v>109</v>
      </c>
      <c r="O14" s="435">
        <v>0.04</v>
      </c>
      <c r="P14" s="437">
        <f>M14/100</f>
        <v>2.6666666666666668E-2</v>
      </c>
      <c r="Q14" s="392"/>
      <c r="R14" s="440"/>
      <c r="S14" s="442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50"/>
      <c r="B15" s="367"/>
      <c r="C15" s="464"/>
      <c r="D15" s="346"/>
      <c r="E15" s="339"/>
      <c r="F15" s="342"/>
      <c r="G15" s="443"/>
      <c r="H15" s="374"/>
      <c r="I15" s="444"/>
      <c r="K15" s="446"/>
      <c r="L15" s="434"/>
      <c r="M15" s="344"/>
      <c r="N15" s="346"/>
      <c r="O15" s="436"/>
      <c r="P15" s="438"/>
      <c r="Q15" s="384"/>
      <c r="R15" s="441"/>
      <c r="S15" s="388"/>
      <c r="W15" s="110"/>
      <c r="X15" s="117"/>
      <c r="Y15" s="115"/>
      <c r="Z15" s="115"/>
      <c r="AA15" s="103">
        <v>1.2</v>
      </c>
      <c r="AB15" s="35">
        <v>0.4</v>
      </c>
      <c r="AC15" s="175">
        <f>AVERAGE(AF15:AH15)</f>
        <v>1.0666666666666667</v>
      </c>
      <c r="AD15" s="115"/>
      <c r="AE15" s="115"/>
      <c r="AF15" s="103">
        <v>1.2</v>
      </c>
      <c r="AG15" s="35">
        <v>1.2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8" t="s">
        <v>70</v>
      </c>
      <c r="B17" s="365">
        <v>7.6999999999999999E-2</v>
      </c>
      <c r="C17" s="462">
        <f>F17+F19</f>
        <v>5.3499999999999999E-2</v>
      </c>
      <c r="D17" s="415" t="s">
        <v>68</v>
      </c>
      <c r="E17" s="357">
        <v>0.04</v>
      </c>
      <c r="F17" s="359">
        <f>(I17+I18)/100</f>
        <v>0.03</v>
      </c>
      <c r="G17" s="19" t="s">
        <v>2</v>
      </c>
      <c r="H17" s="20">
        <v>1</v>
      </c>
      <c r="I17" s="162">
        <f>'[1]Analisis de resultados'!$Q$54</f>
        <v>1</v>
      </c>
      <c r="K17" s="65" t="s">
        <v>110</v>
      </c>
      <c r="L17" s="280">
        <v>0</v>
      </c>
      <c r="M17" s="53"/>
      <c r="N17" s="415" t="s">
        <v>104</v>
      </c>
      <c r="O17" s="458">
        <v>0.04</v>
      </c>
      <c r="P17" s="455">
        <f>(M17+M18)/100</f>
        <v>2.8999999999999998E-2</v>
      </c>
      <c r="Q17" s="383" t="s">
        <v>238</v>
      </c>
      <c r="R17" s="439">
        <v>7.6999999999999999E-2</v>
      </c>
      <c r="S17" s="387">
        <f>P17+P19</f>
        <v>6.6000000000000003E-2</v>
      </c>
      <c r="W17" s="282" t="s">
        <v>121</v>
      </c>
      <c r="X17" s="283" t="s">
        <v>493</v>
      </c>
      <c r="Y17" s="282"/>
      <c r="Z17" s="282"/>
      <c r="AA17" s="479" t="s">
        <v>411</v>
      </c>
      <c r="AB17" s="480"/>
      <c r="AC17" s="275" t="s">
        <v>416</v>
      </c>
      <c r="AD17" s="277"/>
      <c r="AE17" s="290">
        <v>133795328000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9"/>
      <c r="B18" s="366"/>
      <c r="C18" s="463"/>
      <c r="D18" s="416"/>
      <c r="E18" s="338"/>
      <c r="F18" s="341"/>
      <c r="G18" s="11" t="s">
        <v>3</v>
      </c>
      <c r="H18" s="13">
        <v>3</v>
      </c>
      <c r="I18" s="163">
        <f>'[1]Analisis de resultados'!$R$54</f>
        <v>2</v>
      </c>
      <c r="K18" s="72" t="s">
        <v>111</v>
      </c>
      <c r="L18" s="208">
        <v>4</v>
      </c>
      <c r="M18" s="187">
        <f>AI18+AT18</f>
        <v>2.9</v>
      </c>
      <c r="N18" s="416"/>
      <c r="O18" s="453"/>
      <c r="P18" s="456"/>
      <c r="Q18" s="392"/>
      <c r="R18" s="440"/>
      <c r="S18" s="442"/>
      <c r="W18" s="111" t="s">
        <v>122</v>
      </c>
      <c r="X18" s="113" t="s">
        <v>83</v>
      </c>
      <c r="Y18" s="113">
        <v>4</v>
      </c>
      <c r="Z18" s="113"/>
      <c r="AA18" s="477" t="s">
        <v>412</v>
      </c>
      <c r="AB18" s="478"/>
      <c r="AC18" s="274" t="s">
        <v>444</v>
      </c>
      <c r="AD18" s="294">
        <v>0.14000000000000001</v>
      </c>
      <c r="AE18" s="291">
        <v>692696418</v>
      </c>
      <c r="AF18" s="278">
        <f>AE18*100/AE17</f>
        <v>0.51772840528482433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1.4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49"/>
      <c r="B19" s="366"/>
      <c r="C19" s="463"/>
      <c r="D19" s="416" t="s">
        <v>69</v>
      </c>
      <c r="E19" s="337">
        <v>3.6999999999999998E-2</v>
      </c>
      <c r="F19" s="340">
        <f>(I19+I20)/100</f>
        <v>2.35E-2</v>
      </c>
      <c r="G19" s="11" t="s">
        <v>4</v>
      </c>
      <c r="H19" s="12">
        <v>1</v>
      </c>
      <c r="I19" s="163">
        <f>'[1]Analisis de resultados'!$S$54</f>
        <v>1</v>
      </c>
      <c r="K19" s="72" t="s">
        <v>84</v>
      </c>
      <c r="L19" s="208">
        <v>0</v>
      </c>
      <c r="M19" s="55"/>
      <c r="N19" s="416" t="s">
        <v>105</v>
      </c>
      <c r="O19" s="453">
        <v>3.6999999999999998E-2</v>
      </c>
      <c r="P19" s="437">
        <f>(M19+M20)/100</f>
        <v>3.7000000000000005E-2</v>
      </c>
      <c r="Q19" s="392"/>
      <c r="R19" s="440"/>
      <c r="S19" s="442"/>
      <c r="W19" s="176" t="s">
        <v>123</v>
      </c>
      <c r="X19" s="283" t="s">
        <v>493</v>
      </c>
      <c r="Y19" s="284"/>
      <c r="Z19" s="284"/>
      <c r="AA19" s="479" t="s">
        <v>410</v>
      </c>
      <c r="AB19" s="480"/>
      <c r="AC19" s="275" t="s">
        <v>417</v>
      </c>
      <c r="AD19" s="277"/>
      <c r="AE19" s="290">
        <v>83518791000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50"/>
      <c r="B20" s="367"/>
      <c r="C20" s="464"/>
      <c r="D20" s="447"/>
      <c r="E20" s="339"/>
      <c r="F20" s="342"/>
      <c r="G20" s="21" t="s">
        <v>5</v>
      </c>
      <c r="H20" s="22">
        <v>2.7</v>
      </c>
      <c r="I20" s="164">
        <f>'[1]Analisis de resultados'!$T$54</f>
        <v>1.35</v>
      </c>
      <c r="K20" s="73" t="s">
        <v>85</v>
      </c>
      <c r="L20" s="281">
        <v>3.7</v>
      </c>
      <c r="M20" s="75">
        <f>AI20+AT20</f>
        <v>3.7</v>
      </c>
      <c r="N20" s="447"/>
      <c r="O20" s="454"/>
      <c r="P20" s="438"/>
      <c r="Q20" s="384"/>
      <c r="R20" s="441"/>
      <c r="S20" s="388"/>
      <c r="W20" s="111" t="s">
        <v>124</v>
      </c>
      <c r="X20" s="113" t="s">
        <v>83</v>
      </c>
      <c r="Y20" s="113">
        <v>3.7</v>
      </c>
      <c r="Z20" s="113"/>
      <c r="AA20" s="477" t="s">
        <v>413</v>
      </c>
      <c r="AB20" s="478"/>
      <c r="AC20" s="274" t="s">
        <v>445</v>
      </c>
      <c r="AD20" s="294">
        <v>1.53</v>
      </c>
      <c r="AE20" s="291">
        <v>5054965024</v>
      </c>
      <c r="AF20" s="278">
        <f>AE20*100/AE19</f>
        <v>6.0524882645870672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42" customHeight="1" x14ac:dyDescent="0.2">
      <c r="A22" s="459" t="s">
        <v>71</v>
      </c>
      <c r="B22" s="390">
        <v>8.6999999999999994E-2</v>
      </c>
      <c r="C22" s="462">
        <f>F22+F25</f>
        <v>4.8000000000000001E-2</v>
      </c>
      <c r="D22" s="415" t="s">
        <v>72</v>
      </c>
      <c r="E22" s="417">
        <v>4.7E-2</v>
      </c>
      <c r="F22" s="359">
        <f>(I22+I23)/100</f>
        <v>2.5000000000000001E-2</v>
      </c>
      <c r="G22" s="19" t="s">
        <v>6</v>
      </c>
      <c r="H22" s="20">
        <v>2</v>
      </c>
      <c r="I22" s="162">
        <f>'[1]Analisis de resultados'!$U$54</f>
        <v>1</v>
      </c>
      <c r="K22" s="65" t="s">
        <v>86</v>
      </c>
      <c r="L22" s="280">
        <v>0</v>
      </c>
      <c r="M22" s="53"/>
      <c r="N22" s="415" t="s">
        <v>106</v>
      </c>
      <c r="O22" s="458">
        <v>0.04</v>
      </c>
      <c r="P22" s="455">
        <f>(M22+M23+M24)/100</f>
        <v>1.3500000000000002E-2</v>
      </c>
      <c r="Q22" s="383" t="s">
        <v>240</v>
      </c>
      <c r="R22" s="439">
        <v>8.6999999999999994E-2</v>
      </c>
      <c r="S22" s="387">
        <f>P22+P25</f>
        <v>3.4500000000000003E-2</v>
      </c>
      <c r="W22" s="282" t="s">
        <v>131</v>
      </c>
      <c r="X22" s="283" t="s">
        <v>493</v>
      </c>
      <c r="Y22" s="282"/>
      <c r="Z22" s="282"/>
      <c r="AA22" s="479" t="s">
        <v>420</v>
      </c>
      <c r="AB22" s="480"/>
      <c r="AC22" s="275" t="s">
        <v>418</v>
      </c>
      <c r="AD22" s="248"/>
      <c r="AE22" s="292">
        <v>1393.5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60"/>
      <c r="B23" s="393"/>
      <c r="C23" s="463"/>
      <c r="D23" s="416"/>
      <c r="E23" s="418"/>
      <c r="F23" s="341"/>
      <c r="G23" s="11" t="s">
        <v>7</v>
      </c>
      <c r="H23" s="12">
        <v>2.7</v>
      </c>
      <c r="I23" s="165">
        <f>'[1]Analisis de resultados'!$V$54</f>
        <v>1.5</v>
      </c>
      <c r="K23" s="72" t="s">
        <v>87</v>
      </c>
      <c r="L23" s="208">
        <v>4</v>
      </c>
      <c r="M23" s="55">
        <f>AI23+AT23</f>
        <v>1.35</v>
      </c>
      <c r="N23" s="416"/>
      <c r="O23" s="453"/>
      <c r="P23" s="457"/>
      <c r="Q23" s="392"/>
      <c r="R23" s="440"/>
      <c r="S23" s="442"/>
      <c r="U23" s="1"/>
      <c r="W23" s="111" t="s">
        <v>132</v>
      </c>
      <c r="X23" s="113" t="s">
        <v>83</v>
      </c>
      <c r="Y23" s="113">
        <v>4</v>
      </c>
      <c r="Z23" s="113"/>
      <c r="AA23" s="477" t="s">
        <v>414</v>
      </c>
      <c r="AB23" s="478"/>
      <c r="AC23" s="274" t="s">
        <v>419</v>
      </c>
      <c r="AD23" s="294">
        <v>3.56</v>
      </c>
      <c r="AE23" s="293">
        <v>1</v>
      </c>
      <c r="AF23" s="278">
        <f>AE23*100/AE22</f>
        <v>7.1761750986724077E-2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0.6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460"/>
      <c r="B24" s="393"/>
      <c r="C24" s="463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6"/>
      <c r="O24" s="453"/>
      <c r="P24" s="456"/>
      <c r="Q24" s="392"/>
      <c r="R24" s="440"/>
      <c r="S24" s="442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60"/>
      <c r="B25" s="393"/>
      <c r="C25" s="463"/>
      <c r="D25" s="416" t="s">
        <v>73</v>
      </c>
      <c r="E25" s="418">
        <v>0.04</v>
      </c>
      <c r="F25" s="340">
        <f>(I25+I26)/100</f>
        <v>2.3E-2</v>
      </c>
      <c r="G25" s="11" t="s">
        <v>8</v>
      </c>
      <c r="H25" s="12">
        <v>1.5</v>
      </c>
      <c r="I25" s="165">
        <f>'[1]Analisis de resultados'!$W$54</f>
        <v>1</v>
      </c>
      <c r="K25" s="72" t="s">
        <v>112</v>
      </c>
      <c r="L25" s="208">
        <v>0</v>
      </c>
      <c r="M25" s="55"/>
      <c r="N25" s="416" t="s">
        <v>107</v>
      </c>
      <c r="O25" s="453">
        <v>4.7E-2</v>
      </c>
      <c r="P25" s="437">
        <f>(M25+M26+M27)/100</f>
        <v>2.1000000000000001E-2</v>
      </c>
      <c r="Q25" s="392"/>
      <c r="R25" s="440"/>
      <c r="S25" s="442"/>
      <c r="U25" s="1"/>
      <c r="W25" s="285" t="s">
        <v>133</v>
      </c>
      <c r="X25" s="283" t="s">
        <v>493</v>
      </c>
      <c r="Y25" s="286"/>
      <c r="Z25" s="286"/>
      <c r="AA25" s="479" t="s">
        <v>421</v>
      </c>
      <c r="AB25" s="480"/>
      <c r="AC25" s="275" t="s">
        <v>446</v>
      </c>
      <c r="AD25" s="248"/>
      <c r="AE25" s="292">
        <v>1112.5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60"/>
      <c r="B26" s="393"/>
      <c r="C26" s="463"/>
      <c r="D26" s="416"/>
      <c r="E26" s="418"/>
      <c r="F26" s="341"/>
      <c r="G26" s="11" t="s">
        <v>9</v>
      </c>
      <c r="H26" s="12">
        <v>2.5</v>
      </c>
      <c r="I26" s="165">
        <f>'[1]Analisis de resultados'!$X$54</f>
        <v>1.3</v>
      </c>
      <c r="K26" s="72" t="s">
        <v>89</v>
      </c>
      <c r="L26" s="208">
        <v>4.7</v>
      </c>
      <c r="M26" s="187">
        <f>AI26+AT26</f>
        <v>2.1</v>
      </c>
      <c r="N26" s="416"/>
      <c r="O26" s="453"/>
      <c r="P26" s="457"/>
      <c r="Q26" s="392"/>
      <c r="R26" s="440"/>
      <c r="S26" s="442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415</v>
      </c>
      <c r="AB26" s="478"/>
      <c r="AC26" s="274" t="s">
        <v>423</v>
      </c>
      <c r="AD26" s="294">
        <v>1.97</v>
      </c>
      <c r="AE26" s="293">
        <v>17.5</v>
      </c>
      <c r="AF26" s="278">
        <f>AE26*100/AE25</f>
        <v>1.5730337078651686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1.1000000000000001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461"/>
      <c r="B27" s="394"/>
      <c r="C27" s="464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7"/>
      <c r="O27" s="454"/>
      <c r="P27" s="438"/>
      <c r="Q27" s="384"/>
      <c r="R27" s="441"/>
      <c r="S27" s="388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459" t="s">
        <v>75</v>
      </c>
      <c r="B29" s="390">
        <v>4.5999999999999999E-2</v>
      </c>
      <c r="C29" s="462">
        <f>F29</f>
        <v>2.0499999999999997E-2</v>
      </c>
      <c r="D29" s="355" t="s">
        <v>74</v>
      </c>
      <c r="E29" s="357">
        <v>4.5999999999999999E-2</v>
      </c>
      <c r="F29" s="359">
        <f>(I29+I30+I31)/100</f>
        <v>2.0499999999999997E-2</v>
      </c>
      <c r="G29" s="19" t="s">
        <v>10</v>
      </c>
      <c r="H29" s="20">
        <v>2.1</v>
      </c>
      <c r="I29" s="162">
        <f>'[1]Analisis de resultados'!$Y$54</f>
        <v>0.8</v>
      </c>
      <c r="K29" s="65" t="s">
        <v>91</v>
      </c>
      <c r="L29" s="29">
        <v>4.5999999999999996</v>
      </c>
      <c r="M29" s="186">
        <f>AC29+AG29</f>
        <v>2.5950000000000002</v>
      </c>
      <c r="N29" s="17" t="s">
        <v>108</v>
      </c>
      <c r="O29" s="31">
        <v>4.5999999999999999E-2</v>
      </c>
      <c r="P29" s="57">
        <f>M29/100</f>
        <v>2.5950000000000001E-2</v>
      </c>
      <c r="Q29" s="152" t="s">
        <v>241</v>
      </c>
      <c r="R29" s="66">
        <v>4.5999999999999999E-2</v>
      </c>
      <c r="S29" s="67">
        <f>P29</f>
        <v>2.5950000000000001E-2</v>
      </c>
      <c r="W29" s="112" t="s">
        <v>135</v>
      </c>
      <c r="X29" s="107" t="s">
        <v>83</v>
      </c>
      <c r="Y29" s="107">
        <v>4.5999999999999996</v>
      </c>
      <c r="Z29" s="107"/>
      <c r="AA29" s="451" t="s">
        <v>92</v>
      </c>
      <c r="AB29" s="452"/>
      <c r="AC29" s="106">
        <v>1</v>
      </c>
      <c r="AD29" s="93"/>
      <c r="AE29" s="451" t="s">
        <v>93</v>
      </c>
      <c r="AF29" s="452"/>
      <c r="AG29" s="317">
        <f>AE31+AF31+AG31</f>
        <v>1.5950000000000002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521</v>
      </c>
      <c r="AS29" s="185">
        <f>AVERAGE(AT29:BF29)</f>
        <v>0.3666666666666667</v>
      </c>
      <c r="AT29" s="4">
        <v>0.2</v>
      </c>
      <c r="AU29" s="4">
        <v>0.2</v>
      </c>
      <c r="AV29" s="259">
        <v>1</v>
      </c>
      <c r="AW29" s="259">
        <v>0.2</v>
      </c>
      <c r="AX29" s="4">
        <v>0.1</v>
      </c>
      <c r="AY29" s="4">
        <v>0.5</v>
      </c>
      <c r="AZ29" s="259"/>
      <c r="BA29" s="259"/>
      <c r="BB29" s="4"/>
      <c r="BC29" s="4"/>
      <c r="BD29" s="259"/>
      <c r="BE29" s="259"/>
      <c r="BF29" s="4"/>
    </row>
    <row r="30" spans="1:63" ht="58.2" customHeight="1" x14ac:dyDescent="0.3">
      <c r="A30" s="460"/>
      <c r="B30" s="393"/>
      <c r="C30" s="463"/>
      <c r="D30" s="356"/>
      <c r="E30" s="358"/>
      <c r="F30" s="360"/>
      <c r="G30" s="11" t="s">
        <v>11</v>
      </c>
      <c r="H30" s="12">
        <v>1</v>
      </c>
      <c r="I30" s="165">
        <f>'[1]Analisis de resultados'!$Z$54</f>
        <v>0.5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0.60333333333333339</v>
      </c>
      <c r="AT30" s="4">
        <v>0.6</v>
      </c>
      <c r="AU30" s="4">
        <v>0.4</v>
      </c>
      <c r="AV30" s="259">
        <v>1.22</v>
      </c>
      <c r="AW30" s="259">
        <v>0.4</v>
      </c>
      <c r="AX30" s="4">
        <v>0.2</v>
      </c>
      <c r="AY30" s="4">
        <v>0.8</v>
      </c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461"/>
      <c r="B31" s="394"/>
      <c r="C31" s="464"/>
      <c r="D31" s="346"/>
      <c r="E31" s="339"/>
      <c r="F31" s="342"/>
      <c r="G31" s="21" t="s">
        <v>12</v>
      </c>
      <c r="H31" s="22">
        <v>1.5</v>
      </c>
      <c r="I31" s="164">
        <f>'[1]Analisis de resultados'!$AA$54</f>
        <v>0.75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0.3666666666666667</v>
      </c>
      <c r="AF31" s="305">
        <f>AS30</f>
        <v>0.60333333333333339</v>
      </c>
      <c r="AG31" s="306">
        <f>AS31</f>
        <v>0.625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0.625</v>
      </c>
      <c r="AT31" s="4">
        <v>0.5</v>
      </c>
      <c r="AU31" s="259">
        <v>0.5</v>
      </c>
      <c r="AV31" s="259">
        <v>0.75</v>
      </c>
      <c r="AW31" s="259">
        <v>0.5</v>
      </c>
      <c r="AX31" s="4">
        <v>0.5</v>
      </c>
      <c r="AY31" s="259">
        <v>1</v>
      </c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1.5950000000000002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03" t="s">
        <v>136</v>
      </c>
      <c r="B34" s="403"/>
      <c r="C34" s="403"/>
      <c r="D34" s="403"/>
      <c r="E34" s="403"/>
      <c r="F34" s="403"/>
      <c r="G34" s="403"/>
      <c r="H34" s="398">
        <f>C36+C43+C50+C68+C75</f>
        <v>0.15620000000000001</v>
      </c>
      <c r="I34" s="398"/>
      <c r="K34" s="399" t="s">
        <v>136</v>
      </c>
      <c r="L34" s="400"/>
      <c r="M34" s="400"/>
      <c r="N34" s="400"/>
      <c r="O34" s="400"/>
      <c r="P34" s="400"/>
      <c r="Q34" s="400"/>
      <c r="R34" s="401">
        <f>S36+S43+S50+S68+S75</f>
        <v>0.26406349206349211</v>
      </c>
      <c r="S34" s="40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389" t="s">
        <v>155</v>
      </c>
      <c r="B36" s="390">
        <v>0.09</v>
      </c>
      <c r="C36" s="391">
        <f>F36+F37+F38+F40</f>
        <v>5.8999999999999997E-2</v>
      </c>
      <c r="D36" s="10" t="s">
        <v>137</v>
      </c>
      <c r="E36" s="9">
        <v>2.8000000000000001E-2</v>
      </c>
      <c r="F36" s="121">
        <f>I36/100</f>
        <v>0.02</v>
      </c>
      <c r="G36" s="15" t="s">
        <v>13</v>
      </c>
      <c r="H36" s="16">
        <v>2.8</v>
      </c>
      <c r="I36" s="174">
        <f>'[1]Analisis de resultados'!$AC$54</f>
        <v>2</v>
      </c>
      <c r="K36" s="134" t="s">
        <v>157</v>
      </c>
      <c r="L36" s="16">
        <v>2.8</v>
      </c>
      <c r="M36" s="54">
        <f>AB36+AM36</f>
        <v>1.75</v>
      </c>
      <c r="N36" s="10" t="s">
        <v>156</v>
      </c>
      <c r="O36" s="9">
        <v>2.8000000000000001E-2</v>
      </c>
      <c r="P36" s="121">
        <f>M36/100</f>
        <v>1.7500000000000002E-2</v>
      </c>
      <c r="Q36" s="383" t="s">
        <v>242</v>
      </c>
      <c r="R36" s="390">
        <v>0.09</v>
      </c>
      <c r="S36" s="395">
        <f>P36+P37+P38+P40</f>
        <v>7.5999999999999998E-2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525</v>
      </c>
      <c r="BL36" s="310" t="e">
        <f>AVERAGE(BA36:BJ36)</f>
        <v>#DIV/0!</v>
      </c>
    </row>
    <row r="37" spans="1:64" ht="39" customHeight="1" x14ac:dyDescent="0.2">
      <c r="A37" s="408"/>
      <c r="B37" s="393"/>
      <c r="C37" s="409"/>
      <c r="D37" s="7" t="s">
        <v>138</v>
      </c>
      <c r="E37" s="8">
        <v>0.01</v>
      </c>
      <c r="F37" s="122">
        <f>I37/100</f>
        <v>9.0000000000000011E-3</v>
      </c>
      <c r="G37" s="11" t="s">
        <v>14</v>
      </c>
      <c r="H37" s="12">
        <v>1</v>
      </c>
      <c r="I37" s="165">
        <f>'[1]Analisis de resultados'!$AD$54</f>
        <v>0.9</v>
      </c>
      <c r="K37" s="135" t="s">
        <v>159</v>
      </c>
      <c r="L37" s="12">
        <v>1</v>
      </c>
      <c r="M37" s="187">
        <f>AB37+AM37</f>
        <v>0.9</v>
      </c>
      <c r="N37" s="7" t="s">
        <v>158</v>
      </c>
      <c r="O37" s="8">
        <v>0.01</v>
      </c>
      <c r="P37" s="122">
        <f>M37/100</f>
        <v>9.0000000000000011E-3</v>
      </c>
      <c r="Q37" s="392"/>
      <c r="R37" s="393"/>
      <c r="S37" s="396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0.4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0.5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7"/>
      <c r="BH37" s="297"/>
      <c r="BI37" s="297"/>
      <c r="BJ37" s="297"/>
      <c r="BK37" s="1" t="s">
        <v>527</v>
      </c>
      <c r="BL37" s="296" t="e">
        <f>AVERAGE(BA37:BJ37)</f>
        <v>#DIV/0!</v>
      </c>
    </row>
    <row r="38" spans="1:64" ht="39" customHeight="1" thickBot="1" x14ac:dyDescent="0.35">
      <c r="A38" s="408"/>
      <c r="B38" s="393"/>
      <c r="C38" s="409"/>
      <c r="D38" s="345" t="s">
        <v>139</v>
      </c>
      <c r="E38" s="337">
        <v>2.8000000000000001E-2</v>
      </c>
      <c r="F38" s="340">
        <f>(I38+I39)/100</f>
        <v>1.8000000000000002E-2</v>
      </c>
      <c r="G38" s="11" t="s">
        <v>15</v>
      </c>
      <c r="H38" s="12">
        <v>1.4</v>
      </c>
      <c r="I38" s="165">
        <f>'[1]Analisis de resultados'!$AE$54</f>
        <v>0.8</v>
      </c>
      <c r="K38" s="135" t="s">
        <v>161</v>
      </c>
      <c r="L38" s="312"/>
      <c r="M38" s="313"/>
      <c r="N38" s="345" t="s">
        <v>160</v>
      </c>
      <c r="O38" s="337">
        <v>2.8000000000000001E-2</v>
      </c>
      <c r="P38" s="340">
        <f>M39/100</f>
        <v>2.6699999999999998E-2</v>
      </c>
      <c r="Q38" s="392"/>
      <c r="R38" s="393"/>
      <c r="S38" s="396"/>
      <c r="BA38" s="1"/>
    </row>
    <row r="39" spans="1:64" ht="39" customHeight="1" thickBot="1" x14ac:dyDescent="0.25">
      <c r="A39" s="408"/>
      <c r="B39" s="393"/>
      <c r="C39" s="409"/>
      <c r="D39" s="347"/>
      <c r="E39" s="338"/>
      <c r="F39" s="341"/>
      <c r="G39" s="11" t="s">
        <v>16</v>
      </c>
      <c r="H39" s="12">
        <v>1.4</v>
      </c>
      <c r="I39" s="165">
        <f>'[1]Analisis de resultados'!$AF$54</f>
        <v>1</v>
      </c>
      <c r="K39" s="135" t="s">
        <v>162</v>
      </c>
      <c r="L39" s="16">
        <v>2.8</v>
      </c>
      <c r="M39" s="314">
        <f>AB39+AM39</f>
        <v>2.67</v>
      </c>
      <c r="N39" s="347"/>
      <c r="O39" s="338"/>
      <c r="P39" s="341"/>
      <c r="Q39" s="392"/>
      <c r="R39" s="393"/>
      <c r="S39" s="396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1.27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1.4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2">
        <v>1.4</v>
      </c>
      <c r="BB39" s="302">
        <v>1.4</v>
      </c>
      <c r="BC39" s="302">
        <v>1.4</v>
      </c>
      <c r="BD39" s="302">
        <v>1.4</v>
      </c>
      <c r="BE39" s="302">
        <v>1.4</v>
      </c>
      <c r="BF39" s="302">
        <v>1.4</v>
      </c>
      <c r="BG39" s="302">
        <v>1.4</v>
      </c>
      <c r="BH39" s="302">
        <v>0.5</v>
      </c>
      <c r="BI39" s="302">
        <v>1</v>
      </c>
      <c r="BJ39" s="302">
        <v>1.4</v>
      </c>
      <c r="BK39" s="250" t="s">
        <v>528</v>
      </c>
      <c r="BL39" s="310">
        <f>AVERAGE(BA39:BJ39)</f>
        <v>1.27</v>
      </c>
    </row>
    <row r="40" spans="1:64" ht="39" customHeight="1" x14ac:dyDescent="0.2">
      <c r="A40" s="408"/>
      <c r="B40" s="393"/>
      <c r="C40" s="409"/>
      <c r="D40" s="416" t="s">
        <v>140</v>
      </c>
      <c r="E40" s="418">
        <v>2.4E-2</v>
      </c>
      <c r="F40" s="420">
        <f>I40/100</f>
        <v>1.2E-2</v>
      </c>
      <c r="G40" s="11" t="s">
        <v>17</v>
      </c>
      <c r="H40" s="425">
        <v>2.4</v>
      </c>
      <c r="I40" s="423">
        <f>'[1]Analisis de resultados'!$AG$54</f>
        <v>1.2</v>
      </c>
      <c r="K40" s="135" t="s">
        <v>164</v>
      </c>
      <c r="L40" s="16">
        <v>1.2</v>
      </c>
      <c r="M40" s="54">
        <f>AB40+AM40</f>
        <v>1.2</v>
      </c>
      <c r="N40" s="345" t="s">
        <v>163</v>
      </c>
      <c r="O40" s="337">
        <v>2.4E-2</v>
      </c>
      <c r="P40" s="340">
        <f>(M40+M41)/100</f>
        <v>2.2800000000000001E-2</v>
      </c>
      <c r="Q40" s="392"/>
      <c r="R40" s="393"/>
      <c r="S40" s="396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0.6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8"/>
      <c r="BB40" s="308"/>
      <c r="BC40" s="308"/>
      <c r="BD40" s="308"/>
      <c r="BE40" s="308"/>
      <c r="BF40" s="308"/>
      <c r="BG40" s="308"/>
      <c r="BH40" s="308"/>
      <c r="BI40" s="309"/>
      <c r="BJ40" s="309"/>
      <c r="BK40" s="56" t="s">
        <v>529</v>
      </c>
      <c r="BL40" s="311" t="e">
        <f>AVERAGE(BA40:BJ40)</f>
        <v>#DIV/0!</v>
      </c>
    </row>
    <row r="41" spans="1:64" ht="39" customHeight="1" thickBot="1" x14ac:dyDescent="0.25">
      <c r="A41" s="376"/>
      <c r="B41" s="378"/>
      <c r="C41" s="380"/>
      <c r="D41" s="416"/>
      <c r="E41" s="418"/>
      <c r="F41" s="420"/>
      <c r="G41" s="151"/>
      <c r="H41" s="425"/>
      <c r="I41" s="424"/>
      <c r="K41" s="136" t="s">
        <v>165</v>
      </c>
      <c r="L41" s="22">
        <v>1.2</v>
      </c>
      <c r="M41" s="75">
        <f>AB41+AM41</f>
        <v>1.08</v>
      </c>
      <c r="N41" s="346"/>
      <c r="O41" s="339"/>
      <c r="P41" s="342"/>
      <c r="Q41" s="384"/>
      <c r="R41" s="394"/>
      <c r="S41" s="397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0.48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0.6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8"/>
      <c r="BB41" s="308"/>
      <c r="BC41" s="308"/>
      <c r="BD41" s="308"/>
      <c r="BE41" s="308"/>
      <c r="BF41" s="308"/>
      <c r="BG41" s="308"/>
      <c r="BH41" s="308"/>
      <c r="BI41" s="309"/>
      <c r="BJ41" s="309"/>
      <c r="BK41" s="56" t="s">
        <v>530</v>
      </c>
      <c r="BL41" s="311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381" t="s">
        <v>154</v>
      </c>
      <c r="B43" s="366">
        <v>0.08</v>
      </c>
      <c r="C43" s="382">
        <f>F43+F45+F47</f>
        <v>4.3999999999999997E-2</v>
      </c>
      <c r="D43" s="416" t="s">
        <v>141</v>
      </c>
      <c r="E43" s="418">
        <v>0.03</v>
      </c>
      <c r="F43" s="420">
        <f>(I43+I44)/100</f>
        <v>1.55E-2</v>
      </c>
      <c r="G43" s="11" t="s">
        <v>18</v>
      </c>
      <c r="H43" s="12">
        <v>1.5</v>
      </c>
      <c r="I43" s="165">
        <f>'[1]Analisis de resultados'!$AH$54</f>
        <v>0.75</v>
      </c>
      <c r="K43" s="137" t="s">
        <v>167</v>
      </c>
      <c r="L43" s="421">
        <v>3</v>
      </c>
      <c r="M43" s="422">
        <f>AB43+AM43</f>
        <v>2.7</v>
      </c>
      <c r="N43" s="355" t="s">
        <v>166</v>
      </c>
      <c r="O43" s="357">
        <v>0.03</v>
      </c>
      <c r="P43" s="359">
        <f>M43/100</f>
        <v>2.7000000000000003E-2</v>
      </c>
      <c r="Q43" s="383" t="s">
        <v>243</v>
      </c>
      <c r="R43" s="390">
        <v>0.08</v>
      </c>
      <c r="S43" s="395">
        <f>P43+P45+P47</f>
        <v>7.1000000000000008E-2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1.2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1.5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6" t="e">
        <f>AVERAGE(BA43:BJ43)</f>
        <v>#DIV/0!</v>
      </c>
    </row>
    <row r="44" spans="1:64" ht="40.200000000000003" customHeight="1" x14ac:dyDescent="0.3">
      <c r="A44" s="381"/>
      <c r="B44" s="366"/>
      <c r="C44" s="382"/>
      <c r="D44" s="416"/>
      <c r="E44" s="418"/>
      <c r="F44" s="420"/>
      <c r="G44" s="11" t="s">
        <v>19</v>
      </c>
      <c r="H44" s="12">
        <v>1.5</v>
      </c>
      <c r="I44" s="165">
        <f>'[1]Analisis de resultados'!$AI$54</f>
        <v>0.8</v>
      </c>
      <c r="K44" s="135" t="s">
        <v>169</v>
      </c>
      <c r="L44" s="352"/>
      <c r="M44" s="348"/>
      <c r="N44" s="347"/>
      <c r="O44" s="338"/>
      <c r="P44" s="341"/>
      <c r="Q44" s="392"/>
      <c r="R44" s="393"/>
      <c r="S44" s="396"/>
    </row>
    <row r="45" spans="1:64" ht="40.200000000000003" customHeight="1" x14ac:dyDescent="0.2">
      <c r="A45" s="381"/>
      <c r="B45" s="366"/>
      <c r="C45" s="382"/>
      <c r="D45" s="416" t="s">
        <v>142</v>
      </c>
      <c r="E45" s="418">
        <v>0.03</v>
      </c>
      <c r="F45" s="420">
        <f>(I45+I46)/100</f>
        <v>1.6500000000000001E-2</v>
      </c>
      <c r="G45" s="11" t="s">
        <v>20</v>
      </c>
      <c r="H45" s="12">
        <v>1.5</v>
      </c>
      <c r="I45" s="165">
        <f>'[1]Analisis de resultados'!$AJ$54</f>
        <v>0.75</v>
      </c>
      <c r="K45" s="135" t="s">
        <v>170</v>
      </c>
      <c r="L45" s="351">
        <v>3</v>
      </c>
      <c r="M45" s="413">
        <f>AB45+AM45</f>
        <v>2.5</v>
      </c>
      <c r="N45" s="345" t="s">
        <v>168</v>
      </c>
      <c r="O45" s="337">
        <v>0.03</v>
      </c>
      <c r="P45" s="340">
        <f>M45/100</f>
        <v>2.5000000000000001E-2</v>
      </c>
      <c r="Q45" s="392"/>
      <c r="R45" s="393"/>
      <c r="S45" s="396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1.5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6" t="e">
        <f>AVERAGE(BA45:BJ45)</f>
        <v>#DIV/0!</v>
      </c>
    </row>
    <row r="46" spans="1:64" ht="40.200000000000003" customHeight="1" x14ac:dyDescent="0.3">
      <c r="A46" s="381"/>
      <c r="B46" s="366"/>
      <c r="C46" s="382"/>
      <c r="D46" s="416"/>
      <c r="E46" s="418"/>
      <c r="F46" s="420"/>
      <c r="G46" s="11" t="s">
        <v>21</v>
      </c>
      <c r="H46" s="12">
        <v>1.5</v>
      </c>
      <c r="I46" s="165">
        <f>'[1]Analisis de resultados'!$AK$54</f>
        <v>0.9</v>
      </c>
      <c r="K46" s="135" t="s">
        <v>171</v>
      </c>
      <c r="L46" s="352"/>
      <c r="M46" s="414"/>
      <c r="N46" s="347"/>
      <c r="O46" s="338"/>
      <c r="P46" s="341"/>
      <c r="Q46" s="392"/>
      <c r="R46" s="393"/>
      <c r="S46" s="396"/>
    </row>
    <row r="47" spans="1:64" ht="40.200000000000003" customHeight="1" x14ac:dyDescent="0.2">
      <c r="A47" s="381"/>
      <c r="B47" s="366"/>
      <c r="C47" s="382"/>
      <c r="D47" s="416" t="s">
        <v>143</v>
      </c>
      <c r="E47" s="418">
        <v>0.02</v>
      </c>
      <c r="F47" s="420">
        <f>I47/100</f>
        <v>1.2E-2</v>
      </c>
      <c r="G47" s="11" t="s">
        <v>22</v>
      </c>
      <c r="H47" s="425">
        <v>2</v>
      </c>
      <c r="I47" s="423">
        <f>'[1]Analisis de resultados'!$AL$54</f>
        <v>1.2</v>
      </c>
      <c r="K47" s="135" t="s">
        <v>173</v>
      </c>
      <c r="L47" s="12">
        <v>1</v>
      </c>
      <c r="M47" s="187">
        <f>AB47+AM47</f>
        <v>1</v>
      </c>
      <c r="N47" s="345" t="s">
        <v>172</v>
      </c>
      <c r="O47" s="337">
        <v>0.02</v>
      </c>
      <c r="P47" s="340">
        <f>(M47+M48)/100</f>
        <v>1.9E-2</v>
      </c>
      <c r="Q47" s="392"/>
      <c r="R47" s="393"/>
      <c r="S47" s="396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497</v>
      </c>
      <c r="BL47" s="296" t="e">
        <f>AVERAGE(BA47:BJ47)</f>
        <v>#DIV/0!</v>
      </c>
    </row>
    <row r="48" spans="1:64" ht="40.200000000000003" customHeight="1" thickBot="1" x14ac:dyDescent="0.25">
      <c r="A48" s="381"/>
      <c r="B48" s="366"/>
      <c r="C48" s="382"/>
      <c r="D48" s="416"/>
      <c r="E48" s="418"/>
      <c r="F48" s="420"/>
      <c r="G48" s="52"/>
      <c r="H48" s="425"/>
      <c r="I48" s="424"/>
      <c r="K48" s="136" t="s">
        <v>174</v>
      </c>
      <c r="L48" s="22">
        <v>1</v>
      </c>
      <c r="M48" s="75">
        <f>AB48+AM48</f>
        <v>0.9</v>
      </c>
      <c r="N48" s="346"/>
      <c r="O48" s="339"/>
      <c r="P48" s="342"/>
      <c r="Q48" s="384"/>
      <c r="R48" s="394"/>
      <c r="S48" s="397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6" t="e">
        <f>AVERAGE(BA48:BJ48)</f>
        <v>#DIV/0!</v>
      </c>
    </row>
    <row r="49" spans="1:55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5" ht="46.8" customHeight="1" x14ac:dyDescent="0.2">
      <c r="A50" s="426" t="s">
        <v>153</v>
      </c>
      <c r="B50" s="428">
        <v>7.0000000000000007E-2</v>
      </c>
      <c r="C50" s="379">
        <f>F50</f>
        <v>0.03</v>
      </c>
      <c r="D50" s="345" t="s">
        <v>144</v>
      </c>
      <c r="E50" s="337">
        <v>7.0000000000000007E-2</v>
      </c>
      <c r="F50" s="340">
        <f>(I50+I51+I52+I56+I57+I58)/100</f>
        <v>0.03</v>
      </c>
      <c r="G50" s="11" t="s">
        <v>23</v>
      </c>
      <c r="H50" s="12">
        <v>3</v>
      </c>
      <c r="I50" s="165">
        <f>'[1]Analisis de resultados'!$AM$54</f>
        <v>1</v>
      </c>
      <c r="K50" s="137" t="s">
        <v>176</v>
      </c>
      <c r="L50" s="20"/>
      <c r="M50" s="53"/>
      <c r="N50" s="415" t="s">
        <v>175</v>
      </c>
      <c r="O50" s="417">
        <v>7.0000000000000007E-2</v>
      </c>
      <c r="P50" s="419">
        <f>(M51+M54+M55+M56)/100</f>
        <v>4.1619047619047625E-2</v>
      </c>
      <c r="Q50" s="383" t="s">
        <v>244</v>
      </c>
      <c r="R50" s="390">
        <v>7.0000000000000007E-2</v>
      </c>
      <c r="S50" s="395">
        <f>P50</f>
        <v>4.1619047619047625E-2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5" ht="38.4" x14ac:dyDescent="0.2">
      <c r="A51" s="427"/>
      <c r="B51" s="429"/>
      <c r="C51" s="409"/>
      <c r="D51" s="356"/>
      <c r="E51" s="358"/>
      <c r="F51" s="360"/>
      <c r="G51" s="11" t="s">
        <v>24</v>
      </c>
      <c r="H51" s="12">
        <v>0.8</v>
      </c>
      <c r="I51" s="165">
        <f>'[1]Analisis de resultados'!$AN$54</f>
        <v>0.5</v>
      </c>
      <c r="K51" s="135" t="s">
        <v>177</v>
      </c>
      <c r="L51" s="12">
        <v>3.5</v>
      </c>
      <c r="M51" s="187">
        <f>AA51</f>
        <v>2.1142857142857143</v>
      </c>
      <c r="N51" s="416"/>
      <c r="O51" s="418"/>
      <c r="P51" s="420"/>
      <c r="Q51" s="392"/>
      <c r="R51" s="393"/>
      <c r="S51" s="396"/>
      <c r="X51" s="1" t="s">
        <v>393</v>
      </c>
      <c r="Z51" s="1" t="s">
        <v>399</v>
      </c>
      <c r="AA51" s="185">
        <f>AVERAGE(AA53:AA67,AS53:AS67)</f>
        <v>2.1142857142857143</v>
      </c>
      <c r="AB51" s="1"/>
      <c r="AC51" s="185">
        <f>AVERAGE(AC53:AC67,AU53:AU67)</f>
        <v>1</v>
      </c>
      <c r="AD51" s="253">
        <v>0.5</v>
      </c>
      <c r="AE51" s="253">
        <v>0.5</v>
      </c>
      <c r="AF51" s="253">
        <v>0.5</v>
      </c>
      <c r="AG51" s="1"/>
      <c r="AH51" s="185">
        <f>AVERAGE(AH53:AH67,AZ53:AZ67)</f>
        <v>0.52380952380952384</v>
      </c>
      <c r="AI51" s="253">
        <v>1</v>
      </c>
      <c r="AJ51" s="1"/>
      <c r="AK51" s="185">
        <f>AVERAGE(AK53:AK67,BC53:BC67)</f>
        <v>0.52380952380952384</v>
      </c>
      <c r="AL51" s="253">
        <v>1</v>
      </c>
      <c r="AM51" s="1"/>
      <c r="AO51" s="1"/>
      <c r="AP51" s="1"/>
      <c r="AQ51" s="1"/>
      <c r="AR51" s="1"/>
    </row>
    <row r="52" spans="1:55" ht="29.4" customHeight="1" x14ac:dyDescent="0.3">
      <c r="A52" s="427"/>
      <c r="B52" s="429"/>
      <c r="C52" s="409"/>
      <c r="D52" s="356"/>
      <c r="E52" s="358"/>
      <c r="F52" s="360"/>
      <c r="G52" s="11" t="s">
        <v>25</v>
      </c>
      <c r="H52" s="12">
        <v>0.8</v>
      </c>
      <c r="I52" s="165">
        <f>'[1]Analisis de resultados'!$AO$54</f>
        <v>0.4</v>
      </c>
      <c r="K52" s="135" t="s">
        <v>178</v>
      </c>
      <c r="L52" s="12"/>
      <c r="M52" s="55"/>
      <c r="N52" s="416"/>
      <c r="O52" s="418"/>
      <c r="P52" s="420"/>
      <c r="Q52" s="392"/>
      <c r="R52" s="393"/>
      <c r="S52" s="396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  <c r="AS52" s="252" t="s">
        <v>391</v>
      </c>
      <c r="AU52" s="252" t="s">
        <v>392</v>
      </c>
      <c r="AZ52" s="252" t="s">
        <v>397</v>
      </c>
      <c r="BC52" s="252" t="s">
        <v>398</v>
      </c>
    </row>
    <row r="53" spans="1:55" ht="29.4" customHeight="1" x14ac:dyDescent="0.3">
      <c r="A53" s="427"/>
      <c r="B53" s="429"/>
      <c r="C53" s="409"/>
      <c r="D53" s="356"/>
      <c r="E53" s="358"/>
      <c r="F53" s="360"/>
      <c r="G53" s="11" t="s">
        <v>26</v>
      </c>
      <c r="H53" s="12"/>
      <c r="I53" s="14"/>
      <c r="K53" s="135" t="s">
        <v>179</v>
      </c>
      <c r="L53" s="12"/>
      <c r="M53" s="55"/>
      <c r="N53" s="416"/>
      <c r="O53" s="418"/>
      <c r="P53" s="420"/>
      <c r="Q53" s="392"/>
      <c r="R53" s="393"/>
      <c r="S53" s="396"/>
      <c r="Y53" s="333" t="s">
        <v>400</v>
      </c>
      <c r="Z53" s="334"/>
      <c r="AA53" s="209">
        <v>2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  <c r="AQ53" s="333" t="s">
        <v>533</v>
      </c>
      <c r="AR53" s="334"/>
      <c r="AS53" s="209">
        <v>2.5</v>
      </c>
      <c r="AT53" s="1"/>
      <c r="AU53" s="208">
        <f>SUM(AV53:AX53)</f>
        <v>1.5</v>
      </c>
      <c r="AV53" s="260">
        <v>0.5</v>
      </c>
      <c r="AW53" s="56">
        <v>0.5</v>
      </c>
      <c r="AX53" s="217">
        <v>0.5</v>
      </c>
      <c r="AY53" s="1"/>
      <c r="AZ53" s="208">
        <v>1</v>
      </c>
      <c r="BB53" s="1"/>
      <c r="BC53" s="208">
        <v>1</v>
      </c>
    </row>
    <row r="54" spans="1:55" ht="29.4" customHeight="1" x14ac:dyDescent="0.3">
      <c r="A54" s="427"/>
      <c r="B54" s="429"/>
      <c r="C54" s="409"/>
      <c r="D54" s="356"/>
      <c r="E54" s="358"/>
      <c r="F54" s="360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1</v>
      </c>
      <c r="N54" s="416"/>
      <c r="O54" s="418"/>
      <c r="P54" s="420"/>
      <c r="Q54" s="392"/>
      <c r="R54" s="393"/>
      <c r="S54" s="396"/>
      <c r="Y54" s="333" t="s">
        <v>401</v>
      </c>
      <c r="Z54" s="334"/>
      <c r="AA54" s="209">
        <v>3</v>
      </c>
      <c r="AB54" s="1"/>
      <c r="AC54" s="208">
        <f t="shared" ref="AC54:AC67" si="0">SUM(AD54:AF54)</f>
        <v>1.5</v>
      </c>
      <c r="AD54" s="260">
        <v>0.5</v>
      </c>
      <c r="AE54" s="56">
        <v>0.5</v>
      </c>
      <c r="AF54" s="217">
        <v>0.5</v>
      </c>
      <c r="AG54" s="1"/>
      <c r="AH54" s="208">
        <v>1</v>
      </c>
      <c r="AJ54" s="1"/>
      <c r="AK54" s="208">
        <v>1</v>
      </c>
      <c r="AQ54" s="333" t="s">
        <v>567</v>
      </c>
      <c r="AR54" s="334"/>
      <c r="AS54" s="209">
        <v>1.5</v>
      </c>
      <c r="AT54" s="1"/>
      <c r="AU54" s="208">
        <f t="shared" ref="AU54:AU58" si="1">SUM(AV54:AX54)</f>
        <v>1.5</v>
      </c>
      <c r="AV54" s="260">
        <v>0.5</v>
      </c>
      <c r="AW54" s="56">
        <v>0.5</v>
      </c>
      <c r="AX54" s="217">
        <v>0.5</v>
      </c>
      <c r="AY54" s="1"/>
      <c r="AZ54" s="208">
        <v>1</v>
      </c>
      <c r="BB54" s="1"/>
      <c r="BC54" s="208">
        <v>1</v>
      </c>
    </row>
    <row r="55" spans="1:55" ht="29.4" customHeight="1" x14ac:dyDescent="0.3">
      <c r="A55" s="427"/>
      <c r="B55" s="429"/>
      <c r="C55" s="409"/>
      <c r="D55" s="356"/>
      <c r="E55" s="358"/>
      <c r="F55" s="360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0.52380952380952384</v>
      </c>
      <c r="N55" s="416"/>
      <c r="O55" s="418"/>
      <c r="P55" s="420"/>
      <c r="Q55" s="392"/>
      <c r="R55" s="393"/>
      <c r="S55" s="396"/>
      <c r="Y55" s="333" t="s">
        <v>402</v>
      </c>
      <c r="Z55" s="334"/>
      <c r="AA55" s="209">
        <v>3</v>
      </c>
      <c r="AB55" s="1"/>
      <c r="AC55" s="208">
        <f t="shared" si="0"/>
        <v>1.5</v>
      </c>
      <c r="AD55" s="260">
        <v>0.5</v>
      </c>
      <c r="AE55" s="56">
        <v>0.5</v>
      </c>
      <c r="AF55" s="217">
        <v>0.5</v>
      </c>
      <c r="AG55" s="1"/>
      <c r="AH55" s="208">
        <v>0</v>
      </c>
      <c r="AJ55" s="1"/>
      <c r="AK55" s="208">
        <v>0</v>
      </c>
      <c r="AQ55" s="333" t="s">
        <v>568</v>
      </c>
      <c r="AR55" s="334"/>
      <c r="AS55" s="209">
        <v>2.5</v>
      </c>
      <c r="AT55" s="1"/>
      <c r="AU55" s="208">
        <f t="shared" si="1"/>
        <v>0.5</v>
      </c>
      <c r="AV55" s="260">
        <v>0.5</v>
      </c>
      <c r="AW55" s="56"/>
      <c r="AX55" s="217"/>
      <c r="AY55" s="1"/>
      <c r="AZ55" s="208">
        <v>0</v>
      </c>
      <c r="BB55" s="1"/>
      <c r="BC55" s="208">
        <v>0</v>
      </c>
    </row>
    <row r="56" spans="1:55" ht="19.2" customHeight="1" x14ac:dyDescent="0.3">
      <c r="A56" s="427"/>
      <c r="B56" s="429"/>
      <c r="C56" s="409"/>
      <c r="D56" s="356"/>
      <c r="E56" s="358"/>
      <c r="F56" s="360"/>
      <c r="G56" s="11" t="s">
        <v>29</v>
      </c>
      <c r="H56" s="12">
        <v>0.8</v>
      </c>
      <c r="I56" s="165">
        <f>'[1]Analisis de resultados'!$AP$54</f>
        <v>0.6</v>
      </c>
      <c r="K56" s="135" t="s">
        <v>182</v>
      </c>
      <c r="L56" s="128">
        <v>1</v>
      </c>
      <c r="M56" s="187">
        <f>AK51</f>
        <v>0.52380952380952384</v>
      </c>
      <c r="N56" s="416"/>
      <c r="O56" s="418"/>
      <c r="P56" s="420"/>
      <c r="Q56" s="392"/>
      <c r="R56" s="393"/>
      <c r="S56" s="396"/>
      <c r="Y56" s="333" t="s">
        <v>403</v>
      </c>
      <c r="Z56" s="334"/>
      <c r="AA56" s="209">
        <v>1.5</v>
      </c>
      <c r="AB56" s="1"/>
      <c r="AC56" s="208">
        <f t="shared" si="0"/>
        <v>1</v>
      </c>
      <c r="AD56" s="260">
        <v>0.5</v>
      </c>
      <c r="AE56" s="56"/>
      <c r="AF56" s="217">
        <v>0.5</v>
      </c>
      <c r="AG56" s="1"/>
      <c r="AH56" s="208">
        <v>1</v>
      </c>
      <c r="AJ56" s="1"/>
      <c r="AK56" s="208">
        <v>1</v>
      </c>
      <c r="AQ56" s="333" t="s">
        <v>569</v>
      </c>
      <c r="AR56" s="334"/>
      <c r="AS56" s="209">
        <v>2.5</v>
      </c>
      <c r="AT56" s="1"/>
      <c r="AU56" s="208">
        <f t="shared" si="1"/>
        <v>0.5</v>
      </c>
      <c r="AV56" s="260"/>
      <c r="AW56" s="56"/>
      <c r="AX56" s="217">
        <v>0.5</v>
      </c>
      <c r="AY56" s="1"/>
      <c r="AZ56" s="208">
        <v>0</v>
      </c>
      <c r="BB56" s="1"/>
      <c r="BC56" s="208">
        <v>0</v>
      </c>
    </row>
    <row r="57" spans="1:55" ht="25.8" customHeight="1" x14ac:dyDescent="0.3">
      <c r="A57" s="427"/>
      <c r="B57" s="429"/>
      <c r="C57" s="409"/>
      <c r="D57" s="356"/>
      <c r="E57" s="358"/>
      <c r="F57" s="360"/>
      <c r="G57" s="11" t="s">
        <v>30</v>
      </c>
      <c r="H57" s="12">
        <v>0.8</v>
      </c>
      <c r="I57" s="165">
        <f>'[1]Analisis de resultados'!$AQ$54</f>
        <v>0.25</v>
      </c>
      <c r="K57" s="138"/>
      <c r="L57" s="124"/>
      <c r="M57" s="148"/>
      <c r="N57" s="125"/>
      <c r="O57" s="126"/>
      <c r="P57" s="127"/>
      <c r="Q57" s="392"/>
      <c r="R57" s="393"/>
      <c r="S57" s="396"/>
      <c r="Y57" s="333" t="s">
        <v>404</v>
      </c>
      <c r="Z57" s="334"/>
      <c r="AA57" s="209">
        <v>2.5</v>
      </c>
      <c r="AB57" s="1"/>
      <c r="AC57" s="208">
        <f t="shared" si="0"/>
        <v>1.5</v>
      </c>
      <c r="AD57" s="260">
        <v>0.5</v>
      </c>
      <c r="AE57" s="56">
        <v>0.5</v>
      </c>
      <c r="AF57" s="217">
        <v>0.5</v>
      </c>
      <c r="AG57" s="1"/>
      <c r="AH57" s="208">
        <v>1</v>
      </c>
      <c r="AJ57" s="1"/>
      <c r="AK57" s="208">
        <v>1</v>
      </c>
      <c r="AQ57" s="333" t="s">
        <v>570</v>
      </c>
      <c r="AR57" s="334"/>
      <c r="AS57" s="209">
        <v>1.5</v>
      </c>
      <c r="AT57" s="1"/>
      <c r="AU57" s="208">
        <f t="shared" si="1"/>
        <v>0.5</v>
      </c>
      <c r="AV57" s="260">
        <v>0.5</v>
      </c>
      <c r="AW57" s="56"/>
      <c r="AX57" s="217"/>
      <c r="AY57" s="1"/>
      <c r="AZ57" s="208">
        <v>1</v>
      </c>
      <c r="BB57" s="1"/>
      <c r="BC57" s="208">
        <v>1</v>
      </c>
    </row>
    <row r="58" spans="1:55" ht="25.8" customHeight="1" x14ac:dyDescent="0.3">
      <c r="A58" s="427"/>
      <c r="B58" s="429"/>
      <c r="C58" s="409"/>
      <c r="D58" s="356"/>
      <c r="E58" s="358"/>
      <c r="F58" s="360"/>
      <c r="G58" s="11" t="s">
        <v>31</v>
      </c>
      <c r="H58" s="12">
        <v>0.8</v>
      </c>
      <c r="I58" s="165">
        <f>'[1]Analisis de resultados'!$AR$54</f>
        <v>0.25</v>
      </c>
      <c r="K58" s="138"/>
      <c r="L58" s="124"/>
      <c r="M58" s="148"/>
      <c r="N58" s="125"/>
      <c r="O58" s="126"/>
      <c r="P58" s="127"/>
      <c r="Q58" s="392"/>
      <c r="R58" s="393"/>
      <c r="S58" s="396"/>
      <c r="Y58" s="333" t="s">
        <v>405</v>
      </c>
      <c r="Z58" s="334"/>
      <c r="AA58" s="209">
        <v>2</v>
      </c>
      <c r="AB58" s="1"/>
      <c r="AC58" s="208">
        <f t="shared" si="0"/>
        <v>0.5</v>
      </c>
      <c r="AD58" s="260">
        <v>0.5</v>
      </c>
      <c r="AE58" s="56"/>
      <c r="AF58" s="217"/>
      <c r="AG58" s="1"/>
      <c r="AH58" s="208">
        <v>0</v>
      </c>
      <c r="AJ58" s="1"/>
      <c r="AK58" s="208">
        <v>0</v>
      </c>
      <c r="AQ58" s="333" t="s">
        <v>571</v>
      </c>
      <c r="AR58" s="334"/>
      <c r="AS58" s="209">
        <v>2.5</v>
      </c>
      <c r="AT58" s="1"/>
      <c r="AU58" s="208">
        <f t="shared" si="1"/>
        <v>0.5</v>
      </c>
      <c r="AV58" s="260">
        <v>0.5</v>
      </c>
      <c r="AW58" s="56"/>
      <c r="AX58" s="217"/>
      <c r="AY58" s="1"/>
      <c r="AZ58" s="208">
        <v>1</v>
      </c>
      <c r="BB58" s="1"/>
      <c r="BC58" s="208">
        <v>1</v>
      </c>
    </row>
    <row r="59" spans="1:55" ht="25.8" customHeight="1" x14ac:dyDescent="0.3">
      <c r="A59" s="427"/>
      <c r="B59" s="429"/>
      <c r="C59" s="409"/>
      <c r="D59" s="356"/>
      <c r="E59" s="358"/>
      <c r="F59" s="360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2"/>
      <c r="R59" s="393"/>
      <c r="S59" s="396"/>
      <c r="Y59" s="333" t="s">
        <v>406</v>
      </c>
      <c r="Z59" s="334"/>
      <c r="AA59" s="209">
        <v>2</v>
      </c>
      <c r="AB59" s="1"/>
      <c r="AC59" s="208">
        <f t="shared" si="0"/>
        <v>0.5</v>
      </c>
      <c r="AD59" s="260">
        <v>0.5</v>
      </c>
      <c r="AE59" s="56"/>
      <c r="AF59" s="217"/>
      <c r="AG59" s="1"/>
      <c r="AH59" s="208">
        <v>0</v>
      </c>
      <c r="AJ59" s="1"/>
      <c r="AK59" s="208">
        <v>0</v>
      </c>
      <c r="AQ59" s="333" t="s">
        <v>572</v>
      </c>
      <c r="AR59" s="334"/>
      <c r="AS59" s="209"/>
      <c r="AT59" s="1"/>
      <c r="AU59" s="208"/>
      <c r="AV59" s="260"/>
      <c r="AW59" s="56"/>
      <c r="AX59" s="217"/>
      <c r="AY59" s="1"/>
      <c r="AZ59" s="208"/>
      <c r="BB59" s="1"/>
      <c r="BC59" s="208"/>
    </row>
    <row r="60" spans="1:55" ht="25.8" customHeight="1" thickBot="1" x14ac:dyDescent="0.35">
      <c r="A60" s="427"/>
      <c r="B60" s="429"/>
      <c r="C60" s="380"/>
      <c r="D60" s="347"/>
      <c r="E60" s="338"/>
      <c r="F60" s="341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4"/>
      <c r="R60" s="394"/>
      <c r="S60" s="397"/>
      <c r="Y60" s="333" t="s">
        <v>407</v>
      </c>
      <c r="Z60" s="334"/>
      <c r="AA60" s="209">
        <v>2</v>
      </c>
      <c r="AB60" s="1"/>
      <c r="AC60" s="208">
        <f t="shared" si="0"/>
        <v>0.5</v>
      </c>
      <c r="AD60" s="260"/>
      <c r="AE60" s="56"/>
      <c r="AF60" s="217">
        <v>0.5</v>
      </c>
      <c r="AG60" s="1"/>
      <c r="AH60" s="208">
        <v>1</v>
      </c>
      <c r="AJ60" s="1"/>
      <c r="AK60" s="208">
        <v>1</v>
      </c>
      <c r="AQ60" s="333" t="s">
        <v>573</v>
      </c>
      <c r="AR60" s="334"/>
      <c r="AS60" s="209"/>
      <c r="AT60" s="1"/>
      <c r="AU60" s="208"/>
      <c r="AV60" s="260"/>
      <c r="AW60" s="56"/>
      <c r="AX60" s="217"/>
      <c r="AY60" s="1"/>
      <c r="AZ60" s="208"/>
      <c r="BB60" s="1"/>
      <c r="BC60" s="208"/>
    </row>
    <row r="61" spans="1:55" ht="15.6" x14ac:dyDescent="0.3">
      <c r="A61" s="427"/>
      <c r="B61" s="429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427</v>
      </c>
      <c r="Z61" s="334"/>
      <c r="AA61" s="209">
        <v>2.2000000000000002</v>
      </c>
      <c r="AB61" s="1"/>
      <c r="AC61" s="208">
        <f t="shared" si="0"/>
        <v>1</v>
      </c>
      <c r="AD61" s="260">
        <v>0.5</v>
      </c>
      <c r="AE61" s="56"/>
      <c r="AF61" s="217">
        <v>0.5</v>
      </c>
      <c r="AG61" s="1"/>
      <c r="AH61" s="208">
        <v>1</v>
      </c>
      <c r="AJ61" s="1"/>
      <c r="AK61" s="208">
        <v>1</v>
      </c>
      <c r="AQ61" s="333" t="s">
        <v>574</v>
      </c>
      <c r="AR61" s="334"/>
      <c r="AS61" s="209"/>
      <c r="AT61" s="1"/>
      <c r="AU61" s="208"/>
      <c r="AV61" s="260"/>
      <c r="AW61" s="56"/>
      <c r="AX61" s="217"/>
      <c r="AY61" s="1"/>
      <c r="AZ61" s="208"/>
      <c r="BB61" s="1"/>
      <c r="BC61" s="208"/>
    </row>
    <row r="62" spans="1:55" ht="15.6" customHeight="1" x14ac:dyDescent="0.3">
      <c r="A62" s="427"/>
      <c r="B62" s="429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453</v>
      </c>
      <c r="Z62" s="334"/>
      <c r="AA62" s="209">
        <v>1.5</v>
      </c>
      <c r="AB62" s="1"/>
      <c r="AC62" s="208">
        <f t="shared" si="0"/>
        <v>1.5</v>
      </c>
      <c r="AD62" s="260">
        <v>0.5</v>
      </c>
      <c r="AE62" s="56">
        <v>0.5</v>
      </c>
      <c r="AF62" s="217">
        <v>0.5</v>
      </c>
      <c r="AG62" s="1"/>
      <c r="AH62" s="208">
        <v>1</v>
      </c>
      <c r="AJ62" s="1"/>
      <c r="AK62" s="208">
        <v>1</v>
      </c>
      <c r="AQ62" s="333" t="s">
        <v>575</v>
      </c>
      <c r="AR62" s="334"/>
      <c r="AS62" s="209"/>
      <c r="AT62" s="1"/>
      <c r="AU62" s="208"/>
      <c r="AV62" s="260"/>
      <c r="AW62" s="56"/>
      <c r="AX62" s="217"/>
      <c r="AY62" s="1"/>
      <c r="AZ62" s="208"/>
      <c r="BB62" s="1"/>
      <c r="BC62" s="208"/>
    </row>
    <row r="63" spans="1:55" ht="15.6" customHeight="1" x14ac:dyDescent="0.3">
      <c r="A63" s="427"/>
      <c r="B63" s="429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454</v>
      </c>
      <c r="Z63" s="334"/>
      <c r="AA63" s="209">
        <v>2.2000000000000002</v>
      </c>
      <c r="AB63" s="1"/>
      <c r="AC63" s="208">
        <f t="shared" si="0"/>
        <v>1.5</v>
      </c>
      <c r="AD63" s="260">
        <v>0.5</v>
      </c>
      <c r="AE63" s="56">
        <v>0.5</v>
      </c>
      <c r="AF63" s="217">
        <v>0.5</v>
      </c>
      <c r="AG63" s="1"/>
      <c r="AH63" s="208">
        <v>0</v>
      </c>
      <c r="AJ63" s="1"/>
      <c r="AK63" s="208">
        <v>0</v>
      </c>
      <c r="AQ63" s="333" t="s">
        <v>576</v>
      </c>
      <c r="AR63" s="334"/>
      <c r="AS63" s="209"/>
      <c r="AT63" s="1"/>
      <c r="AU63" s="208"/>
      <c r="AV63" s="260"/>
      <c r="AW63" s="56"/>
      <c r="AX63" s="217"/>
      <c r="AY63" s="1"/>
      <c r="AZ63" s="208"/>
      <c r="BB63" s="1"/>
      <c r="BC63" s="208"/>
    </row>
    <row r="64" spans="1:55" ht="15.6" customHeight="1" x14ac:dyDescent="0.3">
      <c r="A64" s="427"/>
      <c r="B64" s="429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455</v>
      </c>
      <c r="Z64" s="334"/>
      <c r="AA64" s="209">
        <v>2</v>
      </c>
      <c r="AB64" s="1"/>
      <c r="AC64" s="208">
        <f t="shared" si="0"/>
        <v>1</v>
      </c>
      <c r="AD64" s="260"/>
      <c r="AE64" s="56">
        <v>0.5</v>
      </c>
      <c r="AF64" s="217">
        <v>0.5</v>
      </c>
      <c r="AG64" s="1"/>
      <c r="AH64" s="208">
        <v>1</v>
      </c>
      <c r="AJ64" s="1"/>
      <c r="AK64" s="208">
        <v>1</v>
      </c>
      <c r="AQ64" s="333" t="s">
        <v>577</v>
      </c>
      <c r="AR64" s="334"/>
      <c r="AS64" s="209"/>
      <c r="AT64" s="1"/>
      <c r="AU64" s="208"/>
      <c r="AV64" s="260"/>
      <c r="AW64" s="56"/>
      <c r="AX64" s="217"/>
      <c r="AY64" s="1"/>
      <c r="AZ64" s="208"/>
      <c r="BB64" s="1"/>
      <c r="BC64" s="208"/>
    </row>
    <row r="65" spans="1:74" ht="15.6" customHeight="1" x14ac:dyDescent="0.3">
      <c r="A65" s="427"/>
      <c r="B65" s="429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456</v>
      </c>
      <c r="Z65" s="334"/>
      <c r="AA65" s="209">
        <v>2</v>
      </c>
      <c r="AB65" s="1"/>
      <c r="AC65" s="208">
        <f t="shared" si="0"/>
        <v>1</v>
      </c>
      <c r="AD65" s="260"/>
      <c r="AE65" s="56">
        <v>0.5</v>
      </c>
      <c r="AF65" s="217">
        <v>0.5</v>
      </c>
      <c r="AG65" s="1"/>
      <c r="AH65" s="208">
        <v>0</v>
      </c>
      <c r="AJ65" s="1"/>
      <c r="AK65" s="208">
        <v>0</v>
      </c>
      <c r="AQ65" s="333" t="s">
        <v>578</v>
      </c>
      <c r="AR65" s="334"/>
      <c r="AS65" s="209"/>
      <c r="AT65" s="1"/>
      <c r="AU65" s="208"/>
      <c r="AV65" s="260"/>
      <c r="AW65" s="56"/>
      <c r="AX65" s="217"/>
      <c r="AY65" s="1"/>
      <c r="AZ65" s="208"/>
      <c r="BB65" s="1"/>
      <c r="BC65" s="208"/>
    </row>
    <row r="66" spans="1:74" ht="15.6" customHeight="1" x14ac:dyDescent="0.3">
      <c r="A66" s="427"/>
      <c r="B66" s="429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457</v>
      </c>
      <c r="Z66" s="334"/>
      <c r="AA66" s="209">
        <v>2</v>
      </c>
      <c r="AB66" s="1"/>
      <c r="AC66" s="208">
        <f t="shared" si="0"/>
        <v>1</v>
      </c>
      <c r="AD66" s="260"/>
      <c r="AE66" s="56">
        <v>0.5</v>
      </c>
      <c r="AF66" s="217">
        <v>0.5</v>
      </c>
      <c r="AG66" s="1"/>
      <c r="AH66" s="208">
        <v>0</v>
      </c>
      <c r="AJ66" s="1"/>
      <c r="AK66" s="208">
        <v>0</v>
      </c>
      <c r="AQ66" s="333" t="s">
        <v>579</v>
      </c>
      <c r="AR66" s="334"/>
      <c r="AS66" s="209"/>
      <c r="AT66" s="1"/>
      <c r="AU66" s="208"/>
      <c r="AV66" s="260"/>
      <c r="AW66" s="56"/>
      <c r="AX66" s="217"/>
      <c r="AY66" s="1"/>
      <c r="AZ66" s="208"/>
      <c r="BB66" s="1"/>
      <c r="BC66" s="208"/>
    </row>
    <row r="67" spans="1:74" ht="16.2" customHeight="1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458</v>
      </c>
      <c r="Z67" s="334"/>
      <c r="AA67" s="209">
        <v>1.5</v>
      </c>
      <c r="AB67" s="1"/>
      <c r="AC67" s="208">
        <f t="shared" si="0"/>
        <v>1.5</v>
      </c>
      <c r="AD67" s="260">
        <v>0.5</v>
      </c>
      <c r="AE67" s="56">
        <v>0.5</v>
      </c>
      <c r="AF67" s="217">
        <v>0.5</v>
      </c>
      <c r="AG67" s="1"/>
      <c r="AH67" s="208">
        <v>0</v>
      </c>
      <c r="AJ67" s="1"/>
      <c r="AK67" s="208">
        <v>0</v>
      </c>
      <c r="AQ67" s="333" t="s">
        <v>580</v>
      </c>
      <c r="AR67" s="334"/>
      <c r="AS67" s="209"/>
      <c r="AT67" s="1"/>
      <c r="AU67" s="208"/>
      <c r="AV67" s="260"/>
      <c r="AW67" s="56"/>
      <c r="AX67" s="217"/>
      <c r="AY67" s="1"/>
      <c r="AZ67" s="208"/>
      <c r="BB67" s="1"/>
      <c r="BC67" s="208"/>
    </row>
    <row r="68" spans="1:74" ht="49.8" customHeight="1" thickBot="1" x14ac:dyDescent="0.35">
      <c r="A68" s="375" t="s">
        <v>152</v>
      </c>
      <c r="B68" s="377">
        <v>0.06</v>
      </c>
      <c r="C68" s="379">
        <f>F68</f>
        <v>5.0000000000000001E-3</v>
      </c>
      <c r="D68" s="345" t="s">
        <v>145</v>
      </c>
      <c r="E68" s="337">
        <v>0.06</v>
      </c>
      <c r="F68" s="340">
        <f>I68/100</f>
        <v>5.0000000000000001E-3</v>
      </c>
      <c r="G68" s="349" t="s">
        <v>34</v>
      </c>
      <c r="H68" s="351">
        <v>6</v>
      </c>
      <c r="I68" s="353">
        <f>'[1]Analisis de resultados'!$AS$54</f>
        <v>0.5</v>
      </c>
      <c r="K68" s="137" t="s">
        <v>184</v>
      </c>
      <c r="L68" s="20"/>
      <c r="M68" s="184"/>
      <c r="N68" s="355" t="s">
        <v>183</v>
      </c>
      <c r="O68" s="357">
        <v>0.06</v>
      </c>
      <c r="P68" s="359">
        <f>(M69+M70+M71+M72)/100</f>
        <v>4.1000000000000009E-2</v>
      </c>
      <c r="Q68" s="383" t="s">
        <v>245</v>
      </c>
      <c r="R68" s="390">
        <v>0.06</v>
      </c>
      <c r="S68" s="395">
        <f>P68</f>
        <v>4.1000000000000009E-2</v>
      </c>
    </row>
    <row r="69" spans="1:74" ht="35.4" customHeight="1" thickBot="1" x14ac:dyDescent="0.25">
      <c r="A69" s="408"/>
      <c r="B69" s="393"/>
      <c r="C69" s="409"/>
      <c r="D69" s="356"/>
      <c r="E69" s="358"/>
      <c r="F69" s="360"/>
      <c r="G69" s="411"/>
      <c r="H69" s="412"/>
      <c r="I69" s="361"/>
      <c r="K69" s="134" t="s">
        <v>185</v>
      </c>
      <c r="L69" s="16">
        <v>1.5</v>
      </c>
      <c r="M69" s="314">
        <f>AB69</f>
        <v>1.2</v>
      </c>
      <c r="N69" s="356"/>
      <c r="O69" s="358"/>
      <c r="P69" s="360"/>
      <c r="Q69" s="392"/>
      <c r="R69" s="393"/>
      <c r="S69" s="396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1.2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08"/>
      <c r="B70" s="393"/>
      <c r="C70" s="409"/>
      <c r="D70" s="356"/>
      <c r="E70" s="358"/>
      <c r="F70" s="360"/>
      <c r="G70" s="411"/>
      <c r="H70" s="412"/>
      <c r="I70" s="361"/>
      <c r="K70" s="134" t="s">
        <v>57</v>
      </c>
      <c r="L70" s="16">
        <v>1.5</v>
      </c>
      <c r="M70" s="314">
        <f>AB70</f>
        <v>1.5</v>
      </c>
      <c r="N70" s="356"/>
      <c r="O70" s="358"/>
      <c r="P70" s="360"/>
      <c r="Q70" s="392"/>
      <c r="R70" s="393"/>
      <c r="S70" s="396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1.5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8"/>
      <c r="B71" s="393"/>
      <c r="C71" s="409"/>
      <c r="D71" s="356"/>
      <c r="E71" s="358"/>
      <c r="F71" s="360"/>
      <c r="G71" s="411"/>
      <c r="H71" s="412"/>
      <c r="I71" s="361"/>
      <c r="K71" s="134" t="s">
        <v>186</v>
      </c>
      <c r="L71" s="16">
        <v>1.5</v>
      </c>
      <c r="M71" s="314">
        <f>AB71</f>
        <v>1.2</v>
      </c>
      <c r="N71" s="356"/>
      <c r="O71" s="358"/>
      <c r="P71" s="360"/>
      <c r="Q71" s="392"/>
      <c r="R71" s="393"/>
      <c r="S71" s="396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1.2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5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6" t="s">
        <v>546</v>
      </c>
    </row>
    <row r="72" spans="1:74" ht="35.4" customHeight="1" thickBot="1" x14ac:dyDescent="0.25">
      <c r="A72" s="408"/>
      <c r="B72" s="393"/>
      <c r="C72" s="409"/>
      <c r="D72" s="356"/>
      <c r="E72" s="358"/>
      <c r="F72" s="360"/>
      <c r="G72" s="411"/>
      <c r="H72" s="412"/>
      <c r="I72" s="361"/>
      <c r="K72" s="134" t="s">
        <v>187</v>
      </c>
      <c r="L72" s="16">
        <v>1.5</v>
      </c>
      <c r="M72" s="314">
        <f>AB72</f>
        <v>0.2</v>
      </c>
      <c r="N72" s="356"/>
      <c r="O72" s="358"/>
      <c r="P72" s="360"/>
      <c r="Q72" s="392"/>
      <c r="R72" s="393"/>
      <c r="S72" s="396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0.2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5"/>
      <c r="BH72" s="39" t="s">
        <v>430</v>
      </c>
      <c r="BI72" s="185">
        <f>AVERAGE(BJ72:BO72)</f>
        <v>0.9</v>
      </c>
      <c r="BJ72" s="4">
        <v>0.8</v>
      </c>
      <c r="BK72" s="4">
        <v>1.1000000000000001</v>
      </c>
      <c r="BL72" s="259">
        <v>0.8</v>
      </c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6"/>
      <c r="B73" s="378"/>
      <c r="C73" s="380"/>
      <c r="D73" s="347"/>
      <c r="E73" s="338"/>
      <c r="F73" s="341"/>
      <c r="G73" s="350"/>
      <c r="H73" s="352"/>
      <c r="I73" s="354"/>
      <c r="K73" s="144" t="s">
        <v>188</v>
      </c>
      <c r="L73" s="77"/>
      <c r="M73" s="83"/>
      <c r="N73" s="346"/>
      <c r="O73" s="339"/>
      <c r="P73" s="342"/>
      <c r="Q73" s="384"/>
      <c r="R73" s="394"/>
      <c r="S73" s="397"/>
      <c r="BG73" s="325"/>
      <c r="BH73" s="39" t="s">
        <v>431</v>
      </c>
      <c r="BI73" s="185">
        <f>AVERAGE(BJ73:BO73)</f>
        <v>0.9</v>
      </c>
      <c r="BJ73" s="4">
        <v>1.1000000000000001</v>
      </c>
      <c r="BK73" s="4">
        <v>1.1000000000000001</v>
      </c>
      <c r="BL73" s="259">
        <v>0.5</v>
      </c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432</v>
      </c>
      <c r="BI74" s="185">
        <f>AVERAGE(BJ74:BO74)</f>
        <v>0.9</v>
      </c>
      <c r="BJ74" s="4">
        <v>1.1000000000000001</v>
      </c>
      <c r="BK74" s="259">
        <v>0.8</v>
      </c>
      <c r="BL74" s="259">
        <v>0.8</v>
      </c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81" t="s">
        <v>151</v>
      </c>
      <c r="B75" s="366">
        <v>0.05</v>
      </c>
      <c r="C75" s="382">
        <f>F75+F76+F77</f>
        <v>1.8200000000000001E-2</v>
      </c>
      <c r="D75" s="7" t="s">
        <v>147</v>
      </c>
      <c r="E75" s="8">
        <v>2.8000000000000001E-2</v>
      </c>
      <c r="F75" s="122">
        <f>I75/100</f>
        <v>0.01</v>
      </c>
      <c r="G75" s="11" t="s">
        <v>35</v>
      </c>
      <c r="H75" s="12">
        <v>2.8</v>
      </c>
      <c r="I75" s="165">
        <f>'[1]Analisis de resultados'!$AT$54</f>
        <v>1</v>
      </c>
      <c r="K75" s="137" t="s">
        <v>192</v>
      </c>
      <c r="L75" s="20">
        <v>2.8</v>
      </c>
      <c r="M75" s="186">
        <f>AA75</f>
        <v>1.7000000000000002</v>
      </c>
      <c r="N75" s="17" t="s">
        <v>189</v>
      </c>
      <c r="O75" s="18">
        <v>2.8000000000000001E-2</v>
      </c>
      <c r="P75" s="120">
        <f>M75/100</f>
        <v>1.7000000000000001E-2</v>
      </c>
      <c r="Q75" s="389" t="s">
        <v>151</v>
      </c>
      <c r="R75" s="390">
        <v>0.05</v>
      </c>
      <c r="S75" s="395">
        <f>P75+P76+P77</f>
        <v>3.4444444444444444E-2</v>
      </c>
      <c r="W75" s="111" t="s">
        <v>360</v>
      </c>
      <c r="X75" s="113" t="s">
        <v>83</v>
      </c>
      <c r="Y75" s="113">
        <v>2.8</v>
      </c>
      <c r="Z75" s="318"/>
      <c r="AA75" s="319">
        <f>AD75+AT75</f>
        <v>1.7000000000000002</v>
      </c>
      <c r="AC75" s="222" t="s">
        <v>367</v>
      </c>
      <c r="AD75" s="320">
        <f>AVERAGE(AF75,AH75,AJ75)</f>
        <v>0.9</v>
      </c>
      <c r="AE75" s="241" t="s">
        <v>357</v>
      </c>
      <c r="AF75" s="322">
        <f>BI72</f>
        <v>0.9</v>
      </c>
      <c r="AG75" s="242" t="s">
        <v>358</v>
      </c>
      <c r="AH75" s="323">
        <f>BI73</f>
        <v>0.9</v>
      </c>
      <c r="AI75" s="242" t="s">
        <v>359</v>
      </c>
      <c r="AJ75" s="319">
        <f>BI74</f>
        <v>0.9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0.8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30">
        <v>0.2</v>
      </c>
      <c r="BF75" s="324"/>
      <c r="BG75" s="250" t="s">
        <v>534</v>
      </c>
      <c r="BH75" s="268"/>
      <c r="BJ75" s="245">
        <f>AVERAGE(BJ72:BJ74)</f>
        <v>1</v>
      </c>
      <c r="BK75" s="245">
        <f>AVERAGE(BK72:BK74)</f>
        <v>1</v>
      </c>
      <c r="BL75" s="245">
        <f>AVERAGE(BL72:BL74)</f>
        <v>0.70000000000000007</v>
      </c>
      <c r="BM75" s="245" t="e">
        <f t="shared" ref="BM75:BR75" si="2">AVERAGE(BM72:BM74)</f>
        <v>#DIV/0!</v>
      </c>
      <c r="BN75" s="245" t="e">
        <f t="shared" si="2"/>
        <v>#DIV/0!</v>
      </c>
      <c r="BO75" s="245" t="e">
        <f t="shared" si="2"/>
        <v>#DIV/0!</v>
      </c>
      <c r="BP75" s="245" t="e">
        <f t="shared" si="2"/>
        <v>#DIV/0!</v>
      </c>
      <c r="BQ75" s="245" t="e">
        <f t="shared" si="2"/>
        <v>#DIV/0!</v>
      </c>
      <c r="BR75" s="245" t="e">
        <f t="shared" si="2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3">AVERAGE(BU72:BU74)</f>
        <v>#DIV/0!</v>
      </c>
      <c r="BV75" s="245" t="e">
        <f t="shared" ref="BV75" si="4">AVERAGE(BV72:BV74)</f>
        <v>#DIV/0!</v>
      </c>
    </row>
    <row r="76" spans="1:74" ht="67.8" thickBot="1" x14ac:dyDescent="0.25">
      <c r="A76" s="381"/>
      <c r="B76" s="366"/>
      <c r="C76" s="382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resultados'!$AU$54</f>
        <v>0.55000000000000004</v>
      </c>
      <c r="K76" s="135" t="s">
        <v>193</v>
      </c>
      <c r="L76" s="12">
        <v>1.1000000000000001</v>
      </c>
      <c r="M76" s="187">
        <f>AA76</f>
        <v>0.64444444444444449</v>
      </c>
      <c r="N76" s="7" t="s">
        <v>190</v>
      </c>
      <c r="O76" s="8">
        <v>1.0999999999999999E-2</v>
      </c>
      <c r="P76" s="122">
        <f>M76/100</f>
        <v>6.4444444444444445E-3</v>
      </c>
      <c r="Q76" s="408"/>
      <c r="R76" s="393"/>
      <c r="S76" s="396"/>
      <c r="W76" s="111" t="s">
        <v>368</v>
      </c>
      <c r="X76" s="113" t="s">
        <v>83</v>
      </c>
      <c r="Y76" s="113">
        <v>1.1000000000000001</v>
      </c>
      <c r="Z76" s="318"/>
      <c r="AA76" s="319">
        <f>AD76+AT76</f>
        <v>0.64444444444444449</v>
      </c>
      <c r="AC76" s="222" t="s">
        <v>369</v>
      </c>
      <c r="AD76" s="320">
        <f>AVERAGE(AF76,AH76,AJ76)</f>
        <v>0.3444444444444445</v>
      </c>
      <c r="AE76" s="241" t="s">
        <v>357</v>
      </c>
      <c r="AF76" s="322">
        <f>BI77</f>
        <v>0.3666666666666667</v>
      </c>
      <c r="AG76" s="242" t="s">
        <v>358</v>
      </c>
      <c r="AH76" s="323">
        <f>BI78</f>
        <v>0.3666666666666667</v>
      </c>
      <c r="AI76" s="242" t="s">
        <v>359</v>
      </c>
      <c r="AJ76" s="319">
        <f>BI79</f>
        <v>0.3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0.3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30">
        <v>0.1</v>
      </c>
      <c r="BF76" s="331"/>
      <c r="BG76" s="215" t="s">
        <v>535</v>
      </c>
      <c r="BH76" s="268"/>
      <c r="BJ76" s="332">
        <f>AVERAGE(BJ77:BJ79)</f>
        <v>0.33333333333333331</v>
      </c>
      <c r="BK76" s="332">
        <f>AVERAGE(BK77:BK79)</f>
        <v>0.3666666666666667</v>
      </c>
      <c r="BL76" s="245">
        <f>AVERAGE(BL77:BL79)</f>
        <v>0.33333333333333331</v>
      </c>
      <c r="BM76" s="245" t="e">
        <f t="shared" ref="BM76:BR76" si="5">AVERAGE(BM77:BM79)</f>
        <v>#DIV/0!</v>
      </c>
      <c r="BN76" s="245" t="e">
        <f t="shared" si="5"/>
        <v>#DIV/0!</v>
      </c>
      <c r="BO76" s="245" t="e">
        <f t="shared" si="5"/>
        <v>#DIV/0!</v>
      </c>
      <c r="BP76" s="245" t="e">
        <f t="shared" si="5"/>
        <v>#DIV/0!</v>
      </c>
      <c r="BQ76" s="245" t="e">
        <f t="shared" si="5"/>
        <v>#DIV/0!</v>
      </c>
      <c r="BR76" s="245" t="e">
        <f t="shared" si="5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6">AVERAGE(BU77:BU79)</f>
        <v>#DIV/0!</v>
      </c>
      <c r="BV76" s="245" t="e">
        <f t="shared" ref="BV76" si="7">AVERAGE(BV77:BV79)</f>
        <v>#DIV/0!</v>
      </c>
    </row>
    <row r="77" spans="1:74" ht="63" customHeight="1" thickBot="1" x14ac:dyDescent="0.25">
      <c r="A77" s="381"/>
      <c r="B77" s="366"/>
      <c r="C77" s="382"/>
      <c r="D77" s="7" t="s">
        <v>149</v>
      </c>
      <c r="E77" s="8">
        <v>1.0999999999999999E-2</v>
      </c>
      <c r="F77" s="122">
        <f>I77/100</f>
        <v>2.7000000000000001E-3</v>
      </c>
      <c r="G77" s="11" t="s">
        <v>37</v>
      </c>
      <c r="H77" s="12">
        <v>1.1000000000000001</v>
      </c>
      <c r="I77" s="165">
        <f>'[1]Analisis de resultados'!$AV$54</f>
        <v>0.27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10"/>
      <c r="R77" s="394"/>
      <c r="S77" s="397"/>
      <c r="W77" s="110" t="s">
        <v>379</v>
      </c>
      <c r="X77" s="114" t="s">
        <v>83</v>
      </c>
      <c r="Y77" s="114">
        <v>1.1000000000000001</v>
      </c>
      <c r="Z77" s="318"/>
      <c r="AA77" s="319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430</v>
      </c>
      <c r="BI77" s="185">
        <f>AVERAGE(BJ77:BO77)</f>
        <v>0.3666666666666667</v>
      </c>
      <c r="BJ77" s="4">
        <v>0.4</v>
      </c>
      <c r="BK77" s="4">
        <v>0.4</v>
      </c>
      <c r="BL77" s="259">
        <v>0.3</v>
      </c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431</v>
      </c>
      <c r="BI78" s="185">
        <f>AVERAGE(BJ78:BO78)</f>
        <v>0.3666666666666667</v>
      </c>
      <c r="BJ78" s="4">
        <v>0.4</v>
      </c>
      <c r="BK78" s="4">
        <v>0.4</v>
      </c>
      <c r="BL78" s="259">
        <v>0.3</v>
      </c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432</v>
      </c>
      <c r="BI79" s="185">
        <f>AVERAGE(BJ79:BO79)</f>
        <v>0.3</v>
      </c>
      <c r="BJ79" s="4">
        <v>0.2</v>
      </c>
      <c r="BK79" s="259">
        <v>0.3</v>
      </c>
      <c r="BL79" s="259">
        <v>0.4</v>
      </c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3" t="s">
        <v>146</v>
      </c>
      <c r="B80" s="403"/>
      <c r="C80" s="403"/>
      <c r="D80" s="403"/>
      <c r="E80" s="403"/>
      <c r="F80" s="403"/>
      <c r="G80" s="403"/>
      <c r="H80" s="398">
        <f>C82+C85+C87+C90</f>
        <v>0.18650000000000003</v>
      </c>
      <c r="I80" s="398"/>
      <c r="K80" s="404" t="s">
        <v>146</v>
      </c>
      <c r="L80" s="405"/>
      <c r="M80" s="405"/>
      <c r="N80" s="405"/>
      <c r="O80" s="405"/>
      <c r="P80" s="405"/>
      <c r="Q80" s="405"/>
      <c r="R80" s="406">
        <f>S82+S90</f>
        <v>0.20152380952380949</v>
      </c>
      <c r="S80" s="407"/>
      <c r="W80" s="39"/>
      <c r="X80" s="37"/>
      <c r="BG80" s="328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9" t="s">
        <v>196</v>
      </c>
      <c r="B82" s="390">
        <v>0.17</v>
      </c>
      <c r="C82" s="391">
        <f>F82</f>
        <v>0.13200000000000001</v>
      </c>
      <c r="D82" s="355" t="s">
        <v>195</v>
      </c>
      <c r="E82" s="357">
        <v>0.17</v>
      </c>
      <c r="F82" s="359">
        <f>(I82+I83+I84)/100</f>
        <v>0.13200000000000001</v>
      </c>
      <c r="G82" s="15" t="s">
        <v>38</v>
      </c>
      <c r="H82" s="16">
        <v>9</v>
      </c>
      <c r="I82" s="174">
        <f>'[1]Analisis de resultados'!$AX$54</f>
        <v>7.5</v>
      </c>
      <c r="K82" s="137" t="s">
        <v>207</v>
      </c>
      <c r="L82" s="421">
        <v>20.5</v>
      </c>
      <c r="M82" s="422">
        <f>W87</f>
        <v>15.652380952380952</v>
      </c>
      <c r="N82" s="355" t="s">
        <v>206</v>
      </c>
      <c r="O82" s="357">
        <v>0.20499999999999999</v>
      </c>
      <c r="P82" s="359">
        <f>(M84+M82+M86+M87+M88)/100</f>
        <v>0.15652380952380951</v>
      </c>
      <c r="Q82" s="383" t="s">
        <v>196</v>
      </c>
      <c r="R82" s="390">
        <v>0.20499999999999999</v>
      </c>
      <c r="S82" s="395">
        <f>P82</f>
        <v>0.15652380952380951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8"/>
      <c r="B83" s="393"/>
      <c r="C83" s="409"/>
      <c r="D83" s="356"/>
      <c r="E83" s="358"/>
      <c r="F83" s="360"/>
      <c r="G83" s="11" t="s">
        <v>39</v>
      </c>
      <c r="H83" s="12">
        <v>4</v>
      </c>
      <c r="I83" s="165">
        <f>'[1]Analisis de resultados'!$AY$54</f>
        <v>2.7</v>
      </c>
      <c r="K83" s="135" t="s">
        <v>208</v>
      </c>
      <c r="L83" s="412"/>
      <c r="M83" s="471"/>
      <c r="N83" s="356"/>
      <c r="O83" s="358"/>
      <c r="P83" s="360"/>
      <c r="Q83" s="392"/>
      <c r="R83" s="393"/>
      <c r="S83" s="396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6"/>
      <c r="B84" s="378"/>
      <c r="C84" s="380"/>
      <c r="D84" s="347"/>
      <c r="E84" s="338"/>
      <c r="F84" s="341"/>
      <c r="G84" s="11" t="s">
        <v>40</v>
      </c>
      <c r="H84" s="12">
        <v>4</v>
      </c>
      <c r="I84" s="165">
        <f>'[1]Analisis de resultados'!$AZ$54</f>
        <v>3</v>
      </c>
      <c r="K84" s="135" t="s">
        <v>209</v>
      </c>
      <c r="L84" s="412"/>
      <c r="M84" s="471"/>
      <c r="N84" s="356"/>
      <c r="O84" s="358"/>
      <c r="P84" s="360"/>
      <c r="Q84" s="392"/>
      <c r="R84" s="393"/>
      <c r="S84" s="396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104" si="8">SUM(BJ84:BN84)</f>
        <v>2.4</v>
      </c>
      <c r="BJ84" s="265" t="s">
        <v>547</v>
      </c>
      <c r="BK84" s="266" t="s">
        <v>547</v>
      </c>
      <c r="BL84" s="266">
        <v>2.4</v>
      </c>
      <c r="BM84" s="266" t="s">
        <v>547</v>
      </c>
      <c r="BN84" s="267" t="s">
        <v>547</v>
      </c>
    </row>
    <row r="85" spans="1:66" ht="45.6" customHeight="1" x14ac:dyDescent="0.2">
      <c r="A85" s="375" t="s">
        <v>200</v>
      </c>
      <c r="B85" s="377">
        <v>0.02</v>
      </c>
      <c r="C85" s="379">
        <f>F85+F86</f>
        <v>1.7000000000000001E-2</v>
      </c>
      <c r="D85" s="7" t="s">
        <v>197</v>
      </c>
      <c r="E85" s="8">
        <v>0.01</v>
      </c>
      <c r="F85" s="122">
        <f>I85/100</f>
        <v>6.9999999999999993E-3</v>
      </c>
      <c r="G85" s="11" t="s">
        <v>41</v>
      </c>
      <c r="H85" s="12">
        <v>1</v>
      </c>
      <c r="I85" s="165">
        <f>'[1]Analisis de resultados'!$BA$54</f>
        <v>0.7</v>
      </c>
      <c r="K85" s="135" t="s">
        <v>210</v>
      </c>
      <c r="L85" s="412"/>
      <c r="M85" s="471"/>
      <c r="N85" s="356"/>
      <c r="O85" s="358"/>
      <c r="P85" s="360"/>
      <c r="Q85" s="392"/>
      <c r="R85" s="393"/>
      <c r="S85" s="396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104" si="9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8"/>
        <v>4</v>
      </c>
      <c r="BJ85" s="265">
        <v>4</v>
      </c>
      <c r="BK85" s="266" t="s">
        <v>547</v>
      </c>
      <c r="BL85" s="266" t="s">
        <v>547</v>
      </c>
      <c r="BM85" s="266" t="s">
        <v>547</v>
      </c>
      <c r="BN85" s="267" t="s">
        <v>547</v>
      </c>
    </row>
    <row r="86" spans="1:66" ht="45.6" customHeight="1" x14ac:dyDescent="0.2">
      <c r="A86" s="376"/>
      <c r="B86" s="378"/>
      <c r="C86" s="380"/>
      <c r="D86" s="7" t="s">
        <v>198</v>
      </c>
      <c r="E86" s="8">
        <v>0.01</v>
      </c>
      <c r="F86" s="122">
        <f t="shared" ref="F86:F91" si="10">I86/100</f>
        <v>0.01</v>
      </c>
      <c r="G86" s="11" t="s">
        <v>42</v>
      </c>
      <c r="H86" s="12">
        <v>1</v>
      </c>
      <c r="I86" s="165">
        <f>'[1]Analisis de resultados'!$BB$54</f>
        <v>1</v>
      </c>
      <c r="K86" s="135" t="s">
        <v>211</v>
      </c>
      <c r="L86" s="412"/>
      <c r="M86" s="471"/>
      <c r="N86" s="356"/>
      <c r="O86" s="358"/>
      <c r="P86" s="360"/>
      <c r="Q86" s="392"/>
      <c r="R86" s="393"/>
      <c r="S86" s="396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9"/>
        <v>3</v>
      </c>
      <c r="BD86" s="265">
        <v>1</v>
      </c>
      <c r="BE86" s="266">
        <v>1</v>
      </c>
      <c r="BF86" s="266">
        <v>1</v>
      </c>
      <c r="BG86" s="267"/>
      <c r="BI86" s="208">
        <f t="shared" si="8"/>
        <v>4</v>
      </c>
      <c r="BJ86" s="265">
        <v>4</v>
      </c>
      <c r="BK86" s="266" t="s">
        <v>547</v>
      </c>
      <c r="BL86" s="266" t="s">
        <v>547</v>
      </c>
      <c r="BM86" s="266" t="s">
        <v>547</v>
      </c>
      <c r="BN86" s="267" t="s">
        <v>547</v>
      </c>
    </row>
    <row r="87" spans="1:66" ht="40.799999999999997" customHeight="1" x14ac:dyDescent="0.2">
      <c r="A87" s="375" t="s">
        <v>204</v>
      </c>
      <c r="B87" s="377">
        <v>1.4999999999999999E-2</v>
      </c>
      <c r="C87" s="379">
        <f>F87</f>
        <v>1.2E-2</v>
      </c>
      <c r="D87" s="345" t="s">
        <v>199</v>
      </c>
      <c r="E87" s="337">
        <v>1.4999999999999999E-2</v>
      </c>
      <c r="F87" s="340">
        <f t="shared" si="10"/>
        <v>1.2E-2</v>
      </c>
      <c r="G87" s="349" t="s">
        <v>43</v>
      </c>
      <c r="H87" s="351">
        <v>1.5</v>
      </c>
      <c r="I87" s="353">
        <f>'[1]Analisis de resultados'!$BC$54</f>
        <v>1.2</v>
      </c>
      <c r="K87" s="135" t="s">
        <v>212</v>
      </c>
      <c r="L87" s="412"/>
      <c r="M87" s="471"/>
      <c r="N87" s="356"/>
      <c r="O87" s="358"/>
      <c r="P87" s="360"/>
      <c r="Q87" s="392"/>
      <c r="R87" s="393"/>
      <c r="S87" s="396"/>
      <c r="W87" s="185">
        <f>SUM(X87:AT87)</f>
        <v>15.652380952380952</v>
      </c>
      <c r="X87" s="263"/>
      <c r="Y87" s="172"/>
      <c r="Z87" s="172"/>
      <c r="AA87" s="172"/>
      <c r="AB87" s="172"/>
      <c r="AC87" s="172"/>
      <c r="AD87" s="172"/>
      <c r="AE87" s="172">
        <v>6.5</v>
      </c>
      <c r="AG87" s="172">
        <v>1.5</v>
      </c>
      <c r="AJ87" s="172">
        <v>2</v>
      </c>
      <c r="AK87" s="172"/>
      <c r="AL87" s="172"/>
      <c r="AN87" s="268">
        <f>BC105</f>
        <v>2.8333333333333335</v>
      </c>
      <c r="AO87" s="1"/>
      <c r="AP87" s="1"/>
      <c r="AQ87" s="1"/>
      <c r="AR87" s="1"/>
      <c r="AT87" s="268">
        <f>BI105</f>
        <v>2.8190476190476188</v>
      </c>
      <c r="AU87" s="1"/>
      <c r="BA87" s="333" t="s">
        <v>403</v>
      </c>
      <c r="BB87" s="334"/>
      <c r="BC87" s="209">
        <f t="shared" si="9"/>
        <v>3</v>
      </c>
      <c r="BD87" s="265">
        <v>1</v>
      </c>
      <c r="BE87" s="266">
        <v>1</v>
      </c>
      <c r="BF87" s="266">
        <v>1</v>
      </c>
      <c r="BG87" s="267"/>
      <c r="BI87" s="208">
        <f t="shared" si="8"/>
        <v>2.4</v>
      </c>
      <c r="BJ87" s="265" t="s">
        <v>547</v>
      </c>
      <c r="BK87" s="266" t="s">
        <v>547</v>
      </c>
      <c r="BL87" s="266">
        <v>2.4</v>
      </c>
      <c r="BM87" s="266" t="s">
        <v>547</v>
      </c>
      <c r="BN87" s="267" t="s">
        <v>547</v>
      </c>
    </row>
    <row r="88" spans="1:66" ht="39" thickBot="1" x14ac:dyDescent="0.25">
      <c r="A88" s="376"/>
      <c r="B88" s="378"/>
      <c r="C88" s="380"/>
      <c r="D88" s="347"/>
      <c r="E88" s="338"/>
      <c r="F88" s="341"/>
      <c r="G88" s="350"/>
      <c r="H88" s="352"/>
      <c r="I88" s="354"/>
      <c r="K88" s="136" t="s">
        <v>213</v>
      </c>
      <c r="L88" s="374"/>
      <c r="M88" s="472"/>
      <c r="N88" s="346"/>
      <c r="O88" s="339"/>
      <c r="P88" s="342"/>
      <c r="Q88" s="384"/>
      <c r="R88" s="394"/>
      <c r="S88" s="397"/>
      <c r="X88" s="166"/>
      <c r="Y88" s="1"/>
      <c r="Z88" s="1"/>
      <c r="AA88" s="1"/>
      <c r="AB88" s="1"/>
      <c r="AC88" s="1"/>
      <c r="BA88" s="333" t="s">
        <v>404</v>
      </c>
      <c r="BB88" s="334"/>
      <c r="BC88" s="209">
        <f t="shared" si="9"/>
        <v>3</v>
      </c>
      <c r="BD88" s="265">
        <v>1</v>
      </c>
      <c r="BE88" s="266">
        <v>1</v>
      </c>
      <c r="BF88" s="266">
        <v>1</v>
      </c>
      <c r="BG88" s="267"/>
      <c r="BI88" s="208">
        <f t="shared" si="8"/>
        <v>3.2</v>
      </c>
      <c r="BJ88" s="265" t="s">
        <v>547</v>
      </c>
      <c r="BK88" s="266">
        <v>3.2</v>
      </c>
      <c r="BL88" s="266" t="s">
        <v>547</v>
      </c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356</v>
      </c>
      <c r="AC89" s="298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>
        <f t="shared" si="9"/>
        <v>3</v>
      </c>
      <c r="BD89" s="265">
        <v>1</v>
      </c>
      <c r="BE89" s="266">
        <v>1</v>
      </c>
      <c r="BF89" s="266">
        <v>1</v>
      </c>
      <c r="BG89" s="267"/>
      <c r="BI89" s="208">
        <f t="shared" si="8"/>
        <v>2.4</v>
      </c>
      <c r="BJ89" s="265" t="s">
        <v>547</v>
      </c>
      <c r="BK89" s="266" t="s">
        <v>547</v>
      </c>
      <c r="BL89" s="266">
        <v>2.4</v>
      </c>
      <c r="BM89" s="266" t="s">
        <v>547</v>
      </c>
      <c r="BN89" s="267" t="s">
        <v>547</v>
      </c>
    </row>
    <row r="90" spans="1:66" ht="61.2" customHeight="1" x14ac:dyDescent="0.2">
      <c r="A90" s="381" t="s">
        <v>203</v>
      </c>
      <c r="B90" s="366">
        <v>4.4999999999999998E-2</v>
      </c>
      <c r="C90" s="382">
        <f>F90+F91</f>
        <v>2.5499999999999998E-2</v>
      </c>
      <c r="D90" s="7" t="s">
        <v>201</v>
      </c>
      <c r="E90" s="8">
        <v>2.1999999999999999E-2</v>
      </c>
      <c r="F90" s="122">
        <f t="shared" si="10"/>
        <v>1.3999999999999999E-2</v>
      </c>
      <c r="G90" s="11" t="s">
        <v>44</v>
      </c>
      <c r="H90" s="12">
        <v>2.2000000000000002</v>
      </c>
      <c r="I90" s="165">
        <f>'[1]Analisis de resultados'!$BD$54</f>
        <v>1.4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383" t="s">
        <v>214</v>
      </c>
      <c r="R90" s="385">
        <v>4.4999999999999998E-2</v>
      </c>
      <c r="S90" s="387">
        <f>P90+P91</f>
        <v>4.4999999999999998E-2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9">
        <v>0.14729999999999999</v>
      </c>
      <c r="AC90" s="300">
        <v>0.15820000000000001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>
        <f t="shared" si="9"/>
        <v>3</v>
      </c>
      <c r="BD90" s="265">
        <v>1</v>
      </c>
      <c r="BE90" s="266">
        <v>1</v>
      </c>
      <c r="BF90" s="266">
        <v>1</v>
      </c>
      <c r="BG90" s="267"/>
      <c r="BI90" s="208">
        <f t="shared" si="8"/>
        <v>2.4</v>
      </c>
      <c r="BJ90" s="265" t="s">
        <v>547</v>
      </c>
      <c r="BK90" s="266" t="s">
        <v>547</v>
      </c>
      <c r="BL90" s="266">
        <v>2.4</v>
      </c>
      <c r="BM90" s="266" t="s">
        <v>547</v>
      </c>
      <c r="BN90" s="267" t="s">
        <v>547</v>
      </c>
    </row>
    <row r="91" spans="1:66" ht="58.2" thickBot="1" x14ac:dyDescent="0.25">
      <c r="A91" s="381"/>
      <c r="B91" s="366"/>
      <c r="C91" s="382"/>
      <c r="D91" s="7" t="s">
        <v>202</v>
      </c>
      <c r="E91" s="8">
        <v>2.3E-2</v>
      </c>
      <c r="F91" s="122">
        <f t="shared" si="10"/>
        <v>1.15E-2</v>
      </c>
      <c r="G91" s="11" t="s">
        <v>45</v>
      </c>
      <c r="H91" s="12">
        <v>2.2999999999999998</v>
      </c>
      <c r="I91" s="165">
        <f>'[1]Analisis de resultados'!$BE$54</f>
        <v>1.1499999999999999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384"/>
      <c r="R91" s="386"/>
      <c r="S91" s="388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9">
        <v>3.0800000000000001E-2</v>
      </c>
      <c r="AC91" s="300">
        <v>0.29659999999999997</v>
      </c>
      <c r="AE91" s="225" t="s">
        <v>351</v>
      </c>
      <c r="AF91" s="209">
        <v>2.2999999999999998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>
        <f t="shared" si="9"/>
        <v>3</v>
      </c>
      <c r="BD91" s="265">
        <v>1</v>
      </c>
      <c r="BE91" s="266">
        <v>1</v>
      </c>
      <c r="BF91" s="266">
        <v>1</v>
      </c>
      <c r="BG91" s="267"/>
      <c r="BI91" s="208">
        <f t="shared" si="8"/>
        <v>2.4</v>
      </c>
      <c r="BJ91" s="265" t="s">
        <v>547</v>
      </c>
      <c r="BK91" s="266" t="s">
        <v>547</v>
      </c>
      <c r="BL91" s="266">
        <v>2.4</v>
      </c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>
        <f t="shared" si="9"/>
        <v>2.5</v>
      </c>
      <c r="BD92" s="265">
        <v>1</v>
      </c>
      <c r="BE92" s="266">
        <v>1</v>
      </c>
      <c r="BF92" s="266">
        <v>0.5</v>
      </c>
      <c r="BG92" s="267"/>
      <c r="BI92" s="208">
        <f t="shared" si="8"/>
        <v>3.2</v>
      </c>
      <c r="BJ92" s="265" t="s">
        <v>547</v>
      </c>
      <c r="BK92" s="266">
        <v>3.2</v>
      </c>
      <c r="BL92" s="266" t="s">
        <v>547</v>
      </c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>
        <f t="shared" si="9"/>
        <v>3</v>
      </c>
      <c r="BD93" s="265">
        <v>1</v>
      </c>
      <c r="BE93" s="266">
        <v>1</v>
      </c>
      <c r="BF93" s="266">
        <v>1</v>
      </c>
      <c r="BG93" s="267"/>
      <c r="BI93" s="208">
        <f t="shared" si="8"/>
        <v>2.4</v>
      </c>
      <c r="BJ93" s="265" t="s">
        <v>547</v>
      </c>
      <c r="BK93" s="266" t="s">
        <v>547</v>
      </c>
      <c r="BL93" s="266">
        <v>2.4</v>
      </c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>
        <f t="shared" si="9"/>
        <v>3</v>
      </c>
      <c r="BD94" s="265">
        <v>1</v>
      </c>
      <c r="BE94" s="266">
        <v>1</v>
      </c>
      <c r="BF94" s="266">
        <v>1</v>
      </c>
      <c r="BG94" s="267"/>
      <c r="BI94" s="208">
        <f t="shared" si="8"/>
        <v>3.2</v>
      </c>
      <c r="BJ94" s="265" t="s">
        <v>547</v>
      </c>
      <c r="BK94" s="266">
        <v>3.2</v>
      </c>
      <c r="BL94" s="266" t="s">
        <v>547</v>
      </c>
      <c r="BM94" s="266" t="s">
        <v>547</v>
      </c>
      <c r="BN94" s="267" t="s">
        <v>547</v>
      </c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>
        <f t="shared" si="9"/>
        <v>3</v>
      </c>
      <c r="BD95" s="265">
        <v>1</v>
      </c>
      <c r="BE95" s="266">
        <v>1</v>
      </c>
      <c r="BF95" s="266">
        <v>1</v>
      </c>
      <c r="BG95" s="267"/>
      <c r="BI95" s="208">
        <f t="shared" si="8"/>
        <v>2.4</v>
      </c>
      <c r="BJ95" s="265" t="s">
        <v>547</v>
      </c>
      <c r="BK95" s="266" t="s">
        <v>547</v>
      </c>
      <c r="BL95" s="266">
        <v>2.4</v>
      </c>
      <c r="BM95" s="266" t="s">
        <v>547</v>
      </c>
      <c r="BN95" s="267" t="s">
        <v>547</v>
      </c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>
        <f t="shared" si="9"/>
        <v>2.5</v>
      </c>
      <c r="BD96" s="265">
        <v>1</v>
      </c>
      <c r="BE96" s="266">
        <v>0.5</v>
      </c>
      <c r="BF96" s="266">
        <v>1</v>
      </c>
      <c r="BG96" s="267"/>
      <c r="BI96" s="208">
        <f t="shared" si="8"/>
        <v>2.4</v>
      </c>
      <c r="BJ96" s="265" t="s">
        <v>547</v>
      </c>
      <c r="BK96" s="266" t="s">
        <v>547</v>
      </c>
      <c r="BL96" s="266">
        <v>2.4</v>
      </c>
      <c r="BM96" s="266" t="s">
        <v>547</v>
      </c>
      <c r="BN96" s="267" t="s">
        <v>547</v>
      </c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>
        <f t="shared" si="9"/>
        <v>2.5</v>
      </c>
      <c r="BD97" s="265">
        <v>1</v>
      </c>
      <c r="BE97" s="266">
        <v>0.5</v>
      </c>
      <c r="BF97" s="266">
        <v>1</v>
      </c>
      <c r="BG97" s="267"/>
      <c r="BI97" s="208">
        <f t="shared" si="8"/>
        <v>2.4</v>
      </c>
      <c r="BJ97" s="265" t="s">
        <v>547</v>
      </c>
      <c r="BK97" s="266" t="s">
        <v>547</v>
      </c>
      <c r="BL97" s="266">
        <v>2.4</v>
      </c>
      <c r="BM97" s="266" t="s">
        <v>547</v>
      </c>
      <c r="BN97" s="267" t="s">
        <v>547</v>
      </c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>
        <f t="shared" si="9"/>
        <v>3</v>
      </c>
      <c r="BD98" s="265">
        <v>1</v>
      </c>
      <c r="BE98" s="266">
        <v>1</v>
      </c>
      <c r="BF98" s="266">
        <v>1</v>
      </c>
      <c r="BG98" s="267"/>
      <c r="BI98" s="208">
        <f t="shared" si="8"/>
        <v>2.4</v>
      </c>
      <c r="BJ98" s="265" t="s">
        <v>547</v>
      </c>
      <c r="BK98" s="266" t="s">
        <v>547</v>
      </c>
      <c r="BL98" s="266">
        <v>2.4</v>
      </c>
      <c r="BM98" s="266" t="s">
        <v>547</v>
      </c>
      <c r="BN98" s="267" t="s">
        <v>547</v>
      </c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>
        <f t="shared" si="9"/>
        <v>3</v>
      </c>
      <c r="BD99" s="265">
        <v>1</v>
      </c>
      <c r="BE99" s="266">
        <v>1</v>
      </c>
      <c r="BF99" s="266">
        <v>1</v>
      </c>
      <c r="BG99" s="267"/>
      <c r="BI99" s="208">
        <f t="shared" si="8"/>
        <v>3.2</v>
      </c>
      <c r="BJ99" s="265" t="s">
        <v>547</v>
      </c>
      <c r="BK99" s="266">
        <v>3.2</v>
      </c>
      <c r="BL99" s="266" t="s">
        <v>547</v>
      </c>
      <c r="BM99" s="266" t="s">
        <v>547</v>
      </c>
      <c r="BN99" s="267" t="s">
        <v>547</v>
      </c>
    </row>
    <row r="100" spans="1:66" s="36" customFormat="1" ht="21.6" customHeight="1" thickBot="1" x14ac:dyDescent="0.35">
      <c r="A100" s="403" t="s">
        <v>205</v>
      </c>
      <c r="B100" s="403"/>
      <c r="C100" s="403"/>
      <c r="D100" s="403"/>
      <c r="E100" s="403"/>
      <c r="F100" s="403"/>
      <c r="G100" s="403"/>
      <c r="H100" s="398">
        <f>C102+C105+C114</f>
        <v>0.10303000000000001</v>
      </c>
      <c r="I100" s="398"/>
      <c r="K100" s="399" t="s">
        <v>205</v>
      </c>
      <c r="L100" s="400"/>
      <c r="M100" s="400"/>
      <c r="N100" s="400"/>
      <c r="O100" s="400"/>
      <c r="P100" s="400"/>
      <c r="Q100" s="400"/>
      <c r="R100" s="401">
        <f>S102+S105+S114</f>
        <v>9.2999999999999999E-2</v>
      </c>
      <c r="S100" s="402"/>
      <c r="W100" s="39"/>
      <c r="X100" s="37"/>
      <c r="Y100" s="39"/>
      <c r="Z100" s="39"/>
      <c r="AB100" s="214"/>
      <c r="AC100" s="214"/>
      <c r="AD100" s="468" t="s">
        <v>278</v>
      </c>
      <c r="AE100" s="468"/>
      <c r="AF100" s="468"/>
      <c r="AG100" s="468"/>
      <c r="AH100" s="468"/>
      <c r="AK100" s="468" t="s">
        <v>279</v>
      </c>
      <c r="AL100" s="468"/>
      <c r="AM100" s="468"/>
      <c r="AN100" s="468"/>
      <c r="AO100" s="468"/>
      <c r="BA100" s="333" t="s">
        <v>567</v>
      </c>
      <c r="BB100" s="334"/>
      <c r="BC100" s="209">
        <f t="shared" si="9"/>
        <v>3</v>
      </c>
      <c r="BD100" s="265">
        <v>1</v>
      </c>
      <c r="BE100" s="266">
        <v>1</v>
      </c>
      <c r="BF100" s="266">
        <v>1</v>
      </c>
      <c r="BG100" s="267"/>
      <c r="BI100" s="208">
        <f t="shared" si="8"/>
        <v>2.4</v>
      </c>
      <c r="BJ100" s="265" t="s">
        <v>547</v>
      </c>
      <c r="BK100" s="266" t="s">
        <v>547</v>
      </c>
      <c r="BL100" s="266">
        <v>2.4</v>
      </c>
      <c r="BM100" s="266" t="s">
        <v>547</v>
      </c>
      <c r="BN100" s="267" t="s">
        <v>547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  <c r="BA101" s="333" t="s">
        <v>568</v>
      </c>
      <c r="BB101" s="334"/>
      <c r="BC101" s="209">
        <f t="shared" si="9"/>
        <v>2</v>
      </c>
      <c r="BD101" s="265">
        <v>1</v>
      </c>
      <c r="BE101" s="266">
        <v>1</v>
      </c>
      <c r="BF101" s="266"/>
      <c r="BG101" s="267"/>
      <c r="BI101" s="208">
        <f t="shared" si="8"/>
        <v>3.2</v>
      </c>
      <c r="BJ101" s="265" t="s">
        <v>547</v>
      </c>
      <c r="BK101" s="266">
        <v>3.2</v>
      </c>
      <c r="BL101" s="266" t="s">
        <v>547</v>
      </c>
      <c r="BM101" s="266" t="s">
        <v>547</v>
      </c>
      <c r="BN101" s="267" t="s">
        <v>547</v>
      </c>
    </row>
    <row r="102" spans="1:66" ht="61.2" customHeight="1" thickBot="1" x14ac:dyDescent="0.35">
      <c r="A102" s="389" t="s">
        <v>219</v>
      </c>
      <c r="B102" s="390">
        <v>0.03</v>
      </c>
      <c r="C102" s="391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resultados'!$BG$54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3" t="s">
        <v>222</v>
      </c>
      <c r="R102" s="385">
        <v>0.03</v>
      </c>
      <c r="S102" s="387">
        <f>P102+P103</f>
        <v>1.4999999999999999E-2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1"/>
      <c r="AQ102" s="1" t="s">
        <v>501</v>
      </c>
      <c r="AR102" s="1" t="s">
        <v>502</v>
      </c>
      <c r="AS102" s="1" t="s">
        <v>503</v>
      </c>
      <c r="AT102" s="1" t="s">
        <v>504</v>
      </c>
      <c r="AU102" s="1" t="s">
        <v>505</v>
      </c>
      <c r="AV102" s="1" t="s">
        <v>506</v>
      </c>
      <c r="AW102" s="1" t="s">
        <v>507</v>
      </c>
      <c r="AX102" s="1" t="s">
        <v>508</v>
      </c>
      <c r="AY102" s="1" t="s">
        <v>500</v>
      </c>
      <c r="BA102" s="333" t="s">
        <v>569</v>
      </c>
      <c r="BB102" s="334"/>
      <c r="BC102" s="209">
        <f t="shared" si="9"/>
        <v>2</v>
      </c>
      <c r="BD102" s="265">
        <v>1</v>
      </c>
      <c r="BE102" s="266">
        <v>1</v>
      </c>
      <c r="BF102" s="266"/>
      <c r="BG102" s="267"/>
      <c r="BI102" s="208">
        <f t="shared" si="8"/>
        <v>3.2</v>
      </c>
      <c r="BJ102" s="265" t="s">
        <v>547</v>
      </c>
      <c r="BK102" s="266">
        <v>3.2</v>
      </c>
      <c r="BL102" s="266" t="s">
        <v>547</v>
      </c>
      <c r="BM102" s="266" t="s">
        <v>547</v>
      </c>
      <c r="BN102" s="267" t="s">
        <v>547</v>
      </c>
    </row>
    <row r="103" spans="1:66" ht="77.400000000000006" thickBot="1" x14ac:dyDescent="0.25">
      <c r="A103" s="376"/>
      <c r="B103" s="378"/>
      <c r="C103" s="380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resultados'!$BH$54</f>
        <v>2</v>
      </c>
      <c r="K103" s="136" t="s">
        <v>226</v>
      </c>
      <c r="L103" s="22">
        <v>3</v>
      </c>
      <c r="M103" s="189">
        <f>AA103</f>
        <v>1.5</v>
      </c>
      <c r="N103" s="76" t="s">
        <v>224</v>
      </c>
      <c r="O103" s="145">
        <v>0.03</v>
      </c>
      <c r="P103" s="146">
        <f>M103/100</f>
        <v>1.4999999999999999E-2</v>
      </c>
      <c r="Q103" s="384"/>
      <c r="R103" s="386"/>
      <c r="S103" s="388"/>
      <c r="W103" s="210" t="s">
        <v>437</v>
      </c>
      <c r="X103" s="113" t="s">
        <v>83</v>
      </c>
      <c r="Y103" s="113">
        <v>3</v>
      </c>
      <c r="Z103" s="318"/>
      <c r="AA103" s="319">
        <f>AC103+AJ103</f>
        <v>1.5</v>
      </c>
      <c r="AB103" s="250"/>
      <c r="AC103" s="208">
        <v>0.6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P103" s="1" t="s">
        <v>438</v>
      </c>
      <c r="AQ103" s="172"/>
      <c r="AR103" s="172"/>
      <c r="AS103" s="172"/>
      <c r="AT103" s="172"/>
      <c r="AU103" s="172"/>
      <c r="AV103" s="297"/>
      <c r="AW103" s="297"/>
      <c r="AX103" s="297"/>
      <c r="AY103" s="171" t="e">
        <f>AVERAGE(AQ103:AX103)</f>
        <v>#DIV/0!</v>
      </c>
      <c r="BA103" s="333" t="s">
        <v>570</v>
      </c>
      <c r="BB103" s="334"/>
      <c r="BC103" s="209">
        <f t="shared" si="9"/>
        <v>3</v>
      </c>
      <c r="BD103" s="265">
        <v>1</v>
      </c>
      <c r="BE103" s="266">
        <v>1</v>
      </c>
      <c r="BF103" s="266">
        <v>1</v>
      </c>
      <c r="BG103" s="267"/>
      <c r="BI103" s="208">
        <f t="shared" si="8"/>
        <v>2.4</v>
      </c>
      <c r="BJ103" s="265" t="s">
        <v>547</v>
      </c>
      <c r="BK103" s="266" t="s">
        <v>547</v>
      </c>
      <c r="BL103" s="266">
        <v>2.4</v>
      </c>
      <c r="BM103" s="266" t="s">
        <v>547</v>
      </c>
      <c r="BN103" s="267" t="s">
        <v>547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  <c r="BA104" s="333" t="s">
        <v>571</v>
      </c>
      <c r="BB104" s="334"/>
      <c r="BC104" s="209">
        <f t="shared" si="9"/>
        <v>3</v>
      </c>
      <c r="BD104" s="265">
        <v>1</v>
      </c>
      <c r="BE104" s="266">
        <v>1</v>
      </c>
      <c r="BF104" s="266">
        <v>1</v>
      </c>
      <c r="BG104" s="267"/>
      <c r="BI104" s="208">
        <f t="shared" si="8"/>
        <v>3.2</v>
      </c>
      <c r="BJ104" s="265" t="s">
        <v>547</v>
      </c>
      <c r="BK104" s="266">
        <v>3.2</v>
      </c>
      <c r="BL104" s="266" t="s">
        <v>547</v>
      </c>
      <c r="BM104" s="266" t="s">
        <v>547</v>
      </c>
      <c r="BN104" s="267" t="s">
        <v>547</v>
      </c>
    </row>
    <row r="105" spans="1:66" ht="61.2" customHeight="1" x14ac:dyDescent="0.2">
      <c r="A105" s="381" t="s">
        <v>227</v>
      </c>
      <c r="B105" s="366">
        <v>0.06</v>
      </c>
      <c r="C105" s="382">
        <f>F105+F106+F107+F108+F109+F111</f>
        <v>5.8029999999999998E-2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resultados'!$BI$54</f>
        <v>0.6</v>
      </c>
      <c r="K105" s="137" t="s">
        <v>247</v>
      </c>
      <c r="L105" s="20">
        <v>1</v>
      </c>
      <c r="M105" s="186">
        <f>AB105+AE105</f>
        <v>0.60000000000000009</v>
      </c>
      <c r="N105" s="17" t="s">
        <v>246</v>
      </c>
      <c r="O105" s="18">
        <v>0.01</v>
      </c>
      <c r="P105" s="120">
        <f>M105/100</f>
        <v>6.000000000000001E-3</v>
      </c>
      <c r="Q105" s="362" t="s">
        <v>236</v>
      </c>
      <c r="R105" s="365">
        <v>0.06</v>
      </c>
      <c r="S105" s="368">
        <f>P105+P106+P107+P108+P109+P111</f>
        <v>3.6000000000000004E-2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0.2</v>
      </c>
      <c r="AC105" s="183"/>
      <c r="AD105" s="225" t="s">
        <v>460</v>
      </c>
      <c r="AE105" s="216">
        <v>0.4</v>
      </c>
      <c r="AF105" s="93"/>
      <c r="AG105" s="93"/>
      <c r="AH105" s="183" t="s">
        <v>389</v>
      </c>
      <c r="AI105" s="469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  <c r="BC105" s="185">
        <f>AVERAGE(BC84:BC104)</f>
        <v>2.8333333333333335</v>
      </c>
      <c r="BI105" s="185">
        <f>AVERAGE(BI84:BI104)</f>
        <v>2.8190476190476188</v>
      </c>
    </row>
    <row r="106" spans="1:66" ht="61.2" customHeight="1" x14ac:dyDescent="0.2">
      <c r="A106" s="381"/>
      <c r="B106" s="366"/>
      <c r="C106" s="382"/>
      <c r="D106" s="7" t="s">
        <v>230</v>
      </c>
      <c r="E106" s="8">
        <v>9.5999999999999992E-3</v>
      </c>
      <c r="F106" s="122">
        <f>I106/100</f>
        <v>4.4299999999999999E-3</v>
      </c>
      <c r="G106" s="11" t="s">
        <v>49</v>
      </c>
      <c r="H106" s="12">
        <v>0.96</v>
      </c>
      <c r="I106" s="165">
        <f>'[1]Analisis de resultados'!$BJ$54</f>
        <v>0.443</v>
      </c>
      <c r="K106" s="135" t="s">
        <v>249</v>
      </c>
      <c r="L106" s="12">
        <v>1</v>
      </c>
      <c r="M106" s="187">
        <f>AB106+AE106</f>
        <v>0.6</v>
      </c>
      <c r="N106" s="7" t="s">
        <v>248</v>
      </c>
      <c r="O106" s="8">
        <v>0.01</v>
      </c>
      <c r="P106" s="122">
        <f>M106/100</f>
        <v>6.0000000000000001E-3</v>
      </c>
      <c r="Q106" s="363"/>
      <c r="R106" s="366"/>
      <c r="S106" s="369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0.3</v>
      </c>
      <c r="AC106" s="214"/>
      <c r="AD106" s="225" t="s">
        <v>460</v>
      </c>
      <c r="AE106" s="216">
        <v>0.3</v>
      </c>
      <c r="AI106" s="470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81"/>
      <c r="B107" s="366"/>
      <c r="C107" s="382"/>
      <c r="D107" s="7" t="s">
        <v>231</v>
      </c>
      <c r="E107" s="8">
        <v>9.5999999999999992E-3</v>
      </c>
      <c r="F107" s="122">
        <f>I107/100</f>
        <v>9.0000000000000011E-3</v>
      </c>
      <c r="G107" s="11" t="s">
        <v>50</v>
      </c>
      <c r="H107" s="12">
        <v>0.96</v>
      </c>
      <c r="I107" s="165">
        <f>'[1]Analisis de resultados'!$BK$54</f>
        <v>0.9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363"/>
      <c r="R107" s="366"/>
      <c r="S107" s="369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0.3</v>
      </c>
      <c r="AO107" s="249"/>
      <c r="AQ107" s="1"/>
      <c r="AR107" s="1"/>
    </row>
    <row r="108" spans="1:66" ht="61.2" customHeight="1" x14ac:dyDescent="0.2">
      <c r="A108" s="381"/>
      <c r="B108" s="366"/>
      <c r="C108" s="382"/>
      <c r="D108" s="7" t="s">
        <v>232</v>
      </c>
      <c r="E108" s="8">
        <v>9.5999999999999992E-3</v>
      </c>
      <c r="F108" s="122">
        <f>I108/100</f>
        <v>5.0000000000000001E-3</v>
      </c>
      <c r="G108" s="11" t="s">
        <v>51</v>
      </c>
      <c r="H108" s="12">
        <v>0.96</v>
      </c>
      <c r="I108" s="165">
        <f>'[1]Analisis de resultados'!$BL$54</f>
        <v>0.5</v>
      </c>
      <c r="K108" s="135" t="s">
        <v>253</v>
      </c>
      <c r="L108" s="12">
        <v>1</v>
      </c>
      <c r="M108" s="187">
        <f>AB108+AE108</f>
        <v>1</v>
      </c>
      <c r="N108" s="7" t="s">
        <v>252</v>
      </c>
      <c r="O108" s="8">
        <v>0.01</v>
      </c>
      <c r="P108" s="122">
        <f>M108/100</f>
        <v>0.01</v>
      </c>
      <c r="Q108" s="363"/>
      <c r="R108" s="366"/>
      <c r="S108" s="369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0.5</v>
      </c>
      <c r="AC108" s="214"/>
      <c r="AD108" s="225" t="s">
        <v>460</v>
      </c>
      <c r="AE108" s="216">
        <v>0.5</v>
      </c>
      <c r="AG108" s="1"/>
      <c r="AH108" s="1" t="s">
        <v>390</v>
      </c>
      <c r="AI108" s="469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381"/>
      <c r="B109" s="366"/>
      <c r="C109" s="382"/>
      <c r="D109" s="345" t="s">
        <v>233</v>
      </c>
      <c r="E109" s="337">
        <v>9.5999999999999992E-3</v>
      </c>
      <c r="F109" s="340">
        <f>(I109+I110)/100</f>
        <v>7.1999999999999998E-3</v>
      </c>
      <c r="G109" s="11" t="s">
        <v>52</v>
      </c>
      <c r="H109" s="12">
        <v>0.48</v>
      </c>
      <c r="I109" s="165">
        <f>'[1]Analisis de resultados'!$BM$54</f>
        <v>0.48</v>
      </c>
      <c r="K109" s="371" t="s">
        <v>255</v>
      </c>
      <c r="L109" s="351">
        <v>1</v>
      </c>
      <c r="M109" s="343">
        <f>AB109+AE109</f>
        <v>0.5</v>
      </c>
      <c r="N109" s="345" t="s">
        <v>254</v>
      </c>
      <c r="O109" s="337">
        <v>0.01</v>
      </c>
      <c r="P109" s="340">
        <f>M109/100</f>
        <v>5.0000000000000001E-3</v>
      </c>
      <c r="Q109" s="363"/>
      <c r="R109" s="366"/>
      <c r="S109" s="369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0.4</v>
      </c>
      <c r="AG109" s="1"/>
      <c r="AH109" s="1"/>
      <c r="AI109" s="470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81"/>
      <c r="B110" s="366"/>
      <c r="C110" s="382"/>
      <c r="D110" s="347"/>
      <c r="E110" s="338"/>
      <c r="F110" s="341"/>
      <c r="G110" s="11" t="s">
        <v>53</v>
      </c>
      <c r="H110" s="12">
        <v>0.48</v>
      </c>
      <c r="I110" s="165">
        <f>'[1]Analisis de resultados'!$BN$54</f>
        <v>0.24</v>
      </c>
      <c r="K110" s="372"/>
      <c r="L110" s="352"/>
      <c r="M110" s="348"/>
      <c r="N110" s="347"/>
      <c r="O110" s="338"/>
      <c r="P110" s="341"/>
      <c r="Q110" s="363"/>
      <c r="R110" s="366"/>
      <c r="S110" s="369"/>
      <c r="AG110" s="1"/>
      <c r="AH110" s="1"/>
      <c r="AO110" s="249"/>
    </row>
    <row r="111" spans="1:66" ht="40.200000000000003" customHeight="1" x14ac:dyDescent="0.2">
      <c r="A111" s="381"/>
      <c r="B111" s="366"/>
      <c r="C111" s="382"/>
      <c r="D111" s="345" t="s">
        <v>234</v>
      </c>
      <c r="E111" s="337">
        <v>9.5999999999999992E-3</v>
      </c>
      <c r="F111" s="340">
        <f>(I111+I112)/100</f>
        <v>2.6399999999999996E-2</v>
      </c>
      <c r="G111" s="11" t="s">
        <v>54</v>
      </c>
      <c r="H111" s="12">
        <v>0.48</v>
      </c>
      <c r="I111" s="165">
        <f>'[1]Analisis de resultados'!$BO$54</f>
        <v>2.4</v>
      </c>
      <c r="K111" s="371" t="s">
        <v>257</v>
      </c>
      <c r="L111" s="351">
        <v>1</v>
      </c>
      <c r="M111" s="343">
        <f>AB111+AE111</f>
        <v>0.5</v>
      </c>
      <c r="N111" s="345" t="s">
        <v>256</v>
      </c>
      <c r="O111" s="337">
        <v>0.01</v>
      </c>
      <c r="P111" s="340">
        <f>M111/100</f>
        <v>5.0000000000000001E-3</v>
      </c>
      <c r="Q111" s="363"/>
      <c r="R111" s="366"/>
      <c r="S111" s="369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0.4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81"/>
      <c r="B112" s="366"/>
      <c r="C112" s="382"/>
      <c r="D112" s="347"/>
      <c r="E112" s="338"/>
      <c r="F112" s="341"/>
      <c r="G112" s="11" t="s">
        <v>55</v>
      </c>
      <c r="H112" s="12">
        <v>0.48</v>
      </c>
      <c r="I112" s="165">
        <f>'[1]Analisis de resultados'!$BP$54</f>
        <v>0.24</v>
      </c>
      <c r="K112" s="373"/>
      <c r="L112" s="374"/>
      <c r="M112" s="344"/>
      <c r="N112" s="346"/>
      <c r="O112" s="339"/>
      <c r="P112" s="342"/>
      <c r="Q112" s="364"/>
      <c r="R112" s="367"/>
      <c r="S112" s="370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2.5000000000000001E-2</v>
      </c>
      <c r="D114" s="10" t="s">
        <v>235</v>
      </c>
      <c r="E114" s="9">
        <v>0.04</v>
      </c>
      <c r="F114" s="121">
        <f>I114/100</f>
        <v>2.5000000000000001E-2</v>
      </c>
      <c r="G114" s="15" t="s">
        <v>56</v>
      </c>
      <c r="H114" s="16">
        <v>6</v>
      </c>
      <c r="I114" s="174">
        <f>'[1]Analisis de resultados'!$BQ$54</f>
        <v>2.5</v>
      </c>
      <c r="K114" s="153" t="s">
        <v>259</v>
      </c>
      <c r="L114" s="154">
        <v>6</v>
      </c>
      <c r="M114" s="316">
        <f>AB114+AJ114</f>
        <v>4.2</v>
      </c>
      <c r="N114" s="155" t="s">
        <v>258</v>
      </c>
      <c r="O114" s="156">
        <v>0.06</v>
      </c>
      <c r="P114" s="157">
        <f>M114/100</f>
        <v>4.2000000000000003E-2</v>
      </c>
      <c r="Q114" s="158" t="s">
        <v>237</v>
      </c>
      <c r="R114" s="159">
        <v>0.06</v>
      </c>
      <c r="S114" s="160">
        <f>P114</f>
        <v>4.2000000000000003E-2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1.8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2.4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0"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Q60:AR60"/>
    <mergeCell ref="AQ61:AR61"/>
    <mergeCell ref="AQ62:AR62"/>
    <mergeCell ref="AQ63:AR63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AE29:AF29"/>
    <mergeCell ref="AJ29:AP29"/>
    <mergeCell ref="AQ53:AR53"/>
    <mergeCell ref="AQ54:AR54"/>
    <mergeCell ref="AQ55:AR55"/>
    <mergeCell ref="AQ56:AR56"/>
    <mergeCell ref="AQ57:AR57"/>
    <mergeCell ref="AQ58:AR58"/>
    <mergeCell ref="AQ59:AR59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AQ64:AR64"/>
    <mergeCell ref="AQ65:AR65"/>
    <mergeCell ref="AQ66:AR66"/>
    <mergeCell ref="AQ67:AR67"/>
    <mergeCell ref="BA100:BB100"/>
    <mergeCell ref="BA101:BB101"/>
    <mergeCell ref="BA102:BB102"/>
    <mergeCell ref="BA103:BB103"/>
    <mergeCell ref="BA104:BB104"/>
    <mergeCell ref="BA84:BB84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2023-07-08T19:37:48Z</dcterms:modified>
</cp:coreProperties>
</file>