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AA093869-7E67-4C76-ADE5-A015A02AFA34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3" i="1" l="1"/>
  <c r="BC85" i="1"/>
  <c r="BC86" i="1"/>
  <c r="BC87" i="1"/>
  <c r="BC88" i="1"/>
  <c r="BC89" i="1"/>
  <c r="BC90" i="1"/>
  <c r="BC91" i="1"/>
  <c r="BC92" i="1"/>
  <c r="BC93" i="1"/>
  <c r="BI85" i="1"/>
  <c r="BI86" i="1"/>
  <c r="BI87" i="1"/>
  <c r="BI88" i="1"/>
  <c r="BI89" i="1"/>
  <c r="BI90" i="1"/>
  <c r="BI91" i="1"/>
  <c r="BI92" i="1"/>
  <c r="BI93" i="1"/>
  <c r="AC54" i="1"/>
  <c r="AC55" i="1"/>
  <c r="AC56" i="1"/>
  <c r="AC57" i="1"/>
  <c r="AC58" i="1"/>
  <c r="AC59" i="1"/>
  <c r="AC60" i="1"/>
  <c r="AC61" i="1"/>
  <c r="AC62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Q3" i="1"/>
  <c r="Q4" i="1"/>
  <c r="Q5" i="1"/>
  <c r="Q6" i="1"/>
  <c r="BL37" i="1"/>
  <c r="BL36" i="1"/>
  <c r="BC103" i="1"/>
  <c r="BL48" i="1"/>
  <c r="BL47" i="1"/>
  <c r="BL43" i="1"/>
  <c r="BL40" i="1"/>
  <c r="BL39" i="1"/>
  <c r="AS31" i="1"/>
  <c r="AG31" i="1" s="1"/>
  <c r="AS29" i="1"/>
  <c r="AE31" i="1" s="1"/>
  <c r="AS30" i="1"/>
  <c r="AF31" i="1" s="1"/>
  <c r="AS32" i="1" l="1"/>
  <c r="Q7" i="1"/>
  <c r="AD76" i="1"/>
  <c r="AC51" i="1" l="1"/>
  <c r="AK51" i="1"/>
  <c r="AH51" i="1"/>
  <c r="AA51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I7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P50" i="1" s="1"/>
  <c r="M48" i="1"/>
  <c r="M47" i="1"/>
  <c r="M45" i="1"/>
  <c r="M43" i="1"/>
  <c r="M41" i="1"/>
  <c r="M40" i="1"/>
  <c r="M39" i="1"/>
  <c r="P38" i="1" s="1"/>
  <c r="M37" i="1"/>
  <c r="M36" i="1"/>
  <c r="M26" i="1"/>
  <c r="M23" i="1"/>
  <c r="M20" i="1"/>
  <c r="M18" i="1"/>
  <c r="AA76" i="1" l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<sst xmlns="http://schemas.openxmlformats.org/spreadsheetml/2006/main" count="902" uniqueCount="568">
  <si>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</si>
  <si>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</si>
  <si>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</si>
  <si>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</si>
  <si>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</si>
  <si>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</si>
  <si>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</si>
  <si>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</si>
  <si>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</si>
  <si>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</si>
  <si>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</si>
  <si>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</si>
  <si>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</si>
  <si>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</si>
  <si>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</si>
  <si>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</si>
  <si>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</si>
  <si>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</si>
  <si>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</si>
  <si>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</si>
  <si>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</si>
  <si>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</si>
  <si>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</si>
  <si>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</si>
  <si>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</si>
  <si>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</si>
  <si>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</si>
  <si>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</si>
  <si>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</si>
  <si>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</si>
  <si>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</si>
  <si>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</si>
  <si>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</si>
  <si>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</si>
  <si>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</si>
  <si>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</si>
  <si>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</si>
  <si>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</si>
  <si>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</si>
  <si>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</si>
  <si>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</si>
  <si>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</si>
  <si>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</si>
  <si>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</si>
  <si>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</si>
  <si>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</si>
  <si>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</si>
  <si>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</si>
  <si>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</si>
  <si>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</si>
  <si>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</si>
  <si>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</si>
  <si>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</si>
  <si>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</si>
  <si>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</si>
  <si>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</si>
  <si>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</si>
  <si>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</si>
  <si>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</si>
  <si>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</si>
  <si>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</si>
  <si>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</si>
  <si>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</si>
  <si>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</si>
  <si>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</si>
  <si>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</si>
  <si>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</si>
  <si>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</si>
  <si>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</si>
  <si>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</si>
  <si>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</si>
  <si>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</si>
  <si>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</si>
  <si>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</si>
  <si>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</si>
  <si>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</si>
  <si>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</si>
  <si>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</si>
  <si>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</si>
  <si>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</si>
  <si>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</si>
  <si>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</si>
  <si>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</si>
  <si>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</si>
  <si>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</si>
  <si>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</si>
  <si>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</si>
  <si>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</si>
  <si>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</si>
  <si>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</si>
  <si>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</si>
  <si>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</si>
  <si>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</si>
  <si>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</si>
  <si>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</si>
  <si>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</si>
  <si>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</si>
  <si>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</si>
  <si>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</si>
  <si>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</si>
  <si>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</si>
  <si>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</si>
  <si>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</si>
  <si>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</si>
  <si>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</si>
  <si>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</si>
  <si>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</si>
  <si>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</si>
  <si>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</si>
  <si>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</si>
  <si>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</si>
  <si>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</si>
  <si>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</si>
  <si>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</si>
  <si>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</si>
  <si>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</si>
  <si>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</si>
  <si>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</si>
  <si>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</si>
  <si>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</si>
  <si>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</si>
  <si>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</si>
  <si>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</si>
  <si>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</si>
  <si>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</si>
  <si>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</si>
  <si>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</si>
  <si>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</si>
  <si>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</si>
  <si>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</si>
  <si>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</si>
  <si>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</si>
  <si>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</si>
  <si>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</si>
  <si>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</si>
  <si>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</si>
  <si>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</si>
  <si>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</si>
  <si>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</si>
  <si>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</si>
  <si>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</si>
  <si>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</si>
  <si>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</si>
  <si>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</si>
  <si>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</si>
  <si>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</si>
  <si>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</si>
  <si>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</si>
  <si>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</si>
  <si>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</si>
  <si>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</si>
  <si>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</si>
  <si>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</si>
  <si>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</si>
  <si>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</si>
  <si>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</si>
  <si>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</si>
  <si>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</si>
  <si>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</si>
  <si>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</si>
  <si>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</si>
  <si>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</si>
  <si>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</si>
  <si>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</si>
  <si>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</si>
  <si>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</si>
  <si>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</si>
  <si>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</si>
  <si>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</si>
  <si>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</si>
  <si>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</si>
  <si>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</si>
  <si>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</si>
  <si>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</si>
  <si>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</si>
  <si>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</si>
  <si>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</si>
  <si>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</si>
  <si>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</si>
  <si>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</si>
  <si>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</si>
  <si>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</si>
  <si>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</si>
  <si>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</si>
  <si>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</si>
  <si>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</si>
  <si>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</si>
  <si>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</si>
  <si>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</si>
  <si>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</si>
  <si>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</si>
  <si>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</si>
  <si>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</si>
  <si>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</si>
  <si>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</si>
  <si>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</si>
  <si>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</si>
  <si>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</si>
  <si>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</si>
  <si>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</si>
  <si>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</si>
  <si>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</si>
  <si>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</si>
  <si>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</si>
  <si>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</si>
  <si>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</si>
  <si>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</si>
  <si>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</si>
  <si>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</si>
  <si>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</si>
  <si>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</si>
  <si>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</si>
  <si>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</si>
  <si>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</si>
  <si>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</si>
  <si>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</si>
  <si>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</si>
  <si>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</si>
  <si>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</si>
  <si>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</si>
  <si>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</si>
  <si>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</si>
  <si>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</si>
  <si>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</si>
  <si>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</si>
  <si>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</si>
  <si>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</si>
  <si>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</si>
  <si>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</si>
  <si>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</si>
  <si>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</si>
  <si>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</si>
  <si>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</si>
  <si>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</si>
  <si>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</si>
  <si>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</si>
  <si>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</si>
  <si>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</si>
  <si>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</si>
  <si>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</si>
  <si>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</si>
  <si>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</si>
  <si>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</si>
  <si>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</si>
  <si>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</si>
  <si>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</si>
  <si>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</si>
  <si>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</si>
  <si>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</si>
  <si>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</si>
  <si>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</si>
  <si>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</si>
  <si>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</si>
  <si>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</si>
  <si>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</si>
  <si>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</si>
  <si>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</si>
  <si>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</si>
  <si>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</si>
  <si>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</si>
  <si>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</si>
  <si>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</si>
  <si>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</si>
  <si>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</si>
  <si>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</si>
  <si>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</si>
  <si>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</si>
  <si>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</si>
  <si>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</si>
  <si>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</si>
  <si>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</si>
  <si>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</si>
  <si>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</si>
  <si>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</si>
  <si>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</si>
  <si>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</si>
  <si>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</si>
  <si>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</si>
  <si>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</si>
  <si>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</si>
  <si>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</si>
  <si>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</si>
  <si>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</si>
  <si>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</si>
  <si>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</si>
  <si>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</si>
  <si>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</si>
  <si>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</si>
  <si>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</si>
  <si>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</si>
  <si>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</si>
  <si>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</si>
  <si>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</si>
  <si>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</si>
  <si>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</si>
  <si>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</si>
  <si>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</si>
  <si>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</si>
  <si>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x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</si>
  <si>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</si>
  <si>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</si>
  <si>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</si>
  <si>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</si>
  <si>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</si>
  <si>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</si>
  <si>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</si>
  <si>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</si>
  <si>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</si>
  <si>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</si>
  <si>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</si>
  <si>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</si>
  <si>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</si>
  <si>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</si>
  <si>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</si>
  <si>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</si>
  <si>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</si>
  <si>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</si>
  <si>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</si>
  <si>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</si>
  <si>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</si>
  <si>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</si>
  <si>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</si>
  <si>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</si>
  <si>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</si>
  <si>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</si>
  <si>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</si>
  <si>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</si>
  <si>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</si>
  <si>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</si>
  <si>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</si>
  <si>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</si>
  <si>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</si>
  <si>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</si>
  <si>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</si>
  <si>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</si>
  <si>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</si>
  <si>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</si>
  <si>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</si>
  <si>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</si>
  <si>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</si>
  <si>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</si>
  <si>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</si>
  <si>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</si>
  <si>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</si>
  <si>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</si>
  <si>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</si>
  <si>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</si>
  <si>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</si>
  <si>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</si>
  <si>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</si>
  <si>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</si>
  <si>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</si>
  <si>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</si>
  <si>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</si>
  <si>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</si>
  <si>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</si>
  <si>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</si>
  <si>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</si>
  <si>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</si>
  <si>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</si>
  <si>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</si>
  <si>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</si>
  <si>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</si>
  <si>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</si>
  <si>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</si>
  <si>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</si>
  <si>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</si>
  <si>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</si>
  <si>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</si>
  <si>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</si>
  <si>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</si>
  <si>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</si>
  <si>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</si>
  <si>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</si>
  <si>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</si>
  <si>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</si>
  <si>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</si>
  <si>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</si>
  <si>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</si>
  <si>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</si>
  <si>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</si>
  <si>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</si>
  <si>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</si>
  <si>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</si>
  <si>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</si>
  <si>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</si>
  <si>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</si>
  <si>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</si>
  <si>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</si>
  <si>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</si>
  <si>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</si>
  <si>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</si>
  <si>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</si>
  <si>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</si>
  <si>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</si>
  <si>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</si>
  <si>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</si>
  <si>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</si>
  <si>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</si>
  <si>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</si>
  <si>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</si>
  <si>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</si>
  <si>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</si>
  <si>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</si>
  <si>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</si>
  <si>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</si>
  <si>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</si>
  <si>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</si>
  <si>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</si>
  <si>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</si>
  <si>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</si>
  <si>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</si>
  <si>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</si>
  <si>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</si>
  <si>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</si>
  <si>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</si>
  <si>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</si>
  <si>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</si>
  <si>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</si>
  <si>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</si>
  <si>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</si>
  <si>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</si>
  <si>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</si>
  <si>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</si>
  <si>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</si>
  <si>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</si>
  <si>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</si>
  <si>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</si>
  <si>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</si>
  <si>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</si>
  <si>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</si>
  <si>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</si>
  <si>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</si>
  <si>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</si>
  <si>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</si>
  <si>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</si>
  <si>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</si>
  <si>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</si>
  <si>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</si>
  <si>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</si>
  <si>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</si>
  <si>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</si>
  <si>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</si>
  <si>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</si>
  <si>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</si>
  <si>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</si>
  <si>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</si>
  <si>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</si>
  <si>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</si>
  <si>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</si>
  <si>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</si>
  <si>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</si>
  <si>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</si>
  <si>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</si>
  <si>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</si>
  <si>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</si>
  <si>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</si>
  <si>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</si>
  <si>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</si>
  <si>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</si>
  <si>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</si>
  <si>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</si>
  <si>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</si>
  <si>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</si>
  <si>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</si>
  <si>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</si>
  <si>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</si>
  <si>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</si>
  <si>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</si>
  <si>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</si>
  <si>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</si>
  <si>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</si>
  <si>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</si>
  <si>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</si>
  <si>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</si>
  <si>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</si>
  <si>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</si>
  <si>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</si>
  <si>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</si>
  <si>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</si>
  <si>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</si>
  <si>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</si>
  <si>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</si>
  <si>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</si>
  <si>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</si>
  <si>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</si>
  <si>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</si>
  <si>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</si>
  <si>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</si>
  <si>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</si>
  <si>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</si>
  <si>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</si>
  <si>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</si>
  <si>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</si>
  <si>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</si>
  <si>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</si>
  <si>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</si>
  <si>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</si>
  <si>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</si>
  <si>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</si>
  <si>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</si>
  <si>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</si>
  <si>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</si>
  <si>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</si>
  <si>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</si>
  <si>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</si>
  <si>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</si>
  <si>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</si>
  <si>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</si>
  <si>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</si>
  <si>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</si>
  <si>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</si>
  <si>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</si>
  <si>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</si>
  <si>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</si>
  <si>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</si>
  <si>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</si>
  <si>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</si>
  <si>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</si>
  <si>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</si>
  <si>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</si>
  <si>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</si>
  <si>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</si>
  <si>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</si>
  <si>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</si>
  <si>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</si>
  <si>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</si>
  <si>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</si>
  <si>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</si>
  <si>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</si>
  <si>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</si>
  <si>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</si>
  <si>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</si>
  <si>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</si>
  <si>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</si>
  <si>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</si>
  <si>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</si>
  <si>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</si>
  <si>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</si>
  <si>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</si>
  <si>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</si>
  <si>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</si>
  <si>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</si>
  <si>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</si>
  <si>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</si>
  <si>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</si>
  <si>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</si>
  <si>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</si>
  <si>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</si>
  <si>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</si>
  <si>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</si>
  <si>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</si>
  <si>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</si>
  <si>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</si>
  <si>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</si>
  <si>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</si>
  <si>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</si>
  <si>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</si>
  <si>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</si>
  <si>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</si>
  <si>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</si>
  <si>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</si>
  <si>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</si>
  <si>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</si>
  <si>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</si>
  <si>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</si>
  <si>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</si>
  <si>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SECRETARÍA DISTRITAL DE LA 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</si>
</sst>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166" fontId="27" fillId="27" borderId="24" xfId="2" applyNumberFormat="1" applyFont="1" applyFill="1" applyBorder="1" applyAlignment="1">
      <alignment horizontal="center" vertical="center" wrapText="1"/>
    </xf>
    <xf numFmtId="166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8339" y="1753695"/>
          <a:ext cx="4043371" cy="568724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18.56%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12.27%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15.33%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5.90%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57">
          <cell r="O57">
            <v>0</v>
          </cell>
          <cell r="P57">
            <v>2</v>
          </cell>
          <cell r="Q57">
            <v>1</v>
          </cell>
          <cell r="R57">
            <v>1.5</v>
          </cell>
          <cell r="S57">
            <v>1</v>
          </cell>
          <cell r="T57">
            <v>1.2</v>
          </cell>
          <cell r="U57">
            <v>1</v>
          </cell>
          <cell r="V57">
            <v>1</v>
          </cell>
          <cell r="W57">
            <v>0.5</v>
          </cell>
          <cell r="X57">
            <v>1</v>
          </cell>
          <cell r="Y57">
            <v>0.7</v>
          </cell>
          <cell r="Z57">
            <v>0.3</v>
          </cell>
          <cell r="AA57">
            <v>0.5</v>
          </cell>
          <cell r="AC57">
            <v>1.4</v>
          </cell>
          <cell r="AD57">
            <v>0.6</v>
          </cell>
          <cell r="AE57">
            <v>0.7</v>
          </cell>
          <cell r="AF57">
            <v>1</v>
          </cell>
          <cell r="AG57">
            <v>1.2</v>
          </cell>
          <cell r="AH57">
            <v>0.75</v>
          </cell>
          <cell r="AI57">
            <v>0.5</v>
          </cell>
          <cell r="AJ57">
            <v>0.9</v>
          </cell>
          <cell r="AK57">
            <v>0.75</v>
          </cell>
          <cell r="AL57">
            <v>0.7</v>
          </cell>
          <cell r="AM57">
            <v>1.5</v>
          </cell>
          <cell r="AN57">
            <v>0.6</v>
          </cell>
          <cell r="AO57">
            <v>0.4</v>
          </cell>
          <cell r="AP57">
            <v>0.4</v>
          </cell>
          <cell r="AQ57">
            <v>0.4</v>
          </cell>
          <cell r="AR57">
            <v>0</v>
          </cell>
          <cell r="AS57">
            <v>4</v>
          </cell>
          <cell r="AT57">
            <v>0.5</v>
          </cell>
          <cell r="AU57">
            <v>0</v>
          </cell>
          <cell r="AV57">
            <v>0</v>
          </cell>
          <cell r="AX57">
            <v>4</v>
          </cell>
          <cell r="AY57">
            <v>2</v>
          </cell>
          <cell r="AZ57">
            <v>2</v>
          </cell>
          <cell r="BA57">
            <v>0.6</v>
          </cell>
          <cell r="BB57">
            <v>0.9</v>
          </cell>
          <cell r="BC57">
            <v>0.2</v>
          </cell>
          <cell r="BD57">
            <v>1</v>
          </cell>
          <cell r="BE57">
            <v>1</v>
          </cell>
          <cell r="BG57">
            <v>0</v>
          </cell>
          <cell r="BH57">
            <v>2</v>
          </cell>
          <cell r="BI57">
            <v>1</v>
          </cell>
          <cell r="BJ57">
            <v>0.6</v>
          </cell>
          <cell r="BK57">
            <v>0.7</v>
          </cell>
          <cell r="BL57">
            <v>0.5</v>
          </cell>
          <cell r="BM57">
            <v>0.35</v>
          </cell>
          <cell r="BN57">
            <v>0.12</v>
          </cell>
          <cell r="BO57">
            <v>0.25</v>
          </cell>
          <cell r="BP57">
            <v>0.1</v>
          </cell>
          <cell r="BQ57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BV116"/>
  <sheetViews>
    <sheetView tabSelected="1" topLeftCell="K1" zoomScaleNormal="100" workbookViewId="0">
      <selection activeCell="U5" sqref="U2:W5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444</v>
      </c>
      <c r="J1" s="486"/>
      <c r="Q1" s="301" t="s">
        <v>521</v>
      </c>
    </row>
    <row r="2" spans="1:43" ht="26.4" customHeight="1" x14ac:dyDescent="0.3">
      <c r="A2" s="352" t="s">
        <v>260</v>
      </c>
      <c r="B2" s="351" t="s">
        <v>567</v>
      </c>
      <c r="C2" s="351"/>
      <c r="D2" s="351"/>
      <c r="E2" s="190"/>
      <c r="F2" s="196" t="s">
        <v>387</v>
      </c>
      <c r="G2" s="197" t="s">
        <v>388</v>
      </c>
      <c r="H2" s="198" t="s">
        <v>386</v>
      </c>
      <c r="I2" s="288" t="s">
        <v>389</v>
      </c>
      <c r="J2" s="288" t="s">
        <v>511</v>
      </c>
      <c r="M2" s="196" t="s">
        <v>440</v>
      </c>
      <c r="N2" s="197" t="s">
        <v>388</v>
      </c>
      <c r="O2" s="198" t="s">
        <v>386</v>
      </c>
      <c r="Q2" s="195">
        <v>2021</v>
      </c>
      <c r="R2" s="195">
        <v>2023</v>
      </c>
      <c r="Y2" s="269" t="s">
        <v>436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382</v>
      </c>
      <c r="G3" s="200">
        <f>H11</f>
        <v>0.11700000000000001</v>
      </c>
      <c r="H3" s="201">
        <f>(G3*100)/25</f>
        <v>0.46800000000000003</v>
      </c>
      <c r="I3" s="254">
        <v>11.7</v>
      </c>
      <c r="J3" s="193">
        <v>46.8</v>
      </c>
      <c r="M3" s="199" t="s">
        <v>382</v>
      </c>
      <c r="N3" s="200">
        <f>R11</f>
        <v>0.18559166666666665</v>
      </c>
      <c r="O3" s="201">
        <f>(N3*100)/25</f>
        <v>0.74236666666666662</v>
      </c>
      <c r="Q3" s="193">
        <f>J3</f>
        <v>46.8</v>
      </c>
      <c r="R3" s="254">
        <f>O3*100</f>
        <v>74.236666666666665</v>
      </c>
      <c r="S3" s="256">
        <f>R3-Q3</f>
        <v>27.436666666666667</v>
      </c>
      <c r="Y3" s="341" t="s">
        <v>437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383</v>
      </c>
      <c r="G4" s="203">
        <f>H34</f>
        <v>0.16300000000000001</v>
      </c>
      <c r="H4" s="204">
        <f>(G4*100)/35</f>
        <v>0.46571428571428575</v>
      </c>
      <c r="I4" s="255">
        <v>16.3</v>
      </c>
      <c r="J4" s="194">
        <v>46.57</v>
      </c>
      <c r="M4" s="202" t="s">
        <v>383</v>
      </c>
      <c r="N4" s="203">
        <f>R34</f>
        <v>0.1227</v>
      </c>
      <c r="O4" s="204">
        <f>(N4*100)/35</f>
        <v>0.35057142857142853</v>
      </c>
      <c r="Q4" s="194">
        <f>J4</f>
        <v>46.57</v>
      </c>
      <c r="R4" s="255">
        <f>O4*100</f>
        <v>35.05714285714285</v>
      </c>
      <c r="S4" s="256">
        <f>R4-Q4</f>
        <v>-11.51285714285715</v>
      </c>
    </row>
    <row r="5" spans="1:43" ht="18.600000000000001" customHeight="1" x14ac:dyDescent="0.3">
      <c r="B5" s="191"/>
      <c r="C5" s="191"/>
      <c r="D5" s="191"/>
      <c r="E5" s="191"/>
      <c r="F5" s="199" t="s">
        <v>384</v>
      </c>
      <c r="G5" s="200">
        <f>H80</f>
        <v>0.11700000000000001</v>
      </c>
      <c r="H5" s="201">
        <f>(G5*100)/25</f>
        <v>0.46800000000000003</v>
      </c>
      <c r="I5" s="254">
        <v>11.7</v>
      </c>
      <c r="J5" s="193">
        <v>46.8</v>
      </c>
      <c r="M5" s="199" t="s">
        <v>384</v>
      </c>
      <c r="N5" s="200">
        <f>R80</f>
        <v>0.15329999999999999</v>
      </c>
      <c r="O5" s="201">
        <f>(N5*100)/25</f>
        <v>0.61319999999999997</v>
      </c>
      <c r="Q5" s="193">
        <f>J5</f>
        <v>46.8</v>
      </c>
      <c r="R5" s="254">
        <f>O5*100</f>
        <v>61.319999999999993</v>
      </c>
      <c r="S5" s="256">
        <f>R5-Q5</f>
        <v>14.519999999999996</v>
      </c>
    </row>
    <row r="6" spans="1:43" ht="18.600000000000001" customHeight="1" x14ac:dyDescent="0.3">
      <c r="B6" s="191"/>
      <c r="C6" s="191"/>
      <c r="D6" s="191"/>
      <c r="E6" s="191"/>
      <c r="F6" s="202" t="s">
        <v>385</v>
      </c>
      <c r="G6" s="203">
        <f>H100</f>
        <v>8.6199999999999999E-2</v>
      </c>
      <c r="H6" s="204">
        <f>(G6*100)/15</f>
        <v>0.57466666666666666</v>
      </c>
      <c r="I6" s="255">
        <v>8.6199999999999992</v>
      </c>
      <c r="J6" s="194">
        <v>57.47</v>
      </c>
      <c r="M6" s="202" t="s">
        <v>385</v>
      </c>
      <c r="N6" s="203">
        <f>R100</f>
        <v>5.8999999999999997E-2</v>
      </c>
      <c r="O6" s="204">
        <f>(N6*100)/15</f>
        <v>0.39333333333333331</v>
      </c>
      <c r="Q6" s="194">
        <f>J6</f>
        <v>57.47</v>
      </c>
      <c r="R6" s="255">
        <f>O6*100</f>
        <v>39.333333333333329</v>
      </c>
      <c r="S6" s="256">
        <f>R6-Q6</f>
        <v>-18.13666666666667</v>
      </c>
    </row>
    <row r="7" spans="1:43" ht="16.2" customHeight="1" thickBot="1" x14ac:dyDescent="0.25">
      <c r="B7" s="362" t="s">
        <v>551</v>
      </c>
      <c r="C7" s="362"/>
      <c r="D7" s="172" t="s">
        <v>550</v>
      </c>
      <c r="E7" s="161"/>
      <c r="F7" s="205"/>
      <c r="G7" s="206">
        <f>SUM(G3:G6)</f>
        <v>0.48320000000000002</v>
      </c>
      <c r="H7" s="207">
        <f>((H3*25)+(H4*35)+(H5*25)+(H6*15))/100</f>
        <v>0.48320000000000002</v>
      </c>
      <c r="I7" s="257">
        <f>SUM(I3:I6)</f>
        <v>48.32</v>
      </c>
      <c r="J7" s="257">
        <f>((J3*25)+(J4*35)+(J5*25)+(J6*15))/100</f>
        <v>48.32</v>
      </c>
      <c r="M7" s="205"/>
      <c r="N7" s="206">
        <f>SUM(N3:N6)</f>
        <v>0.52059166666666656</v>
      </c>
      <c r="O7" s="207">
        <f>((O3*25)+(O4*35)+(O5*25)+(O6*15))/100</f>
        <v>0.52059166666666667</v>
      </c>
      <c r="Q7" s="257">
        <f>((Q3*25)+(Q4*35)+(Q5*25)+(Q6*15))/100</f>
        <v>48.32</v>
      </c>
      <c r="R7" s="257">
        <f>O7*100</f>
        <v>52.05916666666667</v>
      </c>
      <c r="S7" s="287">
        <f>R7-Q7</f>
        <v>3.7391666666666694</v>
      </c>
      <c r="T7" s="335" t="s">
        <v>484</v>
      </c>
      <c r="U7" s="335"/>
      <c r="V7" s="335"/>
      <c r="W7" s="335"/>
      <c r="X7" s="335"/>
    </row>
    <row r="8" spans="1:43" ht="49.2" customHeight="1" x14ac:dyDescent="0.3">
      <c r="A8" s="170" t="s">
        <v>549</v>
      </c>
      <c r="B8" s="487">
        <v>19</v>
      </c>
      <c r="C8" s="487"/>
      <c r="D8" s="182">
        <v>0.48320000000000002</v>
      </c>
      <c r="J8" s="276"/>
      <c r="K8" s="173" t="s">
        <v>261</v>
      </c>
      <c r="Q8" s="362" t="s">
        <v>294</v>
      </c>
      <c r="R8" s="362"/>
      <c r="S8" s="182">
        <f>R11+R34+R80+R100</f>
        <v>0.52059166666666656</v>
      </c>
    </row>
    <row r="9" spans="1:43" ht="23.4" customHeight="1" thickBot="1" x14ac:dyDescent="0.35">
      <c r="A9" s="172" t="s">
        <v>552</v>
      </c>
      <c r="B9" s="372">
        <v>19</v>
      </c>
      <c r="C9" s="372"/>
      <c r="D9" s="321">
        <v>0.48320000000000002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0.11700000000000001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0.18559166666666665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495</v>
      </c>
      <c r="M12" s="86" t="s">
        <v>62</v>
      </c>
      <c r="N12" s="87" t="s">
        <v>496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resultados'!$O$57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3.1333333333333331E-2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0.02</v>
      </c>
      <c r="G14" s="398" t="s">
        <v>1</v>
      </c>
      <c r="H14" s="400">
        <v>4</v>
      </c>
      <c r="I14" s="401">
        <f>'[1]Analisis de resultados'!$P$57</f>
        <v>2</v>
      </c>
      <c r="J14" s="36"/>
      <c r="K14" s="403" t="s">
        <v>82</v>
      </c>
      <c r="L14" s="430">
        <v>4</v>
      </c>
      <c r="M14" s="432">
        <f>AA15+AB15+AC15</f>
        <v>3.1333333333333329</v>
      </c>
      <c r="N14" s="373" t="s">
        <v>109</v>
      </c>
      <c r="O14" s="434">
        <v>0.04</v>
      </c>
      <c r="P14" s="412">
        <f>M14/100</f>
        <v>3.1333333333333331E-2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0.6</v>
      </c>
      <c r="AC15" s="175">
        <f>AVERAGE(AF15:AH15)</f>
        <v>1.3333333333333333</v>
      </c>
      <c r="AD15" s="115"/>
      <c r="AE15" s="115"/>
      <c r="AF15" s="103">
        <v>1.2</v>
      </c>
      <c r="AG15" s="35">
        <v>1.6</v>
      </c>
      <c r="AH15" s="100">
        <v>1.2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4.7E-2</v>
      </c>
      <c r="D17" s="385" t="s">
        <v>68</v>
      </c>
      <c r="E17" s="383">
        <v>0.04</v>
      </c>
      <c r="F17" s="364">
        <f>(I17+I18)/100</f>
        <v>2.5000000000000001E-2</v>
      </c>
      <c r="G17" s="19" t="s">
        <v>2</v>
      </c>
      <c r="H17" s="20">
        <v>1</v>
      </c>
      <c r="I17" s="162">
        <f>'[1]Analisis de resultados'!$Q$57</f>
        <v>1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0</v>
      </c>
      <c r="Q17" s="415" t="s">
        <v>238</v>
      </c>
      <c r="R17" s="436">
        <v>7.6999999999999999E-2</v>
      </c>
      <c r="S17" s="439">
        <f>P17+P19</f>
        <v>3.7000000000000005E-2</v>
      </c>
      <c r="W17" s="282" t="s">
        <v>121</v>
      </c>
      <c r="X17" s="283" t="s">
        <v>494</v>
      </c>
      <c r="Y17" s="282"/>
      <c r="Z17" s="282"/>
      <c r="AA17" s="344" t="s">
        <v>412</v>
      </c>
      <c r="AB17" s="345"/>
      <c r="AC17" s="275" t="s">
        <v>417</v>
      </c>
      <c r="AD17" s="277"/>
      <c r="AE17" s="290">
        <v>21101125722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resultados'!$R$57</f>
        <v>1.5</v>
      </c>
      <c r="K18" s="72" t="s">
        <v>111</v>
      </c>
      <c r="L18" s="208">
        <v>4</v>
      </c>
      <c r="M18" s="187">
        <f>AI18+AT18</f>
        <v>0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413</v>
      </c>
      <c r="AB18" s="343"/>
      <c r="AC18" s="274" t="s">
        <v>445</v>
      </c>
      <c r="AD18" s="294">
        <v>0.14000000000000001</v>
      </c>
      <c r="AE18" s="291">
        <v>0</v>
      </c>
      <c r="AF18" s="278">
        <f>AE18*100/AE17</f>
        <v>0</v>
      </c>
      <c r="AH18" s="222" t="s">
        <v>409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463</v>
      </c>
      <c r="AT18" s="96">
        <v>0</v>
      </c>
      <c r="AV18" s="229" t="s">
        <v>497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465</v>
      </c>
      <c r="BC18" s="99">
        <v>1.1000000000000001</v>
      </c>
      <c r="BD18" s="229" t="s">
        <v>464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2.2000000000000002E-2</v>
      </c>
      <c r="G19" s="11" t="s">
        <v>4</v>
      </c>
      <c r="H19" s="12">
        <v>1</v>
      </c>
      <c r="I19" s="163">
        <f>'[1]Analisis de resultados'!$S$57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3.7000000000000005E-2</v>
      </c>
      <c r="Q19" s="416"/>
      <c r="R19" s="437"/>
      <c r="S19" s="440"/>
      <c r="W19" s="176" t="s">
        <v>123</v>
      </c>
      <c r="X19" s="283" t="s">
        <v>494</v>
      </c>
      <c r="Y19" s="284"/>
      <c r="Z19" s="284"/>
      <c r="AA19" s="344" t="s">
        <v>411</v>
      </c>
      <c r="AB19" s="345"/>
      <c r="AC19" s="275" t="s">
        <v>418</v>
      </c>
      <c r="AD19" s="277"/>
      <c r="AE19" s="290">
        <v>89852298634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resultados'!$T$57</f>
        <v>1.2</v>
      </c>
      <c r="K20" s="73" t="s">
        <v>85</v>
      </c>
      <c r="L20" s="281">
        <v>3.7</v>
      </c>
      <c r="M20" s="75">
        <f>AI20+AT20</f>
        <v>3.7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414</v>
      </c>
      <c r="AB20" s="343"/>
      <c r="AC20" s="274" t="s">
        <v>446</v>
      </c>
      <c r="AD20" s="294">
        <v>1.53</v>
      </c>
      <c r="AE20" s="291">
        <v>9437384256</v>
      </c>
      <c r="AF20" s="278">
        <f>AE20*100/AE19</f>
        <v>10.503219616497274</v>
      </c>
      <c r="AH20" s="222" t="s">
        <v>410</v>
      </c>
      <c r="AI20" s="96">
        <v>1.35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466</v>
      </c>
      <c r="AT20" s="96">
        <v>2.35</v>
      </c>
      <c r="AU20" s="1"/>
      <c r="AV20" s="229" t="s">
        <v>467</v>
      </c>
      <c r="AW20" s="98">
        <v>2.35</v>
      </c>
      <c r="AX20" s="229" t="s">
        <v>468</v>
      </c>
      <c r="AY20" s="99">
        <v>1.7</v>
      </c>
      <c r="AZ20" s="229" t="s">
        <v>299</v>
      </c>
      <c r="BA20" s="99">
        <v>1.3</v>
      </c>
      <c r="BB20" s="229" t="s">
        <v>469</v>
      </c>
      <c r="BC20" s="99">
        <v>1</v>
      </c>
      <c r="BD20" s="229" t="s">
        <v>470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5"/>
      <c r="AY21" s="295"/>
      <c r="AZ21" s="295"/>
      <c r="BA21" s="295"/>
      <c r="BB21" s="295"/>
      <c r="BC21" s="295"/>
      <c r="BD21" s="295"/>
      <c r="BE21" s="295"/>
    </row>
    <row r="22" spans="1:63" ht="38.4" x14ac:dyDescent="0.2">
      <c r="A22" s="377" t="s">
        <v>71</v>
      </c>
      <c r="B22" s="380">
        <v>8.6999999999999994E-2</v>
      </c>
      <c r="C22" s="367">
        <f>F22+F25</f>
        <v>3.5000000000000003E-2</v>
      </c>
      <c r="D22" s="385" t="s">
        <v>72</v>
      </c>
      <c r="E22" s="387">
        <v>4.7E-2</v>
      </c>
      <c r="F22" s="364">
        <f>(I22+I23)/100</f>
        <v>0.02</v>
      </c>
      <c r="G22" s="19" t="s">
        <v>6</v>
      </c>
      <c r="H22" s="20">
        <v>2</v>
      </c>
      <c r="I22" s="162">
        <f>'[1]Analisis de resultados'!$U$57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0.04</v>
      </c>
      <c r="Q22" s="415" t="s">
        <v>240</v>
      </c>
      <c r="R22" s="436">
        <v>8.6999999999999994E-2</v>
      </c>
      <c r="S22" s="439">
        <f>P22+P25</f>
        <v>8.6999999999999994E-2</v>
      </c>
      <c r="W22" s="282" t="s">
        <v>131</v>
      </c>
      <c r="X22" s="283" t="s">
        <v>494</v>
      </c>
      <c r="Y22" s="282"/>
      <c r="Z22" s="282"/>
      <c r="AA22" s="344" t="s">
        <v>421</v>
      </c>
      <c r="AB22" s="345"/>
      <c r="AC22" s="275" t="s">
        <v>419</v>
      </c>
      <c r="AD22" s="248"/>
      <c r="AE22" s="292">
        <v>169.5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67.2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resultados'!$V$57</f>
        <v>1</v>
      </c>
      <c r="K23" s="72" t="s">
        <v>87</v>
      </c>
      <c r="L23" s="208">
        <v>4</v>
      </c>
      <c r="M23" s="55">
        <f>AI23+AT23</f>
        <v>4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415</v>
      </c>
      <c r="AB23" s="343"/>
      <c r="AC23" s="274" t="s">
        <v>420</v>
      </c>
      <c r="AD23" s="294">
        <v>3.56</v>
      </c>
      <c r="AE23" s="293">
        <v>16</v>
      </c>
      <c r="AF23" s="278">
        <f>AE23*100/AE22</f>
        <v>9.4395280235988199</v>
      </c>
      <c r="AH23" s="222" t="s">
        <v>477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478</v>
      </c>
      <c r="AT23" s="96">
        <v>2.5</v>
      </c>
      <c r="AV23" s="229" t="s">
        <v>300</v>
      </c>
      <c r="AW23" s="98">
        <v>2.5</v>
      </c>
      <c r="AX23" s="229" t="s">
        <v>476</v>
      </c>
      <c r="AY23" s="99">
        <v>1.5</v>
      </c>
      <c r="AZ23" s="229" t="s">
        <v>473</v>
      </c>
      <c r="BA23" s="99">
        <v>1.2</v>
      </c>
      <c r="BB23" s="229" t="s">
        <v>475</v>
      </c>
      <c r="BC23" s="99">
        <v>0.9</v>
      </c>
      <c r="BD23" s="229" t="s">
        <v>474</v>
      </c>
      <c r="BE23" s="99">
        <v>0.6</v>
      </c>
      <c r="BF23" s="1" t="s">
        <v>471</v>
      </c>
      <c r="BG23" s="1"/>
      <c r="BH23" s="1"/>
    </row>
    <row r="24" spans="1:63" ht="20.399999999999999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8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1.4999999999999999E-2</v>
      </c>
      <c r="G25" s="11" t="s">
        <v>8</v>
      </c>
      <c r="H25" s="12">
        <v>1.5</v>
      </c>
      <c r="I25" s="165">
        <f>'[1]Analisis de resultados'!$W$57</f>
        <v>0.5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4.7E-2</v>
      </c>
      <c r="Q25" s="416"/>
      <c r="R25" s="437"/>
      <c r="S25" s="440"/>
      <c r="U25" s="1"/>
      <c r="W25" s="285" t="s">
        <v>133</v>
      </c>
      <c r="X25" s="283" t="s">
        <v>494</v>
      </c>
      <c r="Y25" s="286"/>
      <c r="Z25" s="286"/>
      <c r="AA25" s="344" t="s">
        <v>422</v>
      </c>
      <c r="AB25" s="345"/>
      <c r="AC25" s="275" t="s">
        <v>447</v>
      </c>
      <c r="AD25" s="248"/>
      <c r="AE25" s="292">
        <v>981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57.6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resultados'!$X$57</f>
        <v>1</v>
      </c>
      <c r="K26" s="72" t="s">
        <v>89</v>
      </c>
      <c r="L26" s="208">
        <v>4.7</v>
      </c>
      <c r="M26" s="187">
        <f>AI26+AT26</f>
        <v>4.7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416</v>
      </c>
      <c r="AB26" s="343"/>
      <c r="AC26" s="274" t="s">
        <v>424</v>
      </c>
      <c r="AD26" s="294">
        <v>1.97</v>
      </c>
      <c r="AE26" s="293">
        <v>114.5</v>
      </c>
      <c r="AF26" s="278">
        <f>AE26*100/AE25</f>
        <v>11.671763506625892</v>
      </c>
      <c r="AH26" s="222" t="s">
        <v>479</v>
      </c>
      <c r="AI26" s="96">
        <v>2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480</v>
      </c>
      <c r="AT26" s="96">
        <v>2.7</v>
      </c>
      <c r="AU26" s="95"/>
      <c r="AV26" s="234" t="s">
        <v>297</v>
      </c>
      <c r="AW26" s="98">
        <v>2.7</v>
      </c>
      <c r="AX26" s="229" t="s">
        <v>481</v>
      </c>
      <c r="AY26" s="99">
        <v>1.9</v>
      </c>
      <c r="AZ26" s="229" t="s">
        <v>475</v>
      </c>
      <c r="BA26" s="99">
        <v>1.4</v>
      </c>
      <c r="BB26" s="229" t="s">
        <v>482</v>
      </c>
      <c r="BC26" s="99">
        <v>1.1000000000000001</v>
      </c>
      <c r="BD26" s="229" t="s">
        <v>483</v>
      </c>
      <c r="BE26" s="98">
        <v>0.8</v>
      </c>
      <c r="BF26" s="1" t="s">
        <v>472</v>
      </c>
      <c r="BG26" s="1"/>
      <c r="BH26" s="1"/>
      <c r="BK26" s="2" t="s">
        <v>423</v>
      </c>
    </row>
    <row r="27" spans="1:63" ht="77.400000000000006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554</v>
      </c>
      <c r="AU28" s="39" t="s">
        <v>555</v>
      </c>
      <c r="AV28" s="39" t="s">
        <v>556</v>
      </c>
      <c r="AW28" s="39" t="s">
        <v>557</v>
      </c>
      <c r="AX28" s="39" t="s">
        <v>558</v>
      </c>
      <c r="AY28" s="39" t="s">
        <v>559</v>
      </c>
      <c r="AZ28" s="39" t="s">
        <v>560</v>
      </c>
      <c r="BA28" s="39" t="s">
        <v>561</v>
      </c>
      <c r="BB28" s="39" t="s">
        <v>562</v>
      </c>
      <c r="BC28" s="39" t="s">
        <v>563</v>
      </c>
      <c r="BD28" s="39" t="s">
        <v>564</v>
      </c>
      <c r="BE28" s="39" t="s">
        <v>565</v>
      </c>
      <c r="BF28" s="39" t="s">
        <v>566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1.4999999999999999E-2</v>
      </c>
      <c r="D29" s="390" t="s">
        <v>74</v>
      </c>
      <c r="E29" s="383">
        <v>4.5999999999999999E-2</v>
      </c>
      <c r="F29" s="364">
        <f>(I29+I30+I31)/100</f>
        <v>1.4999999999999999E-2</v>
      </c>
      <c r="G29" s="19" t="s">
        <v>10</v>
      </c>
      <c r="H29" s="20">
        <v>2.1</v>
      </c>
      <c r="I29" s="162">
        <f>'[1]Analisis de resultados'!$Y$57</f>
        <v>0.7</v>
      </c>
      <c r="K29" s="65" t="s">
        <v>91</v>
      </c>
      <c r="L29" s="29">
        <v>4.5999999999999996</v>
      </c>
      <c r="M29" s="186">
        <f>AC29+AG29</f>
        <v>3.0258333333333329</v>
      </c>
      <c r="N29" s="17" t="s">
        <v>108</v>
      </c>
      <c r="O29" s="31">
        <v>4.5999999999999999E-2</v>
      </c>
      <c r="P29" s="57">
        <f>M29/100</f>
        <v>3.0258333333333328E-2</v>
      </c>
      <c r="Q29" s="152" t="s">
        <v>241</v>
      </c>
      <c r="R29" s="66">
        <v>4.5999999999999999E-2</v>
      </c>
      <c r="S29" s="67">
        <f>P29</f>
        <v>3.0258333333333328E-2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1.38</v>
      </c>
      <c r="AD29" s="93"/>
      <c r="AE29" s="346" t="s">
        <v>93</v>
      </c>
      <c r="AF29" s="347"/>
      <c r="AG29" s="317">
        <f>AE31+AF31+AG31</f>
        <v>1.645833333333333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522</v>
      </c>
      <c r="AS29" s="185">
        <f>AVERAGE(AT29:BF29)</f>
        <v>0.44166666666666665</v>
      </c>
      <c r="AT29" s="4">
        <v>0.5</v>
      </c>
      <c r="AU29" s="4">
        <v>0.1</v>
      </c>
      <c r="AV29" s="259">
        <v>0.3</v>
      </c>
      <c r="AW29" s="259">
        <v>0.5</v>
      </c>
      <c r="AX29" s="4">
        <v>0.5</v>
      </c>
      <c r="AY29" s="4">
        <v>0.2</v>
      </c>
      <c r="AZ29" s="259">
        <v>0.2</v>
      </c>
      <c r="BA29" s="259">
        <v>0.2</v>
      </c>
      <c r="BB29" s="4">
        <v>0.7</v>
      </c>
      <c r="BC29" s="4">
        <v>1</v>
      </c>
      <c r="BD29" s="259">
        <v>0.8</v>
      </c>
      <c r="BE29" s="259">
        <v>0.3</v>
      </c>
      <c r="BF29" s="4"/>
    </row>
    <row r="30" spans="1:63" ht="67.2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resultados'!$Z$57</f>
        <v>0.3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453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523</v>
      </c>
      <c r="AS30" s="185">
        <f>AVERAGE(AT30:BF30)</f>
        <v>0.47499999999999992</v>
      </c>
      <c r="AT30" s="4">
        <v>0.8</v>
      </c>
      <c r="AU30" s="4">
        <v>0.1</v>
      </c>
      <c r="AV30" s="259">
        <v>0.3</v>
      </c>
      <c r="AW30" s="259">
        <v>0.3</v>
      </c>
      <c r="AX30" s="4">
        <v>0.8</v>
      </c>
      <c r="AY30" s="4">
        <v>0.3</v>
      </c>
      <c r="AZ30" s="259">
        <v>0.3</v>
      </c>
      <c r="BA30" s="259">
        <v>0.3</v>
      </c>
      <c r="BB30" s="4">
        <v>0.6</v>
      </c>
      <c r="BC30" s="4">
        <v>0.8</v>
      </c>
      <c r="BD30" s="259">
        <v>0.8</v>
      </c>
      <c r="BE30" s="259">
        <v>0.3</v>
      </c>
      <c r="BF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resultados'!$AA$57</f>
        <v>0.5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4">
        <f>AS29</f>
        <v>0.44166666666666665</v>
      </c>
      <c r="AF31" s="305">
        <f>AS30</f>
        <v>0.47499999999999992</v>
      </c>
      <c r="AG31" s="306">
        <f>AS31</f>
        <v>0.72916666666666663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524</v>
      </c>
      <c r="AS31" s="185">
        <f>AVERAGE(AT31:BF31)</f>
        <v>0.72916666666666663</v>
      </c>
      <c r="AT31" s="4">
        <v>0.75</v>
      </c>
      <c r="AU31" s="259">
        <v>0.5</v>
      </c>
      <c r="AV31" s="259">
        <v>0.5</v>
      </c>
      <c r="AW31" s="259">
        <v>0.5</v>
      </c>
      <c r="AX31" s="4">
        <v>0.75</v>
      </c>
      <c r="AY31" s="259">
        <v>0.5</v>
      </c>
      <c r="AZ31" s="259">
        <v>0.5</v>
      </c>
      <c r="BA31" s="259">
        <v>0.75</v>
      </c>
      <c r="BB31" s="4">
        <v>1</v>
      </c>
      <c r="BC31" s="259">
        <v>1</v>
      </c>
      <c r="BD31" s="259">
        <v>1</v>
      </c>
      <c r="BE31" s="259">
        <v>1</v>
      </c>
      <c r="BF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7">
        <f>SUM(AS29:AS31)</f>
        <v>1.645833333333333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0.16300000000000001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0.1227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425</v>
      </c>
      <c r="BA35" s="1" t="s">
        <v>426</v>
      </c>
      <c r="BB35" s="1" t="s">
        <v>427</v>
      </c>
      <c r="BC35" s="1" t="s">
        <v>441</v>
      </c>
      <c r="BD35" s="1" t="s">
        <v>442</v>
      </c>
      <c r="BE35" s="1" t="s">
        <v>443</v>
      </c>
    </row>
    <row r="36" spans="1:64" ht="86.4" x14ac:dyDescent="0.2">
      <c r="A36" s="456" t="s">
        <v>155</v>
      </c>
      <c r="B36" s="380">
        <v>0.09</v>
      </c>
      <c r="C36" s="457">
        <f>F36+F37+F38+F40</f>
        <v>4.9000000000000002E-2</v>
      </c>
      <c r="D36" s="10" t="s">
        <v>137</v>
      </c>
      <c r="E36" s="9">
        <v>2.8000000000000001E-2</v>
      </c>
      <c r="F36" s="121">
        <f>I36/100</f>
        <v>1.3999999999999999E-2</v>
      </c>
      <c r="G36" s="15" t="s">
        <v>13</v>
      </c>
      <c r="H36" s="16">
        <v>2.8</v>
      </c>
      <c r="I36" s="174">
        <f>'[1]Analisis de resultados'!$AC$57</f>
        <v>1.4</v>
      </c>
      <c r="K36" s="134" t="s">
        <v>157</v>
      </c>
      <c r="L36" s="16">
        <v>2.8</v>
      </c>
      <c r="M36" s="54">
        <f>AB36+AM36</f>
        <v>0</v>
      </c>
      <c r="N36" s="10" t="s">
        <v>156</v>
      </c>
      <c r="O36" s="9">
        <v>2.8000000000000001E-2</v>
      </c>
      <c r="P36" s="121">
        <f>M36/100</f>
        <v>0</v>
      </c>
      <c r="Q36" s="415" t="s">
        <v>242</v>
      </c>
      <c r="R36" s="380">
        <v>0.09</v>
      </c>
      <c r="S36" s="469">
        <f>P36+P37+P38+P40</f>
        <v>3.2000000000000001E-2</v>
      </c>
      <c r="W36" s="111" t="s">
        <v>302</v>
      </c>
      <c r="X36" s="113" t="s">
        <v>83</v>
      </c>
      <c r="Y36" s="113">
        <v>2.8</v>
      </c>
      <c r="Z36" s="113"/>
      <c r="AA36" s="222" t="s">
        <v>312</v>
      </c>
      <c r="AB36" s="96">
        <v>0</v>
      </c>
      <c r="AC36" s="56"/>
      <c r="AD36" s="229" t="s">
        <v>303</v>
      </c>
      <c r="AE36" s="98">
        <v>0.5</v>
      </c>
      <c r="AF36" s="230" t="s">
        <v>304</v>
      </c>
      <c r="AG36" s="98">
        <v>0.5</v>
      </c>
      <c r="AH36" s="230" t="s">
        <v>305</v>
      </c>
      <c r="AI36" s="99">
        <v>0.5</v>
      </c>
      <c r="AJ36" s="1" t="s">
        <v>448</v>
      </c>
      <c r="AL36" s="222" t="s">
        <v>319</v>
      </c>
      <c r="AM36" s="96">
        <v>0</v>
      </c>
      <c r="AO36" s="229" t="s">
        <v>297</v>
      </c>
      <c r="AP36" s="98">
        <v>1.3</v>
      </c>
      <c r="AQ36" s="229" t="s">
        <v>306</v>
      </c>
      <c r="AR36" s="99">
        <v>1</v>
      </c>
      <c r="AS36" s="229" t="s">
        <v>307</v>
      </c>
      <c r="AT36" s="99">
        <v>0.75</v>
      </c>
      <c r="AU36" s="229" t="s">
        <v>308</v>
      </c>
      <c r="AV36" s="99">
        <v>0.5</v>
      </c>
      <c r="AW36" s="229" t="s">
        <v>309</v>
      </c>
      <c r="AX36" s="99">
        <v>0.25</v>
      </c>
      <c r="AZ36" s="1" t="s">
        <v>527</v>
      </c>
      <c r="BA36" s="302"/>
      <c r="BB36" s="302"/>
      <c r="BC36" s="302"/>
      <c r="BD36" s="302"/>
      <c r="BE36" s="302"/>
      <c r="BF36" s="302"/>
      <c r="BG36" s="303"/>
      <c r="BH36" s="303"/>
      <c r="BI36" s="303"/>
      <c r="BJ36" s="303"/>
      <c r="BK36" s="250" t="s">
        <v>526</v>
      </c>
      <c r="BL36" s="310" t="e">
        <f>AVERAGE(BA36:BJ36)</f>
        <v>#DIV/0!</v>
      </c>
    </row>
    <row r="37" spans="1:64" ht="67.2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6.0000000000000001E-3</v>
      </c>
      <c r="G37" s="11" t="s">
        <v>14</v>
      </c>
      <c r="H37" s="12">
        <v>1</v>
      </c>
      <c r="I37" s="165">
        <f>'[1]Analisis de resultados'!$AD$57</f>
        <v>0.6</v>
      </c>
      <c r="K37" s="135" t="s">
        <v>159</v>
      </c>
      <c r="L37" s="12">
        <v>1</v>
      </c>
      <c r="M37" s="187">
        <f>AB37+AM37</f>
        <v>0.6</v>
      </c>
      <c r="N37" s="7" t="s">
        <v>158</v>
      </c>
      <c r="O37" s="8">
        <v>0.01</v>
      </c>
      <c r="P37" s="122">
        <f>M37/100</f>
        <v>6.0000000000000001E-3</v>
      </c>
      <c r="Q37" s="416"/>
      <c r="R37" s="381"/>
      <c r="S37" s="470"/>
      <c r="W37" s="111" t="s">
        <v>301</v>
      </c>
      <c r="X37" s="113" t="s">
        <v>83</v>
      </c>
      <c r="Y37" s="113">
        <v>1</v>
      </c>
      <c r="Z37" s="113"/>
      <c r="AA37" s="222" t="s">
        <v>313</v>
      </c>
      <c r="AB37" s="96">
        <v>0.5</v>
      </c>
      <c r="AC37" s="56"/>
      <c r="AD37" s="229" t="s">
        <v>303</v>
      </c>
      <c r="AE37" s="98">
        <v>0.2</v>
      </c>
      <c r="AF37" s="230" t="s">
        <v>304</v>
      </c>
      <c r="AG37" s="98">
        <v>0.2</v>
      </c>
      <c r="AH37" s="230" t="s">
        <v>305</v>
      </c>
      <c r="AI37" s="99">
        <v>0.1</v>
      </c>
      <c r="AL37" s="222" t="s">
        <v>318</v>
      </c>
      <c r="AM37" s="96">
        <v>0.1</v>
      </c>
      <c r="AO37" s="229" t="s">
        <v>297</v>
      </c>
      <c r="AP37" s="98">
        <v>0.5</v>
      </c>
      <c r="AQ37" s="229" t="s">
        <v>306</v>
      </c>
      <c r="AR37" s="99">
        <v>0.4</v>
      </c>
      <c r="AS37" s="229" t="s">
        <v>307</v>
      </c>
      <c r="AT37" s="99">
        <v>0.3</v>
      </c>
      <c r="AU37" s="229" t="s">
        <v>308</v>
      </c>
      <c r="AV37" s="99">
        <v>0.2</v>
      </c>
      <c r="AW37" s="229" t="s">
        <v>309</v>
      </c>
      <c r="AX37" s="99">
        <v>0.1</v>
      </c>
      <c r="AZ37" s="1" t="s">
        <v>527</v>
      </c>
      <c r="BA37" s="172"/>
      <c r="BB37" s="172"/>
      <c r="BC37" s="172"/>
      <c r="BD37" s="172"/>
      <c r="BE37" s="172"/>
      <c r="BF37" s="172"/>
      <c r="BG37" s="297"/>
      <c r="BH37" s="297"/>
      <c r="BI37" s="297"/>
      <c r="BJ37" s="297"/>
      <c r="BK37" s="1" t="s">
        <v>528</v>
      </c>
      <c r="BL37" s="296" t="e">
        <f>AVERAGE(BA37:BJ37)</f>
        <v>#DIV/0!</v>
      </c>
    </row>
    <row r="38" spans="1:64" ht="58.2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1.7000000000000001E-2</v>
      </c>
      <c r="G38" s="11" t="s">
        <v>15</v>
      </c>
      <c r="H38" s="12">
        <v>1.4</v>
      </c>
      <c r="I38" s="165">
        <f>'[1]Analisis de resultados'!$AE$57</f>
        <v>0.7</v>
      </c>
      <c r="K38" s="135" t="s">
        <v>161</v>
      </c>
      <c r="L38" s="312"/>
      <c r="M38" s="313"/>
      <c r="N38" s="373" t="s">
        <v>160</v>
      </c>
      <c r="O38" s="375">
        <v>2.8000000000000001E-2</v>
      </c>
      <c r="P38" s="371">
        <f>M39/100</f>
        <v>0.01</v>
      </c>
      <c r="Q38" s="416"/>
      <c r="R38" s="381"/>
      <c r="S38" s="470"/>
      <c r="BA38" s="1"/>
    </row>
    <row r="39" spans="1:64" ht="106.2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resultados'!$AF$57</f>
        <v>1</v>
      </c>
      <c r="K39" s="135" t="s">
        <v>162</v>
      </c>
      <c r="L39" s="16">
        <v>2.8</v>
      </c>
      <c r="M39" s="314">
        <f>AB39+AM39</f>
        <v>1</v>
      </c>
      <c r="N39" s="444"/>
      <c r="O39" s="389"/>
      <c r="P39" s="370"/>
      <c r="Q39" s="416"/>
      <c r="R39" s="381"/>
      <c r="S39" s="470"/>
      <c r="W39" s="111" t="s">
        <v>310</v>
      </c>
      <c r="X39" s="113" t="s">
        <v>83</v>
      </c>
      <c r="Y39" s="113">
        <v>2.8</v>
      </c>
      <c r="Z39" s="113"/>
      <c r="AA39" s="222" t="s">
        <v>314</v>
      </c>
      <c r="AB39" s="96">
        <v>0.5</v>
      </c>
      <c r="AC39" s="56"/>
      <c r="AD39" s="239" t="s">
        <v>303</v>
      </c>
      <c r="AE39" s="218">
        <v>0.5</v>
      </c>
      <c r="AF39" s="230" t="s">
        <v>304</v>
      </c>
      <c r="AG39" s="98">
        <v>0.5</v>
      </c>
      <c r="AH39" s="230" t="s">
        <v>305</v>
      </c>
      <c r="AI39" s="99">
        <v>0.4</v>
      </c>
      <c r="AJ39" s="1" t="s">
        <v>448</v>
      </c>
      <c r="AL39" s="222" t="s">
        <v>317</v>
      </c>
      <c r="AM39" s="96">
        <v>0.5</v>
      </c>
      <c r="AO39" s="229" t="s">
        <v>297</v>
      </c>
      <c r="AP39" s="98">
        <v>1.4</v>
      </c>
      <c r="AQ39" s="229" t="s">
        <v>306</v>
      </c>
      <c r="AR39" s="99">
        <v>1.1000000000000001</v>
      </c>
      <c r="AS39" s="229" t="s">
        <v>307</v>
      </c>
      <c r="AT39" s="99">
        <v>0.8</v>
      </c>
      <c r="AU39" s="229" t="s">
        <v>308</v>
      </c>
      <c r="AV39" s="99">
        <v>0.5</v>
      </c>
      <c r="AW39" s="229" t="s">
        <v>309</v>
      </c>
      <c r="AX39" s="99">
        <v>0.2</v>
      </c>
      <c r="AZ39" s="1" t="s">
        <v>527</v>
      </c>
      <c r="BA39" s="302"/>
      <c r="BB39" s="302"/>
      <c r="BC39" s="302"/>
      <c r="BD39" s="302"/>
      <c r="BE39" s="302"/>
      <c r="BF39" s="302"/>
      <c r="BG39" s="302"/>
      <c r="BH39" s="303"/>
      <c r="BI39" s="303"/>
      <c r="BJ39" s="303"/>
      <c r="BK39" s="250" t="s">
        <v>529</v>
      </c>
      <c r="BL39" s="310" t="e">
        <f>AVERAGE(BA39:BJ39)</f>
        <v>#DIV/0!</v>
      </c>
    </row>
    <row r="40" spans="1:64" ht="76.8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1.2E-2</v>
      </c>
      <c r="G40" s="11" t="s">
        <v>17</v>
      </c>
      <c r="H40" s="459">
        <v>2.4</v>
      </c>
      <c r="I40" s="460">
        <f>'[1]Analisis de resultados'!$AG$57</f>
        <v>1.2</v>
      </c>
      <c r="K40" s="135" t="s">
        <v>164</v>
      </c>
      <c r="L40" s="16">
        <v>1.2</v>
      </c>
      <c r="M40" s="54">
        <f>AB40+AM40</f>
        <v>0.8</v>
      </c>
      <c r="N40" s="373" t="s">
        <v>163</v>
      </c>
      <c r="O40" s="375">
        <v>2.4E-2</v>
      </c>
      <c r="P40" s="371">
        <f>(M40+M41)/100</f>
        <v>1.6E-2</v>
      </c>
      <c r="Q40" s="416"/>
      <c r="R40" s="381"/>
      <c r="S40" s="470"/>
      <c r="W40" s="111" t="s">
        <v>311</v>
      </c>
      <c r="X40" s="113" t="s">
        <v>83</v>
      </c>
      <c r="Y40" s="113">
        <v>1.2</v>
      </c>
      <c r="Z40" s="113"/>
      <c r="AA40" s="222" t="s">
        <v>315</v>
      </c>
      <c r="AB40" s="96">
        <v>0.5</v>
      </c>
      <c r="AC40" s="56"/>
      <c r="AD40" s="240" t="s">
        <v>321</v>
      </c>
      <c r="AE40" s="101">
        <v>0.3</v>
      </c>
      <c r="AF40" s="230" t="s">
        <v>320</v>
      </c>
      <c r="AG40" s="98">
        <v>0.3</v>
      </c>
      <c r="AH40" s="230" t="s">
        <v>322</v>
      </c>
      <c r="AI40" s="99">
        <v>0.6</v>
      </c>
      <c r="AJ40" s="1" t="s">
        <v>448</v>
      </c>
      <c r="AL40" s="222" t="s">
        <v>316</v>
      </c>
      <c r="AM40" s="96">
        <v>0.3</v>
      </c>
      <c r="AO40" s="229" t="s">
        <v>297</v>
      </c>
      <c r="AP40" s="98">
        <v>0.6</v>
      </c>
      <c r="AQ40" s="229" t="s">
        <v>327</v>
      </c>
      <c r="AR40" s="99">
        <v>0.4</v>
      </c>
      <c r="AS40" s="229" t="s">
        <v>326</v>
      </c>
      <c r="AT40" s="99">
        <v>0.3</v>
      </c>
      <c r="AU40" s="229" t="s">
        <v>325</v>
      </c>
      <c r="AV40" s="99">
        <v>0.2</v>
      </c>
      <c r="AW40" s="229" t="s">
        <v>324</v>
      </c>
      <c r="AX40" s="99">
        <v>0.1</v>
      </c>
      <c r="AZ40" s="1" t="s">
        <v>525</v>
      </c>
      <c r="BA40" s="308">
        <v>0.3</v>
      </c>
      <c r="BB40" s="308">
        <v>0.6</v>
      </c>
      <c r="BC40" s="308">
        <v>0.6</v>
      </c>
      <c r="BD40" s="308"/>
      <c r="BE40" s="308"/>
      <c r="BF40" s="308"/>
      <c r="BG40" s="308"/>
      <c r="BH40" s="308"/>
      <c r="BI40" s="309"/>
      <c r="BJ40" s="309"/>
      <c r="BK40" s="56" t="s">
        <v>530</v>
      </c>
      <c r="BL40" s="311">
        <f>AVERAGE(BA40:BJ40)</f>
        <v>0.5</v>
      </c>
    </row>
    <row r="41" spans="1:64" ht="39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0.8</v>
      </c>
      <c r="N41" s="374"/>
      <c r="O41" s="376"/>
      <c r="P41" s="366"/>
      <c r="Q41" s="417"/>
      <c r="R41" s="382"/>
      <c r="S41" s="471"/>
      <c r="W41" s="111" t="s">
        <v>323</v>
      </c>
      <c r="X41" s="113" t="s">
        <v>83</v>
      </c>
      <c r="Y41" s="113">
        <v>1.2</v>
      </c>
      <c r="Z41" s="113"/>
      <c r="AA41" s="222" t="s">
        <v>315</v>
      </c>
      <c r="AB41" s="96">
        <v>0.6</v>
      </c>
      <c r="AC41" s="56"/>
      <c r="AD41" s="229" t="s">
        <v>321</v>
      </c>
      <c r="AE41" s="98">
        <v>0.3</v>
      </c>
      <c r="AF41" s="230" t="s">
        <v>320</v>
      </c>
      <c r="AG41" s="98">
        <v>0.3</v>
      </c>
      <c r="AH41" s="230" t="s">
        <v>322</v>
      </c>
      <c r="AI41" s="99">
        <v>0.6</v>
      </c>
      <c r="AJ41" s="1" t="s">
        <v>448</v>
      </c>
      <c r="AL41" s="222" t="s">
        <v>316</v>
      </c>
      <c r="AM41" s="96">
        <v>0.2</v>
      </c>
      <c r="AO41" s="229" t="s">
        <v>297</v>
      </c>
      <c r="AP41" s="98">
        <v>0.6</v>
      </c>
      <c r="AQ41" s="229" t="s">
        <v>328</v>
      </c>
      <c r="AR41" s="99">
        <v>0.4</v>
      </c>
      <c r="AS41" s="229" t="s">
        <v>329</v>
      </c>
      <c r="AT41" s="99">
        <v>0.3</v>
      </c>
      <c r="AU41" s="229" t="s">
        <v>330</v>
      </c>
      <c r="AV41" s="99">
        <v>0.2</v>
      </c>
      <c r="AW41" s="229" t="s">
        <v>331</v>
      </c>
      <c r="AX41" s="99">
        <v>0.1</v>
      </c>
      <c r="AZ41" s="1" t="s">
        <v>525</v>
      </c>
      <c r="BA41" s="308"/>
      <c r="BB41" s="308"/>
      <c r="BC41" s="308"/>
      <c r="BD41" s="308"/>
      <c r="BE41" s="308"/>
      <c r="BF41" s="308"/>
      <c r="BG41" s="308"/>
      <c r="BH41" s="308"/>
      <c r="BI41" s="309"/>
      <c r="BJ41" s="309"/>
      <c r="BK41" s="56" t="s">
        <v>531</v>
      </c>
      <c r="BL41" s="311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57.6" x14ac:dyDescent="0.2">
      <c r="A43" s="442" t="s">
        <v>154</v>
      </c>
      <c r="B43" s="407">
        <v>0.08</v>
      </c>
      <c r="C43" s="443">
        <f>F43+F45+F47</f>
        <v>3.6000000000000004E-2</v>
      </c>
      <c r="D43" s="386" t="s">
        <v>141</v>
      </c>
      <c r="E43" s="388">
        <v>0.03</v>
      </c>
      <c r="F43" s="458">
        <f>(I43+I44)/100</f>
        <v>1.2500000000000001E-2</v>
      </c>
      <c r="G43" s="11" t="s">
        <v>18</v>
      </c>
      <c r="H43" s="12">
        <v>1.5</v>
      </c>
      <c r="I43" s="165">
        <f>'[1]Analisis de resultados'!$AH$57</f>
        <v>0.75</v>
      </c>
      <c r="K43" s="137" t="s">
        <v>167</v>
      </c>
      <c r="L43" s="356">
        <v>3</v>
      </c>
      <c r="M43" s="359">
        <f>AB43+AM43</f>
        <v>1.1000000000000001</v>
      </c>
      <c r="N43" s="390" t="s">
        <v>166</v>
      </c>
      <c r="O43" s="383">
        <v>0.03</v>
      </c>
      <c r="P43" s="364">
        <f>M43/100</f>
        <v>1.1000000000000001E-2</v>
      </c>
      <c r="Q43" s="415" t="s">
        <v>243</v>
      </c>
      <c r="R43" s="380">
        <v>0.08</v>
      </c>
      <c r="S43" s="469">
        <f>P43+P45+P47</f>
        <v>3.7000000000000005E-2</v>
      </c>
      <c r="W43" s="111" t="s">
        <v>332</v>
      </c>
      <c r="X43" s="113" t="s">
        <v>83</v>
      </c>
      <c r="Y43" s="113">
        <v>3</v>
      </c>
      <c r="Z43" s="113"/>
      <c r="AA43" s="222" t="s">
        <v>312</v>
      </c>
      <c r="AB43" s="96">
        <v>0.5</v>
      </c>
      <c r="AC43" s="56"/>
      <c r="AD43" s="229" t="s">
        <v>303</v>
      </c>
      <c r="AE43" s="98">
        <v>0.5</v>
      </c>
      <c r="AF43" s="230" t="s">
        <v>304</v>
      </c>
      <c r="AG43" s="98">
        <v>0.5</v>
      </c>
      <c r="AH43" s="230" t="s">
        <v>305</v>
      </c>
      <c r="AI43" s="99">
        <v>0.5</v>
      </c>
      <c r="AJ43" s="1" t="s">
        <v>448</v>
      </c>
      <c r="AL43" s="222" t="s">
        <v>337</v>
      </c>
      <c r="AM43" s="96">
        <v>0.6</v>
      </c>
      <c r="AO43" s="229" t="s">
        <v>297</v>
      </c>
      <c r="AP43" s="98">
        <v>1.5</v>
      </c>
      <c r="AQ43" s="229" t="s">
        <v>340</v>
      </c>
      <c r="AR43" s="99">
        <v>1.2</v>
      </c>
      <c r="AS43" s="229" t="s">
        <v>339</v>
      </c>
      <c r="AT43" s="99">
        <v>0.9</v>
      </c>
      <c r="AU43" s="229" t="s">
        <v>338</v>
      </c>
      <c r="AV43" s="99">
        <v>0.6</v>
      </c>
      <c r="AW43" s="229" t="s">
        <v>336</v>
      </c>
      <c r="AX43" s="99">
        <v>0.3</v>
      </c>
      <c r="AZ43" s="1" t="s">
        <v>527</v>
      </c>
      <c r="BA43" s="172">
        <v>0.5</v>
      </c>
      <c r="BB43" s="172">
        <v>0.5</v>
      </c>
      <c r="BC43" s="172">
        <v>1.5</v>
      </c>
      <c r="BD43" s="172"/>
      <c r="BE43" s="172"/>
      <c r="BF43" s="172"/>
      <c r="BG43" s="172"/>
      <c r="BH43" s="172"/>
      <c r="BI43" s="172"/>
      <c r="BJ43" s="172"/>
      <c r="BK43" s="1" t="s">
        <v>532</v>
      </c>
      <c r="BL43" s="296">
        <f>AVERAGE(BA43:BJ43)</f>
        <v>0.83333333333333337</v>
      </c>
    </row>
    <row r="44" spans="1:64" ht="105.6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resultados'!$AI$57</f>
        <v>0.5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67.2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1.6500000000000001E-2</v>
      </c>
      <c r="G45" s="11" t="s">
        <v>20</v>
      </c>
      <c r="H45" s="12">
        <v>1.5</v>
      </c>
      <c r="I45" s="165">
        <f>'[1]Analisis de resultados'!$AJ$57</f>
        <v>0.9</v>
      </c>
      <c r="K45" s="135" t="s">
        <v>170</v>
      </c>
      <c r="L45" s="400">
        <v>3</v>
      </c>
      <c r="M45" s="466">
        <f>AB45+AM45</f>
        <v>1.4</v>
      </c>
      <c r="N45" s="373" t="s">
        <v>168</v>
      </c>
      <c r="O45" s="375">
        <v>0.03</v>
      </c>
      <c r="P45" s="371">
        <f>M45/100</f>
        <v>1.3999999999999999E-2</v>
      </c>
      <c r="Q45" s="416"/>
      <c r="R45" s="381"/>
      <c r="S45" s="470"/>
      <c r="W45" s="111" t="s">
        <v>333</v>
      </c>
      <c r="X45" s="113" t="s">
        <v>83</v>
      </c>
      <c r="Y45" s="113">
        <v>3</v>
      </c>
      <c r="Z45" s="113"/>
      <c r="AA45" s="222" t="s">
        <v>312</v>
      </c>
      <c r="AB45" s="96">
        <v>0.5</v>
      </c>
      <c r="AC45" s="56"/>
      <c r="AD45" s="229" t="s">
        <v>303</v>
      </c>
      <c r="AE45" s="98">
        <v>0.5</v>
      </c>
      <c r="AF45" s="230" t="s">
        <v>304</v>
      </c>
      <c r="AG45" s="98">
        <v>0.5</v>
      </c>
      <c r="AH45" s="230" t="s">
        <v>305</v>
      </c>
      <c r="AI45" s="99">
        <v>0.5</v>
      </c>
      <c r="AL45" s="222" t="s">
        <v>337</v>
      </c>
      <c r="AM45" s="96">
        <v>0.9</v>
      </c>
      <c r="AO45" s="229" t="s">
        <v>297</v>
      </c>
      <c r="AP45" s="98">
        <v>1.5</v>
      </c>
      <c r="AQ45" s="229" t="s">
        <v>340</v>
      </c>
      <c r="AR45" s="99">
        <v>1.2</v>
      </c>
      <c r="AS45" s="229" t="s">
        <v>339</v>
      </c>
      <c r="AT45" s="99">
        <v>0.9</v>
      </c>
      <c r="AU45" s="229" t="s">
        <v>338</v>
      </c>
      <c r="AV45" s="99">
        <v>0.6</v>
      </c>
      <c r="AW45" s="229" t="s">
        <v>336</v>
      </c>
      <c r="AX45" s="99">
        <v>0.3</v>
      </c>
      <c r="AZ45" s="1" t="s">
        <v>527</v>
      </c>
      <c r="BA45" s="172">
        <v>1</v>
      </c>
      <c r="BB45" s="172">
        <v>1.5</v>
      </c>
      <c r="BC45" s="172"/>
      <c r="BD45" s="172"/>
      <c r="BE45" s="172"/>
      <c r="BF45" s="172"/>
      <c r="BG45" s="172"/>
      <c r="BH45" s="172"/>
      <c r="BI45" s="172"/>
      <c r="BJ45" s="172"/>
      <c r="BK45" s="1" t="s">
        <v>533</v>
      </c>
      <c r="BL45" s="296">
        <f>AVERAGE(BA45:BJ45)</f>
        <v>1.25</v>
      </c>
    </row>
    <row r="46" spans="1:64" ht="105.6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resultados'!$AK$57</f>
        <v>0.75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67.2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6.9999999999999993E-3</v>
      </c>
      <c r="G47" s="11" t="s">
        <v>22</v>
      </c>
      <c r="H47" s="459">
        <v>2</v>
      </c>
      <c r="I47" s="460">
        <f>'[1]Analisis de resultados'!$AL$57</f>
        <v>0.7</v>
      </c>
      <c r="K47" s="135" t="s">
        <v>173</v>
      </c>
      <c r="L47" s="12">
        <v>1</v>
      </c>
      <c r="M47" s="187">
        <f>AB47+AM47</f>
        <v>0.60000000000000009</v>
      </c>
      <c r="N47" s="373" t="s">
        <v>172</v>
      </c>
      <c r="O47" s="375">
        <v>0.02</v>
      </c>
      <c r="P47" s="371">
        <f>(M47+M48)/100</f>
        <v>1.2000000000000002E-2</v>
      </c>
      <c r="Q47" s="416"/>
      <c r="R47" s="381"/>
      <c r="S47" s="470"/>
      <c r="W47" s="111" t="s">
        <v>334</v>
      </c>
      <c r="X47" s="113" t="s">
        <v>83</v>
      </c>
      <c r="Y47" s="113">
        <v>1</v>
      </c>
      <c r="Z47" s="113"/>
      <c r="AA47" s="222" t="s">
        <v>313</v>
      </c>
      <c r="AB47" s="96">
        <v>0.4</v>
      </c>
      <c r="AC47" s="56"/>
      <c r="AD47" s="229" t="s">
        <v>321</v>
      </c>
      <c r="AE47" s="98">
        <v>0.3</v>
      </c>
      <c r="AF47" s="230" t="s">
        <v>320</v>
      </c>
      <c r="AG47" s="98">
        <v>0.3</v>
      </c>
      <c r="AH47" s="230" t="s">
        <v>322</v>
      </c>
      <c r="AI47" s="99">
        <v>0.5</v>
      </c>
      <c r="AL47" s="222" t="s">
        <v>318</v>
      </c>
      <c r="AM47" s="96">
        <v>0.2</v>
      </c>
      <c r="AO47" s="229" t="s">
        <v>513</v>
      </c>
      <c r="AP47" s="98">
        <v>0.5</v>
      </c>
      <c r="AQ47" s="229" t="s">
        <v>512</v>
      </c>
      <c r="AR47" s="99">
        <v>0.4</v>
      </c>
      <c r="AS47" s="229" t="s">
        <v>514</v>
      </c>
      <c r="AT47" s="99">
        <v>0.3</v>
      </c>
      <c r="AU47" s="229" t="s">
        <v>515</v>
      </c>
      <c r="AV47" s="99">
        <v>0.2</v>
      </c>
      <c r="AW47" s="229" t="s">
        <v>516</v>
      </c>
      <c r="AX47" s="99">
        <v>0.1</v>
      </c>
      <c r="AZ47" s="1" t="s">
        <v>525</v>
      </c>
      <c r="BA47" s="302"/>
      <c r="BB47" s="302"/>
      <c r="BC47" s="302"/>
      <c r="BD47" s="302"/>
      <c r="BE47" s="302"/>
      <c r="BF47" s="302"/>
      <c r="BG47" s="302"/>
      <c r="BH47" s="302"/>
      <c r="BI47" s="303"/>
      <c r="BJ47" s="303"/>
      <c r="BK47" s="1" t="s">
        <v>498</v>
      </c>
      <c r="BL47" s="296" t="e">
        <f>AVERAGE(BA47:BJ47)</f>
        <v>#DIV/0!</v>
      </c>
    </row>
    <row r="48" spans="1:64" ht="31.2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0.60000000000000009</v>
      </c>
      <c r="N48" s="374"/>
      <c r="O48" s="376"/>
      <c r="P48" s="366"/>
      <c r="Q48" s="417"/>
      <c r="R48" s="382"/>
      <c r="S48" s="471"/>
      <c r="W48" s="111" t="s">
        <v>335</v>
      </c>
      <c r="X48" s="113" t="s">
        <v>83</v>
      </c>
      <c r="Y48" s="113">
        <v>1</v>
      </c>
      <c r="Z48" s="113"/>
      <c r="AA48" s="222" t="s">
        <v>313</v>
      </c>
      <c r="AB48" s="96">
        <v>0.4</v>
      </c>
      <c r="AC48" s="56"/>
      <c r="AD48" s="229" t="s">
        <v>321</v>
      </c>
      <c r="AE48" s="98">
        <v>0.3</v>
      </c>
      <c r="AF48" s="230" t="s">
        <v>320</v>
      </c>
      <c r="AG48" s="98">
        <v>0.3</v>
      </c>
      <c r="AH48" s="230" t="s">
        <v>322</v>
      </c>
      <c r="AI48" s="99">
        <v>0.5</v>
      </c>
      <c r="AL48" s="222" t="s">
        <v>318</v>
      </c>
      <c r="AM48" s="96">
        <v>0.2</v>
      </c>
      <c r="AO48" s="229" t="s">
        <v>297</v>
      </c>
      <c r="AP48" s="98">
        <v>0.5</v>
      </c>
      <c r="AQ48" s="229" t="s">
        <v>517</v>
      </c>
      <c r="AR48" s="99">
        <v>0.4</v>
      </c>
      <c r="AS48" s="229" t="s">
        <v>518</v>
      </c>
      <c r="AT48" s="99">
        <v>0.3</v>
      </c>
      <c r="AU48" s="229" t="s">
        <v>519</v>
      </c>
      <c r="AV48" s="99">
        <v>0.2</v>
      </c>
      <c r="AW48" s="229" t="s">
        <v>520</v>
      </c>
      <c r="AX48" s="99">
        <v>0.1</v>
      </c>
      <c r="AZ48" s="1" t="s">
        <v>525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499</v>
      </c>
      <c r="BL48" s="296" t="e">
        <f>AVERAGE(BA48:BJ48)</f>
        <v>#DIV/0!</v>
      </c>
    </row>
    <row r="49" spans="1:44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44" ht="46.8" customHeight="1" x14ac:dyDescent="0.2">
      <c r="A50" s="452" t="s">
        <v>153</v>
      </c>
      <c r="B50" s="454">
        <v>7.0000000000000007E-2</v>
      </c>
      <c r="C50" s="445">
        <f>F50</f>
        <v>3.3000000000000002E-2</v>
      </c>
      <c r="D50" s="373" t="s">
        <v>144</v>
      </c>
      <c r="E50" s="375">
        <v>7.0000000000000007E-2</v>
      </c>
      <c r="F50" s="371">
        <f>(I50+I51+I52+I56+I57+I58)/100</f>
        <v>3.3000000000000002E-2</v>
      </c>
      <c r="G50" s="11" t="s">
        <v>23</v>
      </c>
      <c r="H50" s="12">
        <v>3</v>
      </c>
      <c r="I50" s="165">
        <f>'[1]Analisis de resultados'!$AM$57</f>
        <v>1.5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3.8699999999999998E-2</v>
      </c>
      <c r="Q50" s="415" t="s">
        <v>244</v>
      </c>
      <c r="R50" s="380">
        <v>7.0000000000000007E-2</v>
      </c>
      <c r="S50" s="469">
        <f>P50</f>
        <v>3.8699999999999998E-2</v>
      </c>
      <c r="W50" s="111" t="s">
        <v>341</v>
      </c>
      <c r="X50" s="113" t="s">
        <v>83</v>
      </c>
      <c r="Y50" s="113">
        <v>7</v>
      </c>
      <c r="Z50" s="113"/>
      <c r="AA50" s="252" t="s">
        <v>392</v>
      </c>
      <c r="AC50" s="252" t="s">
        <v>393</v>
      </c>
      <c r="AD50" s="245" t="s">
        <v>395</v>
      </c>
      <c r="AE50" s="245" t="s">
        <v>396</v>
      </c>
      <c r="AF50" s="245" t="s">
        <v>397</v>
      </c>
      <c r="AI50" s="252" t="s">
        <v>398</v>
      </c>
      <c r="AL50" s="252" t="s">
        <v>399</v>
      </c>
    </row>
    <row r="51" spans="1:44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resultados'!$AN$57</f>
        <v>0.6</v>
      </c>
      <c r="K51" s="135" t="s">
        <v>177</v>
      </c>
      <c r="L51" s="12">
        <v>3.5</v>
      </c>
      <c r="M51" s="187">
        <f>AA51</f>
        <v>2.17</v>
      </c>
      <c r="N51" s="386"/>
      <c r="O51" s="388"/>
      <c r="P51" s="458"/>
      <c r="Q51" s="416"/>
      <c r="R51" s="381"/>
      <c r="S51" s="470"/>
      <c r="X51" s="1" t="s">
        <v>394</v>
      </c>
      <c r="Z51" s="1" t="s">
        <v>400</v>
      </c>
      <c r="AA51" s="185">
        <f>AVERAGE(AA53:AA67)</f>
        <v>2.17</v>
      </c>
      <c r="AB51" s="1"/>
      <c r="AC51" s="185">
        <f>AVERAGE(AC53:AC67)</f>
        <v>0.9</v>
      </c>
      <c r="AD51" s="253">
        <v>0.5</v>
      </c>
      <c r="AE51" s="253">
        <v>0.5</v>
      </c>
      <c r="AF51" s="253">
        <v>0.5</v>
      </c>
      <c r="AG51" s="1"/>
      <c r="AH51" s="185">
        <f>AVERAGE(AH53:AH67)</f>
        <v>0.4</v>
      </c>
      <c r="AI51" s="253">
        <v>1</v>
      </c>
      <c r="AJ51" s="1"/>
      <c r="AK51" s="185">
        <f>AVERAGE(AK53:AK67)</f>
        <v>0.4</v>
      </c>
      <c r="AL51" s="253">
        <v>1</v>
      </c>
      <c r="AM51" s="1"/>
      <c r="AO51" s="1"/>
      <c r="AP51" s="1"/>
      <c r="AQ51" s="1"/>
      <c r="AR51" s="1"/>
    </row>
    <row r="52" spans="1:44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resultados'!$AO$57</f>
        <v>0.4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44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401</v>
      </c>
      <c r="Z53" s="334"/>
      <c r="AA53" s="209">
        <v>1.5</v>
      </c>
      <c r="AB53" s="1"/>
      <c r="AC53" s="208">
        <f>SUM(AD53:AF53)</f>
        <v>1</v>
      </c>
      <c r="AD53" s="260"/>
      <c r="AE53" s="56">
        <v>0.5</v>
      </c>
      <c r="AF53" s="217">
        <v>0.5</v>
      </c>
      <c r="AG53" s="1"/>
      <c r="AH53" s="208">
        <v>1</v>
      </c>
      <c r="AJ53" s="1"/>
      <c r="AK53" s="208">
        <v>1</v>
      </c>
    </row>
    <row r="54" spans="1:44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0.9</v>
      </c>
      <c r="N54" s="386"/>
      <c r="O54" s="388"/>
      <c r="P54" s="458"/>
      <c r="Q54" s="416"/>
      <c r="R54" s="381"/>
      <c r="S54" s="470"/>
      <c r="Y54" s="333" t="s">
        <v>402</v>
      </c>
      <c r="Z54" s="334"/>
      <c r="AA54" s="209">
        <v>2</v>
      </c>
      <c r="AB54" s="1"/>
      <c r="AC54" s="208">
        <f t="shared" ref="AC54:AC62" si="0">SUM(AD54:AF54)</f>
        <v>0.5</v>
      </c>
      <c r="AD54" s="260"/>
      <c r="AE54" s="56"/>
      <c r="AF54" s="217">
        <v>0.5</v>
      </c>
      <c r="AG54" s="1"/>
      <c r="AH54" s="208">
        <v>1</v>
      </c>
      <c r="AJ54" s="1"/>
      <c r="AK54" s="208">
        <v>1</v>
      </c>
    </row>
    <row r="55" spans="1:44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0.4</v>
      </c>
      <c r="N55" s="386"/>
      <c r="O55" s="388"/>
      <c r="P55" s="458"/>
      <c r="Q55" s="416"/>
      <c r="R55" s="381"/>
      <c r="S55" s="470"/>
      <c r="Y55" s="333" t="s">
        <v>403</v>
      </c>
      <c r="Z55" s="334"/>
      <c r="AA55" s="209">
        <v>3.5</v>
      </c>
      <c r="AB55" s="1"/>
      <c r="AC55" s="208">
        <f t="shared" si="0"/>
        <v>0.5</v>
      </c>
      <c r="AD55" s="260"/>
      <c r="AE55" s="56"/>
      <c r="AF55" s="217">
        <v>0.5</v>
      </c>
      <c r="AG55" s="1"/>
      <c r="AH55" s="208">
        <v>1</v>
      </c>
      <c r="AJ55" s="1"/>
      <c r="AK55" s="208">
        <v>1</v>
      </c>
    </row>
    <row r="56" spans="1:44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resultados'!$AP$57</f>
        <v>0.4</v>
      </c>
      <c r="K56" s="135" t="s">
        <v>182</v>
      </c>
      <c r="L56" s="128">
        <v>1</v>
      </c>
      <c r="M56" s="187">
        <f>AK51</f>
        <v>0.4</v>
      </c>
      <c r="N56" s="386"/>
      <c r="O56" s="388"/>
      <c r="P56" s="458"/>
      <c r="Q56" s="416"/>
      <c r="R56" s="381"/>
      <c r="S56" s="470"/>
      <c r="Y56" s="333" t="s">
        <v>404</v>
      </c>
      <c r="Z56" s="334"/>
      <c r="AA56" s="209">
        <v>2.2000000000000002</v>
      </c>
      <c r="AB56" s="1"/>
      <c r="AC56" s="208">
        <f t="shared" si="0"/>
        <v>0.5</v>
      </c>
      <c r="AD56" s="260"/>
      <c r="AE56" s="56"/>
      <c r="AF56" s="217">
        <v>0.5</v>
      </c>
      <c r="AG56" s="1"/>
      <c r="AH56" s="208">
        <v>0</v>
      </c>
      <c r="AJ56" s="1"/>
      <c r="AK56" s="208">
        <v>0</v>
      </c>
    </row>
    <row r="57" spans="1:44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resultados'!$AQ$57</f>
        <v>0.4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 t="s">
        <v>405</v>
      </c>
      <c r="Z57" s="334"/>
      <c r="AA57" s="209">
        <v>2.5</v>
      </c>
      <c r="AB57" s="1"/>
      <c r="AC57" s="208">
        <f t="shared" si="0"/>
        <v>1</v>
      </c>
      <c r="AD57" s="260"/>
      <c r="AE57" s="56">
        <v>0.5</v>
      </c>
      <c r="AF57" s="217">
        <v>0.5</v>
      </c>
      <c r="AG57" s="1"/>
      <c r="AH57" s="208">
        <v>1</v>
      </c>
      <c r="AJ57" s="1"/>
      <c r="AK57" s="208">
        <v>1</v>
      </c>
    </row>
    <row r="58" spans="1:44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resultados'!$AR$57</f>
        <v>0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 t="s">
        <v>406</v>
      </c>
      <c r="Z58" s="334"/>
      <c r="AA58" s="209">
        <v>2</v>
      </c>
      <c r="AB58" s="1"/>
      <c r="AC58" s="208">
        <f t="shared" si="0"/>
        <v>1.5</v>
      </c>
      <c r="AD58" s="260">
        <v>0.5</v>
      </c>
      <c r="AE58" s="56">
        <v>0.5</v>
      </c>
      <c r="AF58" s="217">
        <v>0.5</v>
      </c>
      <c r="AG58" s="1"/>
      <c r="AH58" s="208">
        <v>0</v>
      </c>
      <c r="AJ58" s="1"/>
      <c r="AK58" s="208">
        <v>0</v>
      </c>
    </row>
    <row r="59" spans="1:44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 t="s">
        <v>407</v>
      </c>
      <c r="Z59" s="334"/>
      <c r="AA59" s="209">
        <v>1.5</v>
      </c>
      <c r="AB59" s="1"/>
      <c r="AC59" s="208">
        <f t="shared" si="0"/>
        <v>1</v>
      </c>
      <c r="AD59" s="260">
        <v>0.5</v>
      </c>
      <c r="AE59" s="56"/>
      <c r="AF59" s="217">
        <v>0.5</v>
      </c>
      <c r="AG59" s="1"/>
      <c r="AH59" s="208">
        <v>0</v>
      </c>
      <c r="AJ59" s="1"/>
      <c r="AK59" s="208">
        <v>0</v>
      </c>
    </row>
    <row r="60" spans="1:44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 t="s">
        <v>408</v>
      </c>
      <c r="Z60" s="334"/>
      <c r="AA60" s="209">
        <v>2.5</v>
      </c>
      <c r="AB60" s="1"/>
      <c r="AC60" s="208">
        <f t="shared" si="0"/>
        <v>1</v>
      </c>
      <c r="AD60" s="260">
        <v>0.5</v>
      </c>
      <c r="AE60" s="56"/>
      <c r="AF60" s="217">
        <v>0.5</v>
      </c>
      <c r="AG60" s="1"/>
      <c r="AH60" s="208">
        <v>0</v>
      </c>
      <c r="AJ60" s="1"/>
      <c r="AK60" s="208">
        <v>0</v>
      </c>
    </row>
    <row r="61" spans="1:44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 t="s">
        <v>428</v>
      </c>
      <c r="Z61" s="334"/>
      <c r="AA61" s="209">
        <v>1.5</v>
      </c>
      <c r="AB61" s="1"/>
      <c r="AC61" s="208">
        <f t="shared" si="0"/>
        <v>1</v>
      </c>
      <c r="AD61" s="260">
        <v>0.5</v>
      </c>
      <c r="AE61" s="56"/>
      <c r="AF61" s="217">
        <v>0.5</v>
      </c>
      <c r="AG61" s="1"/>
      <c r="AH61" s="208">
        <v>0</v>
      </c>
      <c r="AJ61" s="1"/>
      <c r="AK61" s="208">
        <v>0</v>
      </c>
    </row>
    <row r="62" spans="1:44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 t="s">
        <v>454</v>
      </c>
      <c r="Z62" s="334"/>
      <c r="AA62" s="209">
        <v>2.5</v>
      </c>
      <c r="AB62" s="1"/>
      <c r="AC62" s="208">
        <f t="shared" si="0"/>
        <v>1</v>
      </c>
      <c r="AD62" s="260">
        <v>0.5</v>
      </c>
      <c r="AE62" s="56"/>
      <c r="AF62" s="217">
        <v>0.5</v>
      </c>
      <c r="AG62" s="1"/>
      <c r="AH62" s="208">
        <v>0</v>
      </c>
      <c r="AJ62" s="1"/>
      <c r="AK62" s="208">
        <v>0</v>
      </c>
    </row>
    <row r="63" spans="1:44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 t="s">
        <v>455</v>
      </c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44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 t="s">
        <v>456</v>
      </c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 t="s">
        <v>457</v>
      </c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 t="s">
        <v>458</v>
      </c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 t="s">
        <v>459</v>
      </c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0.04</v>
      </c>
      <c r="D68" s="373" t="s">
        <v>145</v>
      </c>
      <c r="E68" s="375">
        <v>0.06</v>
      </c>
      <c r="F68" s="371">
        <f>I68/100</f>
        <v>0.04</v>
      </c>
      <c r="G68" s="398" t="s">
        <v>34</v>
      </c>
      <c r="H68" s="400">
        <v>6</v>
      </c>
      <c r="I68" s="401">
        <f>'[1]Analisis de resultados'!$AS$57</f>
        <v>4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1.4999999999999999E-2</v>
      </c>
      <c r="Q68" s="415" t="s">
        <v>245</v>
      </c>
      <c r="R68" s="380">
        <v>0.06</v>
      </c>
      <c r="S68" s="469">
        <f>P68</f>
        <v>1.4999999999999999E-2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4">
        <f>AB69</f>
        <v>0</v>
      </c>
      <c r="N69" s="391"/>
      <c r="O69" s="384"/>
      <c r="P69" s="365"/>
      <c r="Q69" s="416"/>
      <c r="R69" s="381"/>
      <c r="S69" s="470"/>
      <c r="W69" s="111" t="s">
        <v>342</v>
      </c>
      <c r="X69" s="113" t="s">
        <v>83</v>
      </c>
      <c r="Y69" s="113">
        <v>1.5</v>
      </c>
      <c r="AA69" s="223" t="s">
        <v>346</v>
      </c>
      <c r="AB69" s="219">
        <v>0</v>
      </c>
      <c r="AC69" s="241" t="s">
        <v>347</v>
      </c>
      <c r="AD69" s="220">
        <v>0.3</v>
      </c>
      <c r="AE69" s="242" t="s">
        <v>348</v>
      </c>
      <c r="AF69" s="221">
        <v>0.6</v>
      </c>
      <c r="AG69" s="242" t="s">
        <v>349</v>
      </c>
      <c r="AH69" s="221">
        <v>0.9</v>
      </c>
      <c r="AI69" s="242" t="s">
        <v>350</v>
      </c>
      <c r="AJ69" s="221">
        <v>1.2</v>
      </c>
      <c r="AK69" s="241" t="s">
        <v>351</v>
      </c>
      <c r="AL69" s="218">
        <v>1.5</v>
      </c>
      <c r="AN69" s="1" t="s">
        <v>449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4">
        <f>AB70</f>
        <v>0</v>
      </c>
      <c r="N70" s="391"/>
      <c r="O70" s="384"/>
      <c r="P70" s="365"/>
      <c r="Q70" s="416"/>
      <c r="R70" s="381"/>
      <c r="S70" s="470"/>
      <c r="W70" s="111" t="s">
        <v>343</v>
      </c>
      <c r="X70" s="113" t="s">
        <v>83</v>
      </c>
      <c r="Y70" s="113">
        <v>1.5</v>
      </c>
      <c r="AA70" s="223" t="s">
        <v>346</v>
      </c>
      <c r="AB70" s="219">
        <v>0</v>
      </c>
      <c r="AC70" s="241" t="s">
        <v>347</v>
      </c>
      <c r="AD70" s="220">
        <v>0.3</v>
      </c>
      <c r="AE70" s="242" t="s">
        <v>348</v>
      </c>
      <c r="AF70" s="221">
        <v>0.6</v>
      </c>
      <c r="AG70" s="242" t="s">
        <v>349</v>
      </c>
      <c r="AH70" s="221">
        <v>0.9</v>
      </c>
      <c r="AI70" s="242" t="s">
        <v>350</v>
      </c>
      <c r="AJ70" s="221">
        <v>1.2</v>
      </c>
      <c r="AK70" s="241" t="s">
        <v>351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4"/>
      <c r="BH70" s="93"/>
      <c r="BI70" s="93"/>
      <c r="BJ70" s="262" t="s">
        <v>363</v>
      </c>
      <c r="BK70" s="262" t="s">
        <v>367</v>
      </c>
      <c r="BL70" s="262" t="s">
        <v>366</v>
      </c>
      <c r="BM70" s="262" t="s">
        <v>365</v>
      </c>
      <c r="BN70" s="262" t="s">
        <v>364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4">
        <f>AB71</f>
        <v>1.5</v>
      </c>
      <c r="N71" s="391"/>
      <c r="O71" s="384"/>
      <c r="P71" s="365"/>
      <c r="Q71" s="416"/>
      <c r="R71" s="381"/>
      <c r="S71" s="470"/>
      <c r="W71" s="111" t="s">
        <v>344</v>
      </c>
      <c r="X71" s="113" t="s">
        <v>83</v>
      </c>
      <c r="Y71" s="113">
        <v>1.5</v>
      </c>
      <c r="Z71" s="261"/>
      <c r="AA71" s="223" t="s">
        <v>352</v>
      </c>
      <c r="AB71" s="219">
        <v>1.5</v>
      </c>
      <c r="AC71" s="241" t="s">
        <v>355</v>
      </c>
      <c r="AD71" s="220">
        <v>1.5</v>
      </c>
      <c r="AE71" s="242" t="s">
        <v>126</v>
      </c>
      <c r="AF71" s="221">
        <v>0.75</v>
      </c>
      <c r="AG71" s="242" t="s">
        <v>356</v>
      </c>
      <c r="AH71" s="218">
        <v>0</v>
      </c>
      <c r="AJ71" s="56" t="s">
        <v>353</v>
      </c>
      <c r="AK71" s="56" t="s">
        <v>354</v>
      </c>
      <c r="AM71" s="1" t="s">
        <v>357</v>
      </c>
      <c r="AN71" s="1">
        <v>33</v>
      </c>
      <c r="BG71" s="325"/>
      <c r="BI71" s="39"/>
      <c r="BJ71" s="181" t="s">
        <v>401</v>
      </c>
      <c r="BK71" s="181" t="s">
        <v>429</v>
      </c>
      <c r="BL71" s="181" t="s">
        <v>430</v>
      </c>
      <c r="BM71" s="181" t="s">
        <v>538</v>
      </c>
      <c r="BN71" s="181" t="s">
        <v>539</v>
      </c>
      <c r="BO71" s="181" t="s">
        <v>540</v>
      </c>
      <c r="BP71" s="181" t="s">
        <v>541</v>
      </c>
      <c r="BQ71" s="181" t="s">
        <v>542</v>
      </c>
      <c r="BR71" s="181" t="s">
        <v>543</v>
      </c>
      <c r="BS71" s="181" t="s">
        <v>544</v>
      </c>
      <c r="BT71" s="181" t="s">
        <v>545</v>
      </c>
      <c r="BU71" s="181" t="s">
        <v>546</v>
      </c>
      <c r="BV71" s="326" t="s">
        <v>547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4">
        <f>AB72</f>
        <v>0</v>
      </c>
      <c r="N72" s="391"/>
      <c r="O72" s="384"/>
      <c r="P72" s="365"/>
      <c r="Q72" s="416"/>
      <c r="R72" s="381"/>
      <c r="S72" s="470"/>
      <c r="W72" s="111" t="s">
        <v>345</v>
      </c>
      <c r="X72" s="113" t="s">
        <v>83</v>
      </c>
      <c r="Y72" s="113">
        <v>0</v>
      </c>
      <c r="AA72" s="223" t="s">
        <v>352</v>
      </c>
      <c r="AB72" s="219">
        <v>0</v>
      </c>
      <c r="AC72" s="241" t="s">
        <v>355</v>
      </c>
      <c r="AD72" s="220">
        <v>1.5</v>
      </c>
      <c r="AE72" s="242" t="s">
        <v>126</v>
      </c>
      <c r="AF72" s="221">
        <v>0.75</v>
      </c>
      <c r="AG72" s="242" t="s">
        <v>356</v>
      </c>
      <c r="AH72" s="218">
        <v>0</v>
      </c>
      <c r="AJ72" s="56" t="s">
        <v>353</v>
      </c>
      <c r="AK72" s="56" t="s">
        <v>354</v>
      </c>
      <c r="AM72" s="1" t="s">
        <v>357</v>
      </c>
      <c r="AN72" s="1">
        <v>6</v>
      </c>
      <c r="BG72" s="325"/>
      <c r="BH72" s="39" t="s">
        <v>431</v>
      </c>
      <c r="BI72" s="185">
        <f>AVERAGE(BJ72:BO72)</f>
        <v>0</v>
      </c>
      <c r="BJ72" s="4">
        <v>0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5"/>
      <c r="BH73" s="39" t="s">
        <v>432</v>
      </c>
      <c r="BI73" s="185">
        <f>AVERAGE(BJ73:BO73)</f>
        <v>0</v>
      </c>
      <c r="BJ73" s="4">
        <v>0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5"/>
      <c r="BH74" s="39" t="s">
        <v>433</v>
      </c>
      <c r="BI74" s="185">
        <f>AVERAGE(BJ74:BO74)</f>
        <v>0</v>
      </c>
      <c r="BJ74" s="4">
        <v>0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5.0000000000000001E-3</v>
      </c>
      <c r="D75" s="7" t="s">
        <v>147</v>
      </c>
      <c r="E75" s="8">
        <v>2.8000000000000001E-2</v>
      </c>
      <c r="F75" s="122">
        <f>I75/100</f>
        <v>5.0000000000000001E-3</v>
      </c>
      <c r="G75" s="11" t="s">
        <v>35</v>
      </c>
      <c r="H75" s="12">
        <v>2.8</v>
      </c>
      <c r="I75" s="165">
        <f>'[1]Analisis de resultados'!$AT$57</f>
        <v>0.5</v>
      </c>
      <c r="K75" s="137" t="s">
        <v>192</v>
      </c>
      <c r="L75" s="20">
        <v>2.8</v>
      </c>
      <c r="M75" s="186">
        <f>AA75</f>
        <v>0</v>
      </c>
      <c r="N75" s="17" t="s">
        <v>189</v>
      </c>
      <c r="O75" s="18">
        <v>2.8000000000000001E-2</v>
      </c>
      <c r="P75" s="120">
        <f>M75/100</f>
        <v>0</v>
      </c>
      <c r="Q75" s="456" t="s">
        <v>151</v>
      </c>
      <c r="R75" s="380">
        <v>0.05</v>
      </c>
      <c r="S75" s="469">
        <f>P75+P76+P77</f>
        <v>0</v>
      </c>
      <c r="W75" s="111" t="s">
        <v>361</v>
      </c>
      <c r="X75" s="113" t="s">
        <v>83</v>
      </c>
      <c r="Y75" s="113">
        <v>2.8</v>
      </c>
      <c r="Z75" s="318"/>
      <c r="AA75" s="319">
        <f>AD75+AT75</f>
        <v>0</v>
      </c>
      <c r="AC75" s="222" t="s">
        <v>368</v>
      </c>
      <c r="AD75" s="320">
        <f>AVERAGE(AF75,AH75,AJ75)</f>
        <v>0</v>
      </c>
      <c r="AE75" s="241" t="s">
        <v>358</v>
      </c>
      <c r="AF75" s="322">
        <f>BI72</f>
        <v>0</v>
      </c>
      <c r="AG75" s="242" t="s">
        <v>359</v>
      </c>
      <c r="AH75" s="323">
        <f>BI73</f>
        <v>0</v>
      </c>
      <c r="AI75" s="242" t="s">
        <v>360</v>
      </c>
      <c r="AJ75" s="319">
        <f>BI74</f>
        <v>0</v>
      </c>
      <c r="AL75" s="262" t="s">
        <v>363</v>
      </c>
      <c r="AM75" s="262" t="s">
        <v>367</v>
      </c>
      <c r="AN75" s="262" t="s">
        <v>366</v>
      </c>
      <c r="AO75" s="262" t="s">
        <v>365</v>
      </c>
      <c r="AP75" s="262" t="s">
        <v>364</v>
      </c>
      <c r="AS75" s="222" t="s">
        <v>362</v>
      </c>
      <c r="AT75" s="96">
        <v>0</v>
      </c>
      <c r="AU75" s="1"/>
      <c r="AV75" s="97" t="s">
        <v>297</v>
      </c>
      <c r="AW75" s="98">
        <v>1.4</v>
      </c>
      <c r="AX75" s="97" t="s">
        <v>340</v>
      </c>
      <c r="AY75" s="99">
        <v>1.1000000000000001</v>
      </c>
      <c r="AZ75" s="97" t="s">
        <v>339</v>
      </c>
      <c r="BA75" s="99">
        <v>0.8</v>
      </c>
      <c r="BB75" s="97" t="s">
        <v>338</v>
      </c>
      <c r="BC75" s="99">
        <v>0.5</v>
      </c>
      <c r="BD75" s="97" t="s">
        <v>336</v>
      </c>
      <c r="BE75" s="330">
        <v>0.2</v>
      </c>
      <c r="BF75" s="324"/>
      <c r="BG75" s="250" t="s">
        <v>535</v>
      </c>
      <c r="BH75" s="268"/>
      <c r="BJ75" s="245">
        <f>AVERAGE(BJ72:BJ74)</f>
        <v>0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1">AVERAGE(BM72:BM74)</f>
        <v>#DIV/0!</v>
      </c>
      <c r="BN75" s="245" t="e">
        <f t="shared" si="1"/>
        <v>#DIV/0!</v>
      </c>
      <c r="BO75" s="245" t="e">
        <f t="shared" si="1"/>
        <v>#DIV/0!</v>
      </c>
      <c r="BP75" s="245" t="e">
        <f t="shared" si="1"/>
        <v>#DIV/0!</v>
      </c>
      <c r="BQ75" s="245" t="e">
        <f t="shared" si="1"/>
        <v>#DIV/0!</v>
      </c>
      <c r="BR75" s="245" t="e">
        <f t="shared" si="1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2">AVERAGE(BU72:BU74)</f>
        <v>#DIV/0!</v>
      </c>
      <c r="BV75" s="245" t="e">
        <f t="shared" ref="BV75" si="3">AVERAGE(BV72:BV74)</f>
        <v>#DIV/0!</v>
      </c>
    </row>
    <row r="76" spans="1:74" ht="67.8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0</v>
      </c>
      <c r="G76" s="11" t="s">
        <v>36</v>
      </c>
      <c r="H76" s="12">
        <v>1.1000000000000001</v>
      </c>
      <c r="I76" s="165">
        <f>'[1]Analisis de resultados'!$AU$57</f>
        <v>0</v>
      </c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49"/>
      <c r="R76" s="381"/>
      <c r="S76" s="470"/>
      <c r="W76" s="111" t="s">
        <v>369</v>
      </c>
      <c r="X76" s="113" t="s">
        <v>83</v>
      </c>
      <c r="Y76" s="113">
        <v>1.1000000000000001</v>
      </c>
      <c r="Z76" s="318"/>
      <c r="AA76" s="319">
        <f>AD76+AT76</f>
        <v>0</v>
      </c>
      <c r="AC76" s="222" t="s">
        <v>370</v>
      </c>
      <c r="AD76" s="320">
        <f>AVERAGE(AF76,AH76,AJ76)</f>
        <v>0</v>
      </c>
      <c r="AE76" s="241" t="s">
        <v>358</v>
      </c>
      <c r="AF76" s="322">
        <f>BI77</f>
        <v>0</v>
      </c>
      <c r="AG76" s="242" t="s">
        <v>359</v>
      </c>
      <c r="AH76" s="323">
        <f>BI78</f>
        <v>0</v>
      </c>
      <c r="AI76" s="242" t="s">
        <v>360</v>
      </c>
      <c r="AJ76" s="319">
        <f>BI79</f>
        <v>0</v>
      </c>
      <c r="AL76" s="262" t="s">
        <v>376</v>
      </c>
      <c r="AM76" s="262" t="s">
        <v>375</v>
      </c>
      <c r="AN76" s="262" t="s">
        <v>374</v>
      </c>
      <c r="AO76" s="262" t="s">
        <v>373</v>
      </c>
      <c r="AP76" s="262" t="s">
        <v>372</v>
      </c>
      <c r="AS76" s="222" t="s">
        <v>371</v>
      </c>
      <c r="AT76" s="96">
        <v>0</v>
      </c>
      <c r="AU76" s="1"/>
      <c r="AV76" s="97" t="s">
        <v>297</v>
      </c>
      <c r="AW76" s="98">
        <v>0.6</v>
      </c>
      <c r="AX76" s="97" t="s">
        <v>340</v>
      </c>
      <c r="AY76" s="99">
        <v>0.4</v>
      </c>
      <c r="AZ76" s="97" t="s">
        <v>339</v>
      </c>
      <c r="BA76" s="99">
        <v>0.3</v>
      </c>
      <c r="BB76" s="97" t="s">
        <v>338</v>
      </c>
      <c r="BC76" s="99">
        <v>0.2</v>
      </c>
      <c r="BD76" s="97" t="s">
        <v>336</v>
      </c>
      <c r="BE76" s="330">
        <v>0.1</v>
      </c>
      <c r="BF76" s="331"/>
      <c r="BG76" s="215" t="s">
        <v>536</v>
      </c>
      <c r="BH76" s="268"/>
      <c r="BJ76" s="332">
        <f>AVERAGE(BJ77:BJ79)</f>
        <v>0</v>
      </c>
      <c r="BK76" s="332" t="e">
        <f>AVERAGE(BK77:BK79)</f>
        <v>#DIV/0!</v>
      </c>
      <c r="BL76" s="245" t="e">
        <f>AVERAGE(BL77:BL79)</f>
        <v>#DIV/0!</v>
      </c>
      <c r="BM76" s="245" t="e">
        <f t="shared" ref="BM76:BR76" si="4">AVERAGE(BM77:BM79)</f>
        <v>#DIV/0!</v>
      </c>
      <c r="BN76" s="245" t="e">
        <f t="shared" si="4"/>
        <v>#DIV/0!</v>
      </c>
      <c r="BO76" s="245" t="e">
        <f t="shared" si="4"/>
        <v>#DIV/0!</v>
      </c>
      <c r="BP76" s="245" t="e">
        <f t="shared" si="4"/>
        <v>#DIV/0!</v>
      </c>
      <c r="BQ76" s="245" t="e">
        <f t="shared" si="4"/>
        <v>#DIV/0!</v>
      </c>
      <c r="BR76" s="245" t="e">
        <f t="shared" si="4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5">AVERAGE(BU77:BU79)</f>
        <v>#DIV/0!</v>
      </c>
      <c r="BV76" s="245" t="e">
        <f t="shared" ref="BV76" si="6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0</v>
      </c>
      <c r="G77" s="11" t="s">
        <v>37</v>
      </c>
      <c r="H77" s="12">
        <v>1.1000000000000001</v>
      </c>
      <c r="I77" s="165">
        <f>'[1]Analisis de resultados'!$AV$57</f>
        <v>0</v>
      </c>
      <c r="K77" s="136" t="s">
        <v>194</v>
      </c>
      <c r="L77" s="22">
        <v>1.1000000000000001</v>
      </c>
      <c r="M77" s="189">
        <f>AA77</f>
        <v>0</v>
      </c>
      <c r="N77" s="76" t="s">
        <v>191</v>
      </c>
      <c r="O77" s="145">
        <v>1.0999999999999999E-2</v>
      </c>
      <c r="P77" s="146">
        <f>M77/100</f>
        <v>0</v>
      </c>
      <c r="Q77" s="472"/>
      <c r="R77" s="382"/>
      <c r="S77" s="471"/>
      <c r="W77" s="110" t="s">
        <v>380</v>
      </c>
      <c r="X77" s="114" t="s">
        <v>83</v>
      </c>
      <c r="Y77" s="114">
        <v>1.1000000000000001</v>
      </c>
      <c r="Z77" s="318"/>
      <c r="AA77" s="319">
        <v>0</v>
      </c>
      <c r="AC77" s="188" t="s">
        <v>377</v>
      </c>
      <c r="AD77" s="188" t="s">
        <v>378</v>
      </c>
      <c r="AE77" s="188" t="s">
        <v>379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5"/>
      <c r="BH77" s="39" t="s">
        <v>431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7"/>
      <c r="BH78" s="39" t="s">
        <v>432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7"/>
      <c r="BH79" s="39" t="s">
        <v>433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0.11700000000000001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0.15329999999999999</v>
      </c>
      <c r="S80" s="429"/>
      <c r="W80" s="39"/>
      <c r="X80" s="37"/>
      <c r="BG80" s="328"/>
      <c r="BH80" s="250"/>
      <c r="BI80" s="289"/>
      <c r="BJ80" s="262" t="s">
        <v>376</v>
      </c>
      <c r="BK80" s="262" t="s">
        <v>375</v>
      </c>
      <c r="BL80" s="262" t="s">
        <v>374</v>
      </c>
      <c r="BM80" s="262" t="s">
        <v>373</v>
      </c>
      <c r="BN80" s="262" t="s">
        <v>372</v>
      </c>
      <c r="BO80" s="115"/>
      <c r="BP80" s="115"/>
      <c r="BQ80" s="115"/>
      <c r="BR80" s="115"/>
      <c r="BS80" s="115"/>
      <c r="BT80" s="115"/>
      <c r="BU80" s="115"/>
      <c r="BV80" s="329"/>
    </row>
    <row r="81" spans="1:66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66" ht="47.4" customHeight="1" x14ac:dyDescent="0.2">
      <c r="A82" s="456" t="s">
        <v>196</v>
      </c>
      <c r="B82" s="380">
        <v>0.17</v>
      </c>
      <c r="C82" s="457">
        <f>F82</f>
        <v>0.08</v>
      </c>
      <c r="D82" s="390" t="s">
        <v>195</v>
      </c>
      <c r="E82" s="383">
        <v>0.17</v>
      </c>
      <c r="F82" s="364">
        <f>(I82+I83+I84)/100</f>
        <v>0.08</v>
      </c>
      <c r="G82" s="15" t="s">
        <v>38</v>
      </c>
      <c r="H82" s="16">
        <v>9</v>
      </c>
      <c r="I82" s="174">
        <f>'[1]Analisis de resultados'!$AX$57</f>
        <v>4</v>
      </c>
      <c r="K82" s="137" t="s">
        <v>207</v>
      </c>
      <c r="L82" s="356">
        <v>20.5</v>
      </c>
      <c r="M82" s="359">
        <f>W87</f>
        <v>10.83</v>
      </c>
      <c r="N82" s="390" t="s">
        <v>206</v>
      </c>
      <c r="O82" s="383">
        <v>0.20499999999999999</v>
      </c>
      <c r="P82" s="364">
        <f>(M84+M82+M86+M87+M88)/100</f>
        <v>0.10830000000000001</v>
      </c>
      <c r="Q82" s="415" t="s">
        <v>196</v>
      </c>
      <c r="R82" s="380">
        <v>0.20499999999999999</v>
      </c>
      <c r="S82" s="469">
        <f>P82</f>
        <v>0.10830000000000001</v>
      </c>
      <c r="W82" s="111" t="s">
        <v>537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66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resultados'!$AY$57</f>
        <v>2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434</v>
      </c>
      <c r="BB83" s="340"/>
      <c r="BC83" s="252" t="s">
        <v>435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435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66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resultados'!$AZ$57</f>
        <v>2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444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401</v>
      </c>
      <c r="BB84" s="334"/>
      <c r="BC84" s="209">
        <f>SUM(BD84:BG84)</f>
        <v>1</v>
      </c>
      <c r="BD84" s="265"/>
      <c r="BE84" s="266"/>
      <c r="BF84" s="266">
        <v>1</v>
      </c>
      <c r="BG84" s="267"/>
      <c r="BI84" s="208">
        <f t="shared" ref="BI84:BI93" si="7">SUM(BJ84:BN84)</f>
        <v>2.4</v>
      </c>
      <c r="BJ84" s="265" t="s">
        <v>548</v>
      </c>
      <c r="BK84" s="266" t="s">
        <v>548</v>
      </c>
      <c r="BL84" s="266">
        <v>2.4</v>
      </c>
      <c r="BM84" s="266" t="s">
        <v>548</v>
      </c>
      <c r="BN84" s="267" t="s">
        <v>548</v>
      </c>
    </row>
    <row r="85" spans="1:66" ht="45.6" customHeight="1" x14ac:dyDescent="0.2">
      <c r="A85" s="448" t="s">
        <v>200</v>
      </c>
      <c r="B85" s="451">
        <v>0.02</v>
      </c>
      <c r="C85" s="445">
        <f>F85+F86</f>
        <v>1.5000000000000001E-2</v>
      </c>
      <c r="D85" s="7" t="s">
        <v>197</v>
      </c>
      <c r="E85" s="8">
        <v>0.01</v>
      </c>
      <c r="F85" s="122">
        <f>I85/100</f>
        <v>6.0000000000000001E-3</v>
      </c>
      <c r="G85" s="11" t="s">
        <v>41</v>
      </c>
      <c r="H85" s="12">
        <v>1</v>
      </c>
      <c r="I85" s="165">
        <f>'[1]Analisis de resultados'!$BA$57</f>
        <v>0.6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485</v>
      </c>
      <c r="Y85" s="245" t="s">
        <v>486</v>
      </c>
      <c r="Z85" s="245" t="s">
        <v>487</v>
      </c>
      <c r="AA85" s="245" t="s">
        <v>488</v>
      </c>
      <c r="AB85" s="245" t="s">
        <v>489</v>
      </c>
      <c r="AC85" s="245" t="s">
        <v>490</v>
      </c>
      <c r="AD85" s="245" t="s">
        <v>491</v>
      </c>
      <c r="AE85" s="245" t="s">
        <v>492</v>
      </c>
      <c r="AG85" s="245" t="s">
        <v>493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402</v>
      </c>
      <c r="BB85" s="334"/>
      <c r="BC85" s="209">
        <f t="shared" ref="BC85:BC93" si="8">SUM(BD85:BG85)</f>
        <v>1</v>
      </c>
      <c r="BD85" s="265"/>
      <c r="BE85" s="266"/>
      <c r="BF85" s="266">
        <v>1</v>
      </c>
      <c r="BG85" s="267"/>
      <c r="BI85" s="208">
        <f t="shared" si="7"/>
        <v>2.4</v>
      </c>
      <c r="BJ85" s="265" t="s">
        <v>548</v>
      </c>
      <c r="BK85" s="266" t="s">
        <v>548</v>
      </c>
      <c r="BL85" s="266">
        <v>2.4</v>
      </c>
      <c r="BM85" s="266" t="s">
        <v>548</v>
      </c>
      <c r="BN85" s="267" t="s">
        <v>548</v>
      </c>
    </row>
    <row r="86" spans="1:66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9">I86/100</f>
        <v>9.0000000000000011E-3</v>
      </c>
      <c r="G86" s="11" t="s">
        <v>42</v>
      </c>
      <c r="H86" s="12">
        <v>1</v>
      </c>
      <c r="I86" s="165">
        <f>'[1]Analisis de resultados'!$BB$57</f>
        <v>0.9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553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403</v>
      </c>
      <c r="BB86" s="334"/>
      <c r="BC86" s="209">
        <f t="shared" si="8"/>
        <v>2</v>
      </c>
      <c r="BD86" s="265">
        <v>1</v>
      </c>
      <c r="BE86" s="266"/>
      <c r="BF86" s="266">
        <v>1</v>
      </c>
      <c r="BG86" s="267"/>
      <c r="BI86" s="208">
        <f t="shared" si="7"/>
        <v>4</v>
      </c>
      <c r="BJ86" s="265">
        <v>4</v>
      </c>
      <c r="BK86" s="266" t="s">
        <v>548</v>
      </c>
      <c r="BL86" s="266" t="s">
        <v>548</v>
      </c>
      <c r="BM86" s="266" t="s">
        <v>548</v>
      </c>
      <c r="BN86" s="267" t="s">
        <v>548</v>
      </c>
    </row>
    <row r="87" spans="1:66" ht="40.799999999999997" customHeight="1" x14ac:dyDescent="0.2">
      <c r="A87" s="448" t="s">
        <v>204</v>
      </c>
      <c r="B87" s="451">
        <v>1.4999999999999999E-2</v>
      </c>
      <c r="C87" s="445">
        <f>F87</f>
        <v>2E-3</v>
      </c>
      <c r="D87" s="373" t="s">
        <v>199</v>
      </c>
      <c r="E87" s="375">
        <v>1.4999999999999999E-2</v>
      </c>
      <c r="F87" s="371">
        <f t="shared" si="9"/>
        <v>2E-3</v>
      </c>
      <c r="G87" s="398" t="s">
        <v>43</v>
      </c>
      <c r="H87" s="400">
        <v>1.5</v>
      </c>
      <c r="I87" s="401">
        <f>'[1]Analisis de resultados'!$BC$57</f>
        <v>0.2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10.83</v>
      </c>
      <c r="X87" s="263"/>
      <c r="Y87" s="172"/>
      <c r="Z87" s="172"/>
      <c r="AA87" s="172">
        <v>4</v>
      </c>
      <c r="AB87" s="172"/>
      <c r="AC87" s="172"/>
      <c r="AD87" s="172"/>
      <c r="AE87" s="172"/>
      <c r="AG87" s="172"/>
      <c r="AJ87" s="172">
        <v>2</v>
      </c>
      <c r="AK87" s="172"/>
      <c r="AL87" s="172"/>
      <c r="AN87" s="268">
        <f>BC100</f>
        <v>1.95</v>
      </c>
      <c r="AO87" s="1"/>
      <c r="AP87" s="1"/>
      <c r="AQ87" s="1"/>
      <c r="AR87" s="1"/>
      <c r="AT87" s="268">
        <f>BI100</f>
        <v>2.8799999999999994</v>
      </c>
      <c r="AU87" s="1"/>
      <c r="BA87" s="333" t="s">
        <v>404</v>
      </c>
      <c r="BB87" s="334"/>
      <c r="BC87" s="209">
        <f t="shared" si="8"/>
        <v>1</v>
      </c>
      <c r="BD87" s="265"/>
      <c r="BE87" s="266"/>
      <c r="BF87" s="266">
        <v>1</v>
      </c>
      <c r="BG87" s="267"/>
      <c r="BI87" s="208">
        <f t="shared" si="7"/>
        <v>3.2</v>
      </c>
      <c r="BJ87" s="265" t="s">
        <v>548</v>
      </c>
      <c r="BK87" s="266">
        <v>3.2</v>
      </c>
      <c r="BL87" s="266" t="s">
        <v>548</v>
      </c>
      <c r="BM87" s="266" t="s">
        <v>548</v>
      </c>
      <c r="BN87" s="267" t="s">
        <v>548</v>
      </c>
    </row>
    <row r="88" spans="1:66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405</v>
      </c>
      <c r="BB88" s="334"/>
      <c r="BC88" s="209">
        <f t="shared" si="8"/>
        <v>3</v>
      </c>
      <c r="BD88" s="265">
        <v>1</v>
      </c>
      <c r="BE88" s="266">
        <v>1</v>
      </c>
      <c r="BF88" s="266">
        <v>1</v>
      </c>
      <c r="BG88" s="267"/>
      <c r="BI88" s="208">
        <f t="shared" si="7"/>
        <v>3.2</v>
      </c>
      <c r="BJ88" s="265" t="s">
        <v>548</v>
      </c>
      <c r="BK88" s="266">
        <v>3.2</v>
      </c>
      <c r="BL88" s="266" t="s">
        <v>548</v>
      </c>
      <c r="BM88" s="266" t="s">
        <v>548</v>
      </c>
      <c r="BN88" s="267" t="s">
        <v>548</v>
      </c>
    </row>
    <row r="89" spans="1:66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8" t="s">
        <v>357</v>
      </c>
      <c r="AC89" s="298" t="s">
        <v>500</v>
      </c>
      <c r="AG89" s="169"/>
      <c r="AH89" s="169"/>
      <c r="AI89" s="169"/>
      <c r="AJ89" s="169"/>
      <c r="AK89" s="169"/>
      <c r="AL89" s="169"/>
      <c r="AN89" s="2"/>
      <c r="BA89" s="333" t="s">
        <v>406</v>
      </c>
      <c r="BB89" s="334"/>
      <c r="BC89" s="209">
        <f t="shared" si="8"/>
        <v>3</v>
      </c>
      <c r="BD89" s="265">
        <v>1</v>
      </c>
      <c r="BE89" s="266">
        <v>1</v>
      </c>
      <c r="BF89" s="266">
        <v>1</v>
      </c>
      <c r="BG89" s="267"/>
      <c r="BI89" s="208">
        <f t="shared" si="7"/>
        <v>2.4</v>
      </c>
      <c r="BJ89" s="265" t="s">
        <v>548</v>
      </c>
      <c r="BK89" s="266" t="s">
        <v>548</v>
      </c>
      <c r="BL89" s="266">
        <v>2.4</v>
      </c>
      <c r="BM89" s="266" t="s">
        <v>548</v>
      </c>
      <c r="BN89" s="267" t="s">
        <v>548</v>
      </c>
    </row>
    <row r="90" spans="1:66" ht="61.2" customHeight="1" x14ac:dyDescent="0.2">
      <c r="A90" s="442" t="s">
        <v>203</v>
      </c>
      <c r="B90" s="407">
        <v>4.4999999999999998E-2</v>
      </c>
      <c r="C90" s="443">
        <f>F90+F91</f>
        <v>0.02</v>
      </c>
      <c r="D90" s="7" t="s">
        <v>201</v>
      </c>
      <c r="E90" s="8">
        <v>2.1999999999999999E-2</v>
      </c>
      <c r="F90" s="122">
        <f t="shared" si="9"/>
        <v>0.01</v>
      </c>
      <c r="G90" s="11" t="s">
        <v>44</v>
      </c>
      <c r="H90" s="12">
        <v>2.2000000000000002</v>
      </c>
      <c r="I90" s="165">
        <f>'[1]Analisis de resultados'!$BD$57</f>
        <v>1</v>
      </c>
      <c r="K90" s="137" t="s">
        <v>217</v>
      </c>
      <c r="L90" s="20">
        <v>2.2000000000000002</v>
      </c>
      <c r="M90" s="186">
        <f>AF90</f>
        <v>2.2000000000000002</v>
      </c>
      <c r="N90" s="17" t="s">
        <v>215</v>
      </c>
      <c r="O90" s="18">
        <v>2.1999999999999999E-2</v>
      </c>
      <c r="P90" s="120">
        <f>M90/100</f>
        <v>2.2000000000000002E-2</v>
      </c>
      <c r="Q90" s="415" t="s">
        <v>214</v>
      </c>
      <c r="R90" s="475">
        <v>4.4999999999999998E-2</v>
      </c>
      <c r="S90" s="439">
        <f>P90+P91</f>
        <v>4.4999999999999998E-2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354</v>
      </c>
      <c r="AB90" s="299">
        <v>0.14729999999999999</v>
      </c>
      <c r="AC90" s="300">
        <v>0.15040000000000001</v>
      </c>
      <c r="AE90" s="225" t="s">
        <v>352</v>
      </c>
      <c r="AF90" s="209">
        <v>2.2000000000000002</v>
      </c>
      <c r="AG90" s="270"/>
      <c r="AH90" s="229" t="s">
        <v>355</v>
      </c>
      <c r="AI90" s="98">
        <v>2.2000000000000002</v>
      </c>
      <c r="AJ90" s="230" t="s">
        <v>126</v>
      </c>
      <c r="AK90" s="98">
        <v>1.1000000000000001</v>
      </c>
      <c r="AL90" s="230" t="s">
        <v>356</v>
      </c>
      <c r="AM90" s="98">
        <v>0</v>
      </c>
      <c r="AN90" s="2"/>
      <c r="AO90" s="1" t="s">
        <v>353</v>
      </c>
      <c r="BA90" s="333" t="s">
        <v>407</v>
      </c>
      <c r="BB90" s="334"/>
      <c r="BC90" s="209">
        <f t="shared" si="8"/>
        <v>3</v>
      </c>
      <c r="BD90" s="265">
        <v>1</v>
      </c>
      <c r="BE90" s="266">
        <v>1</v>
      </c>
      <c r="BF90" s="266">
        <v>1</v>
      </c>
      <c r="BG90" s="267"/>
      <c r="BI90" s="208">
        <f t="shared" si="7"/>
        <v>2.4</v>
      </c>
      <c r="BJ90" s="265" t="s">
        <v>548</v>
      </c>
      <c r="BK90" s="266" t="s">
        <v>548</v>
      </c>
      <c r="BL90" s="266">
        <v>2.4</v>
      </c>
      <c r="BM90" s="266" t="s">
        <v>548</v>
      </c>
      <c r="BN90" s="267" t="s">
        <v>548</v>
      </c>
    </row>
    <row r="91" spans="1:66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9"/>
        <v>0.01</v>
      </c>
      <c r="G91" s="11" t="s">
        <v>45</v>
      </c>
      <c r="H91" s="12">
        <v>2.2999999999999998</v>
      </c>
      <c r="I91" s="165">
        <f>'[1]Analisis de resultados'!$BE$57</f>
        <v>1</v>
      </c>
      <c r="K91" s="136" t="s">
        <v>218</v>
      </c>
      <c r="L91" s="22">
        <v>2.2999999999999998</v>
      </c>
      <c r="M91" s="189">
        <f>AF91</f>
        <v>2.2999999999999998</v>
      </c>
      <c r="N91" s="76" t="s">
        <v>216</v>
      </c>
      <c r="O91" s="145">
        <v>2.3E-2</v>
      </c>
      <c r="P91" s="146">
        <f>M91/100</f>
        <v>2.3E-2</v>
      </c>
      <c r="Q91" s="417"/>
      <c r="R91" s="476"/>
      <c r="S91" s="441"/>
      <c r="W91" s="210" t="s">
        <v>381</v>
      </c>
      <c r="X91" s="113" t="s">
        <v>83</v>
      </c>
      <c r="Y91" s="113">
        <v>2.2999999999999998</v>
      </c>
      <c r="Z91" s="95"/>
      <c r="AA91" s="1" t="s">
        <v>354</v>
      </c>
      <c r="AB91" s="299">
        <v>3.0800000000000001E-2</v>
      </c>
      <c r="AC91" s="300">
        <v>3.8199999999999998E-2</v>
      </c>
      <c r="AE91" s="225" t="s">
        <v>352</v>
      </c>
      <c r="AF91" s="209">
        <v>2.2999999999999998</v>
      </c>
      <c r="AG91" s="270"/>
      <c r="AH91" s="229" t="s">
        <v>355</v>
      </c>
      <c r="AI91" s="98">
        <v>2.2999999999999998</v>
      </c>
      <c r="AJ91" s="230" t="s">
        <v>126</v>
      </c>
      <c r="AK91" s="98">
        <v>1.1000000000000001</v>
      </c>
      <c r="AL91" s="230" t="s">
        <v>356</v>
      </c>
      <c r="AM91" s="98">
        <v>0</v>
      </c>
      <c r="AN91" s="2"/>
      <c r="AO91" s="1" t="s">
        <v>353</v>
      </c>
      <c r="BA91" s="333" t="s">
        <v>408</v>
      </c>
      <c r="BB91" s="334"/>
      <c r="BC91" s="209">
        <f t="shared" si="8"/>
        <v>2</v>
      </c>
      <c r="BD91" s="265">
        <v>1</v>
      </c>
      <c r="BE91" s="266"/>
      <c r="BF91" s="266">
        <v>1</v>
      </c>
      <c r="BG91" s="267"/>
      <c r="BI91" s="208">
        <f t="shared" si="7"/>
        <v>3.2</v>
      </c>
      <c r="BJ91" s="265" t="s">
        <v>548</v>
      </c>
      <c r="BK91" s="266">
        <v>3.2</v>
      </c>
      <c r="BL91" s="266" t="s">
        <v>548</v>
      </c>
      <c r="BM91" s="266" t="s">
        <v>548</v>
      </c>
      <c r="BN91" s="267" t="s">
        <v>548</v>
      </c>
    </row>
    <row r="92" spans="1:66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 t="s">
        <v>298</v>
      </c>
      <c r="AG92" s="276"/>
      <c r="AH92" s="276"/>
      <c r="AI92" s="276"/>
      <c r="AL92" s="39"/>
      <c r="AN92" s="39"/>
      <c r="BA92" s="333" t="s">
        <v>428</v>
      </c>
      <c r="BB92" s="334"/>
      <c r="BC92" s="209">
        <f t="shared" si="8"/>
        <v>2.5</v>
      </c>
      <c r="BD92" s="265">
        <v>1</v>
      </c>
      <c r="BE92" s="266">
        <v>0.5</v>
      </c>
      <c r="BF92" s="266">
        <v>1</v>
      </c>
      <c r="BG92" s="267"/>
      <c r="BI92" s="208">
        <f t="shared" si="7"/>
        <v>2.4</v>
      </c>
      <c r="BJ92" s="265" t="s">
        <v>548</v>
      </c>
      <c r="BK92" s="266" t="s">
        <v>548</v>
      </c>
      <c r="BL92" s="266">
        <v>2.4</v>
      </c>
      <c r="BM92" s="266" t="s">
        <v>548</v>
      </c>
      <c r="BN92" s="267" t="s">
        <v>548</v>
      </c>
    </row>
    <row r="93" spans="1:66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454</v>
      </c>
      <c r="BB93" s="334"/>
      <c r="BC93" s="209">
        <f t="shared" si="8"/>
        <v>1</v>
      </c>
      <c r="BD93" s="265"/>
      <c r="BE93" s="266"/>
      <c r="BF93" s="266">
        <v>1</v>
      </c>
      <c r="BG93" s="267"/>
      <c r="BI93" s="208">
        <f t="shared" si="7"/>
        <v>3.2</v>
      </c>
      <c r="BJ93" s="265" t="s">
        <v>548</v>
      </c>
      <c r="BK93" s="266">
        <v>3.2</v>
      </c>
      <c r="BL93" s="266" t="s">
        <v>548</v>
      </c>
      <c r="BM93" s="266" t="s">
        <v>548</v>
      </c>
      <c r="BN93" s="267" t="s">
        <v>548</v>
      </c>
    </row>
    <row r="94" spans="1:66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455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66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456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66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457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458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459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534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8.6199999999999999E-2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5.8999999999999997E-2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AVERAGE(BC84:BC99)</f>
        <v>1.95</v>
      </c>
      <c r="BI100" s="185">
        <f>AVERAGE(BI84:BI99)</f>
        <v>2.8799999999999994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452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0.02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resultados'!$BG$57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1.7999999999999999E-2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450</v>
      </c>
      <c r="AM102" s="247" t="s">
        <v>281</v>
      </c>
      <c r="AN102" s="247" t="s">
        <v>451</v>
      </c>
      <c r="AO102" s="247" t="s">
        <v>282</v>
      </c>
      <c r="AP102" s="39"/>
      <c r="AQ102" s="39"/>
      <c r="AR102" s="1"/>
      <c r="AS102" s="1" t="s">
        <v>502</v>
      </c>
      <c r="AT102" s="1" t="s">
        <v>503</v>
      </c>
      <c r="AU102" s="1" t="s">
        <v>504</v>
      </c>
      <c r="AV102" s="1" t="s">
        <v>505</v>
      </c>
      <c r="AW102" s="1" t="s">
        <v>506</v>
      </c>
      <c r="AX102" s="1" t="s">
        <v>507</v>
      </c>
      <c r="AY102" s="1" t="s">
        <v>508</v>
      </c>
      <c r="AZ102" s="1" t="s">
        <v>509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0.02</v>
      </c>
      <c r="G103" s="11" t="s">
        <v>47</v>
      </c>
      <c r="H103" s="12">
        <v>3</v>
      </c>
      <c r="I103" s="165">
        <f>'[1]Analisis de resultados'!$BH$57</f>
        <v>2</v>
      </c>
      <c r="K103" s="136" t="s">
        <v>226</v>
      </c>
      <c r="L103" s="22">
        <v>3</v>
      </c>
      <c r="M103" s="189">
        <f>AA103</f>
        <v>1.7999999999999998</v>
      </c>
      <c r="N103" s="76" t="s">
        <v>224</v>
      </c>
      <c r="O103" s="145">
        <v>0.03</v>
      </c>
      <c r="P103" s="146">
        <f>M103/100</f>
        <v>1.7999999999999999E-2</v>
      </c>
      <c r="Q103" s="417"/>
      <c r="R103" s="476"/>
      <c r="S103" s="441"/>
      <c r="W103" s="210" t="s">
        <v>438</v>
      </c>
      <c r="X103" s="113" t="s">
        <v>83</v>
      </c>
      <c r="Y103" s="113">
        <v>3</v>
      </c>
      <c r="Z103" s="318"/>
      <c r="AA103" s="319">
        <f>AC103+AJ103</f>
        <v>1.7999999999999998</v>
      </c>
      <c r="AB103" s="250"/>
      <c r="AC103" s="208">
        <v>0.6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1.2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439</v>
      </c>
      <c r="AS103" s="172"/>
      <c r="AT103" s="172"/>
      <c r="AU103" s="172"/>
      <c r="AV103" s="172"/>
      <c r="AW103" s="172"/>
      <c r="AX103" s="297"/>
      <c r="AY103" s="297"/>
      <c r="AZ103" s="297"/>
      <c r="BB103" s="1" t="s">
        <v>501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3.6199999999999996E-2</v>
      </c>
      <c r="D105" s="7" t="s">
        <v>229</v>
      </c>
      <c r="E105" s="8">
        <v>1.2E-2</v>
      </c>
      <c r="F105" s="122">
        <f>I105/100</f>
        <v>0.01</v>
      </c>
      <c r="G105" s="11" t="s">
        <v>48</v>
      </c>
      <c r="H105" s="12">
        <v>1.2</v>
      </c>
      <c r="I105" s="165">
        <f>'[1]Analisis de resultados'!$BI$57</f>
        <v>1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77" t="s">
        <v>236</v>
      </c>
      <c r="R105" s="395">
        <v>0.06</v>
      </c>
      <c r="S105" s="480">
        <f>P105+P106+P107+P108+P109+P111</f>
        <v>2.3E-2</v>
      </c>
      <c r="W105" s="210" t="s">
        <v>283</v>
      </c>
      <c r="X105" s="113" t="s">
        <v>83</v>
      </c>
      <c r="Y105" s="113">
        <v>1</v>
      </c>
      <c r="Z105" s="113"/>
      <c r="AA105" s="225" t="s">
        <v>460</v>
      </c>
      <c r="AB105" s="216">
        <v>0</v>
      </c>
      <c r="AC105" s="183"/>
      <c r="AD105" s="225" t="s">
        <v>461</v>
      </c>
      <c r="AE105" s="216">
        <v>0</v>
      </c>
      <c r="AF105" s="93"/>
      <c r="AG105" s="93"/>
      <c r="AH105" s="183" t="s">
        <v>390</v>
      </c>
      <c r="AI105" s="354" t="s">
        <v>460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6.0000000000000001E-3</v>
      </c>
      <c r="G106" s="11" t="s">
        <v>49</v>
      </c>
      <c r="H106" s="12">
        <v>0.96</v>
      </c>
      <c r="I106" s="165">
        <f>'[1]Analisis de resultados'!$BJ$57</f>
        <v>0.6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460</v>
      </c>
      <c r="AB106" s="216">
        <v>0</v>
      </c>
      <c r="AC106" s="214"/>
      <c r="AD106" s="225" t="s">
        <v>461</v>
      </c>
      <c r="AE106" s="216">
        <v>0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6.9999999999999993E-3</v>
      </c>
      <c r="G107" s="11" t="s">
        <v>50</v>
      </c>
      <c r="H107" s="12">
        <v>0.96</v>
      </c>
      <c r="I107" s="165">
        <f>'[1]Analisis de resultados'!$BK$57</f>
        <v>0.7</v>
      </c>
      <c r="K107" s="135" t="s">
        <v>251</v>
      </c>
      <c r="L107" s="12">
        <v>1</v>
      </c>
      <c r="M107" s="187">
        <f>AB107+AE107</f>
        <v>1.3</v>
      </c>
      <c r="N107" s="7" t="s">
        <v>250</v>
      </c>
      <c r="O107" s="8">
        <v>0.01</v>
      </c>
      <c r="P107" s="122">
        <f>M107/100</f>
        <v>1.3000000000000001E-2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460</v>
      </c>
      <c r="AB107" s="216">
        <v>1</v>
      </c>
      <c r="AC107" s="214"/>
      <c r="AD107" s="225" t="s">
        <v>461</v>
      </c>
      <c r="AE107" s="216">
        <v>0.3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5.0000000000000001E-3</v>
      </c>
      <c r="G108" s="11" t="s">
        <v>51</v>
      </c>
      <c r="H108" s="12">
        <v>0.96</v>
      </c>
      <c r="I108" s="165">
        <f>'[1]Analisis de resultados'!$BL$57</f>
        <v>0.5</v>
      </c>
      <c r="K108" s="135" t="s">
        <v>253</v>
      </c>
      <c r="L108" s="12">
        <v>1</v>
      </c>
      <c r="M108" s="187">
        <f>AB108+AE108</f>
        <v>0</v>
      </c>
      <c r="N108" s="7" t="s">
        <v>252</v>
      </c>
      <c r="O108" s="8">
        <v>0.01</v>
      </c>
      <c r="P108" s="122">
        <f>M108/100</f>
        <v>0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460</v>
      </c>
      <c r="AB108" s="216">
        <v>0</v>
      </c>
      <c r="AC108" s="214"/>
      <c r="AD108" s="225" t="s">
        <v>461</v>
      </c>
      <c r="AE108" s="216">
        <v>0</v>
      </c>
      <c r="AG108" s="1"/>
      <c r="AH108" s="1" t="s">
        <v>391</v>
      </c>
      <c r="AI108" s="354" t="s">
        <v>510</v>
      </c>
      <c r="AJ108" s="243" t="s">
        <v>280</v>
      </c>
      <c r="AK108" s="244" t="s">
        <v>450</v>
      </c>
      <c r="AL108" s="244" t="s">
        <v>281</v>
      </c>
      <c r="AM108" s="244" t="s">
        <v>451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4.6999999999999993E-3</v>
      </c>
      <c r="G109" s="11" t="s">
        <v>52</v>
      </c>
      <c r="H109" s="12">
        <v>0.48</v>
      </c>
      <c r="I109" s="165">
        <f>'[1]Analisis de resultados'!$BM$57</f>
        <v>0.35</v>
      </c>
      <c r="K109" s="483" t="s">
        <v>255</v>
      </c>
      <c r="L109" s="400">
        <v>1</v>
      </c>
      <c r="M109" s="432">
        <f>AB109+AE109</f>
        <v>0.7</v>
      </c>
      <c r="N109" s="373" t="s">
        <v>254</v>
      </c>
      <c r="O109" s="375">
        <v>0.01</v>
      </c>
      <c r="P109" s="371">
        <f>M109/100</f>
        <v>6.9999999999999993E-3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460</v>
      </c>
      <c r="AB109" s="216">
        <v>0.3</v>
      </c>
      <c r="AC109" s="214"/>
      <c r="AD109" s="225" t="s">
        <v>461</v>
      </c>
      <c r="AE109" s="216">
        <v>0.4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resultados'!$BN$57</f>
        <v>0.12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3.4999999999999996E-3</v>
      </c>
      <c r="G111" s="11" t="s">
        <v>54</v>
      </c>
      <c r="H111" s="12">
        <v>0.48</v>
      </c>
      <c r="I111" s="165">
        <f>'[1]Analisis de resultados'!$BO$57</f>
        <v>0.25</v>
      </c>
      <c r="K111" s="483" t="s">
        <v>257</v>
      </c>
      <c r="L111" s="400">
        <v>1</v>
      </c>
      <c r="M111" s="432">
        <f>AB111+AE111</f>
        <v>0.30000000000000004</v>
      </c>
      <c r="N111" s="373" t="s">
        <v>256</v>
      </c>
      <c r="O111" s="375">
        <v>0.01</v>
      </c>
      <c r="P111" s="371">
        <f>M111/100</f>
        <v>3.0000000000000005E-3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460</v>
      </c>
      <c r="AB111" s="216">
        <v>0.1</v>
      </c>
      <c r="AC111" s="214"/>
      <c r="AD111" s="225" t="s">
        <v>461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resultados'!$BP$57</f>
        <v>0.1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5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0.03</v>
      </c>
      <c r="D114" s="10" t="s">
        <v>235</v>
      </c>
      <c r="E114" s="9">
        <v>0.04</v>
      </c>
      <c r="F114" s="121">
        <f>I114/100</f>
        <v>0.03</v>
      </c>
      <c r="G114" s="15" t="s">
        <v>56</v>
      </c>
      <c r="H114" s="16">
        <v>6</v>
      </c>
      <c r="I114" s="174">
        <f>'[1]Analisis de resultados'!$BQ$57</f>
        <v>3</v>
      </c>
      <c r="K114" s="153" t="s">
        <v>259</v>
      </c>
      <c r="L114" s="154">
        <v>6</v>
      </c>
      <c r="M114" s="316">
        <f>AB114+AJ114</f>
        <v>1.7999999999999998</v>
      </c>
      <c r="N114" s="155" t="s">
        <v>258</v>
      </c>
      <c r="O114" s="156">
        <v>0.06</v>
      </c>
      <c r="P114" s="157">
        <f>M114/100</f>
        <v>1.7999999999999999E-2</v>
      </c>
      <c r="Q114" s="158" t="s">
        <v>237</v>
      </c>
      <c r="R114" s="159">
        <v>0.06</v>
      </c>
      <c r="S114" s="160">
        <f>P114</f>
        <v>1.7999999999999999E-2</v>
      </c>
      <c r="W114" s="111" t="s">
        <v>289</v>
      </c>
      <c r="X114" s="113" t="s">
        <v>83</v>
      </c>
      <c r="Y114" s="113">
        <v>6</v>
      </c>
      <c r="Z114" s="113"/>
      <c r="AA114" s="222" t="s">
        <v>462</v>
      </c>
      <c r="AB114" s="96">
        <v>1.2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461</v>
      </c>
      <c r="AJ114" s="96">
        <v>0.6</v>
      </c>
      <c r="AK114" s="243" t="s">
        <v>280</v>
      </c>
      <c r="AL114" s="244" t="s">
        <v>450</v>
      </c>
      <c r="AM114" s="244" t="s">
        <v>281</v>
      </c>
      <c r="AN114" s="244" t="s">
        <v>451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0"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2023-07-08T19:30:08Z</dcterms:modified>
</cp:coreProperties>
</file>