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E4CC426C-82AE-4833-82CB-D90A4EE48A97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94" i="1" l="1"/>
  <c r="BI92" i="1"/>
  <c r="BI89" i="1"/>
  <c r="BI88" i="1"/>
  <c r="BI90" i="1"/>
  <c r="BI91" i="1"/>
  <c r="BI93" i="1"/>
  <c r="BI95" i="1"/>
  <c r="BC88" i="1"/>
  <c r="BC89" i="1"/>
  <c r="BC90" i="1"/>
  <c r="BC91" i="1"/>
  <c r="BC92" i="1"/>
  <c r="BC93" i="1"/>
  <c r="BC94" i="1"/>
  <c r="BC95" i="1"/>
  <c r="AJ76" i="1" l="1"/>
  <c r="AH76" i="1"/>
  <c r="AF76" i="1"/>
  <c r="AC64" i="1" l="1"/>
  <c r="AC63" i="1"/>
  <c r="AC57" i="1"/>
  <c r="AC58" i="1"/>
  <c r="AC59" i="1"/>
  <c r="AC60" i="1"/>
  <c r="AC61" i="1"/>
  <c r="AC62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/>
  <c r="BI86" i="1"/>
  <c r="BI87" i="1"/>
  <c r="BC85" i="1"/>
  <c r="BC86" i="1"/>
  <c r="BC87" i="1"/>
  <c r="AC56" i="1"/>
  <c r="AC54" i="1"/>
  <c r="AC55" i="1"/>
  <c r="BI78" i="1" l="1"/>
  <c r="BI79" i="1"/>
  <c r="BI77" i="1"/>
  <c r="BI74" i="1"/>
  <c r="AJ75" i="1" s="1"/>
  <c r="BI73" i="1"/>
  <c r="AH75" i="1" s="1"/>
  <c r="BI72" i="1"/>
  <c r="AF75" i="1" s="1"/>
  <c r="AD75" i="1" l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BH75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BH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tc={9188A805-A8FB-4934-924C-74DBFF416419}</author>
    <author>tc={D6D4A64F-800E-4607-B902-52CBDAC727F1}</author>
    <author>tc={ACF4EB1E-D540-4E7E-9CA9-08DAF68D4F9A}</author>
    <author>tc={CA0EF507-8B81-4846-A2DF-98B270CBD938}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9188A805-A8FB-4934-924C-74DBFF4164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M20" authorId="2" shapeId="0" xr:uid="{D6D4A64F-800E-4607-B902-52CBDAC727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3" shapeId="0" xr:uid="{ACF4EB1E-D540-4E7E-9CA9-08DAF68D4F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4" shapeId="0" xr:uid="{CA0EF507-8B81-4846-A2DF-98B270CBD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a la mitad</t>
      </text>
    </comment>
  </commentList>
</comments>
</file>

<file path=xl/sharedStrings.xml><?xml version="1.0" encoding="utf-8"?>
<sst xmlns="http://schemas.openxmlformats.org/spreadsheetml/2006/main" count="910" uniqueCount="568">
  <si>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</si>
  <si>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</si>
  <si>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</si>
  <si>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</si>
  <si>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</si>
  <si>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</si>
  <si>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</si>
  <si>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</si>
  <si>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</si>
  <si>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</si>
  <si>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</si>
  <si>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</si>
  <si>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</si>
  <si>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</si>
  <si>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</si>
  <si>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</si>
  <si>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</si>
  <si>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</si>
  <si>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</si>
  <si>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</si>
  <si>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</si>
  <si>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</si>
  <si>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</si>
  <si>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</si>
  <si>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</si>
  <si>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</si>
  <si>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</si>
  <si>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</si>
  <si>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</si>
  <si>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</si>
  <si>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</si>
  <si>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</si>
  <si>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</si>
  <si>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</si>
  <si>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</si>
  <si>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</si>
  <si>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</si>
  <si>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</si>
  <si>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</si>
  <si>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</si>
  <si>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</si>
  <si>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</si>
  <si>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</si>
  <si>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</si>
  <si>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</si>
  <si>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</si>
  <si>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</si>
  <si>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</si>
  <si>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</si>
  <si>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</si>
  <si>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</si>
  <si>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</si>
  <si>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</si>
  <si>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</si>
  <si>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</si>
  <si>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</si>
  <si>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</si>
  <si>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</si>
  <si>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</si>
  <si>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</si>
  <si>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</si>
  <si>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</si>
  <si>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</si>
  <si>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</si>
  <si>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</si>
  <si>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</si>
  <si>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</si>
  <si>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</si>
  <si>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</si>
  <si>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</si>
  <si>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</si>
  <si>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</si>
  <si>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</si>
  <si>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</si>
  <si>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</si>
  <si>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</si>
  <si>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</si>
  <si>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</si>
  <si>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</si>
  <si>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</si>
  <si>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</si>
  <si>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</si>
  <si>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</si>
  <si>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</si>
  <si>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</si>
  <si>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</si>
  <si>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</si>
  <si>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</si>
  <si>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</si>
  <si>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</si>
  <si>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</si>
  <si>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</si>
  <si>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</si>
  <si>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</si>
  <si>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</si>
  <si>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</si>
  <si>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</si>
  <si>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</si>
  <si>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</si>
  <si>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</si>
  <si>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</si>
  <si>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</si>
  <si>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</si>
  <si>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</si>
  <si>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</si>
  <si>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</si>
  <si>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</si>
  <si>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</si>
  <si>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</si>
  <si>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</si>
  <si>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</si>
  <si>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</si>
  <si>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</si>
  <si>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</si>
  <si>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</si>
  <si>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</si>
  <si>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</si>
  <si>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</si>
  <si>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</si>
  <si>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</si>
  <si>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</si>
  <si>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</si>
  <si>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</si>
  <si>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</si>
  <si>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</si>
  <si>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</si>
  <si>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</si>
  <si>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</si>
  <si>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</si>
  <si>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</si>
  <si>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</si>
  <si>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</si>
  <si>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</si>
  <si>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</si>
  <si>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</si>
  <si>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</si>
  <si>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</si>
  <si>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</si>
  <si>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</si>
  <si>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</si>
  <si>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</si>
  <si>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</si>
  <si>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</si>
  <si>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</si>
  <si>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</si>
  <si>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</si>
  <si>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</si>
  <si>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</si>
  <si>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</si>
  <si>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</si>
  <si>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</si>
  <si>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</si>
  <si>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</si>
  <si>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</si>
  <si>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</si>
  <si>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</si>
  <si>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</si>
  <si>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</si>
  <si>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</si>
  <si>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</si>
  <si>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</si>
  <si>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</si>
  <si>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</si>
  <si>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</si>
  <si>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</si>
  <si>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</si>
  <si>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</si>
  <si>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</si>
  <si>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</si>
  <si>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</si>
  <si>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</si>
  <si>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</si>
  <si>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</si>
  <si>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</si>
  <si>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</si>
  <si>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</si>
  <si>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</si>
  <si>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</si>
  <si>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</si>
  <si>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</si>
  <si>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</si>
  <si>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</si>
  <si>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</si>
  <si>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</si>
  <si>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</si>
  <si>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</si>
  <si>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</si>
  <si>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</si>
  <si>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</si>
  <si>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</si>
  <si>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</si>
  <si>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</si>
  <si>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</si>
  <si>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</si>
  <si>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</si>
  <si>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</si>
  <si>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</si>
  <si>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</si>
  <si>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</si>
  <si>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</si>
  <si>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</si>
  <si>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</si>
  <si>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</si>
  <si>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</si>
  <si>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</si>
  <si>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</si>
  <si>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</si>
  <si>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</si>
  <si>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</si>
  <si>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</si>
  <si>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</si>
  <si>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</si>
  <si>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</si>
  <si>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</si>
  <si>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</si>
  <si>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</si>
  <si>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</si>
  <si>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</si>
  <si>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</si>
  <si>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</si>
  <si>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</si>
  <si>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</si>
  <si>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</si>
  <si>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</si>
  <si>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</si>
  <si>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</si>
  <si>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</si>
  <si>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</si>
  <si>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</si>
  <si>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</si>
  <si>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</si>
  <si>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</si>
  <si>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</si>
  <si>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</si>
  <si>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</si>
  <si>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</si>
  <si>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</si>
  <si>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</si>
  <si>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</si>
  <si>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</si>
  <si>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</si>
  <si>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</si>
  <si>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</si>
  <si>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</si>
  <si>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</si>
  <si>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</si>
  <si>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</si>
  <si>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</si>
  <si>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</si>
  <si>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</si>
  <si>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</si>
  <si>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</si>
  <si>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</si>
  <si>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</si>
  <si>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</si>
  <si>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</si>
  <si>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</si>
  <si>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</si>
  <si>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</si>
  <si>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</si>
  <si>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</si>
  <si>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</si>
  <si>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</si>
  <si>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</si>
  <si>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</si>
  <si>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</si>
  <si>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</si>
  <si>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</si>
  <si>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</si>
  <si>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</si>
  <si>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</si>
  <si>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</si>
  <si>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</si>
  <si>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</si>
  <si>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</si>
  <si>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</si>
  <si>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</si>
  <si>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</si>
  <si>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</si>
  <si>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</si>
  <si>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</si>
  <si>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</si>
  <si>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</si>
  <si>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</si>
  <si>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</si>
  <si>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</si>
  <si>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</si>
  <si>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</si>
  <si>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</si>
  <si>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</si>
  <si>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</si>
  <si>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</si>
  <si>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</si>
  <si>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</si>
  <si>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</si>
  <si>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</si>
  <si>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</si>
  <si>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</si>
  <si>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</si>
  <si>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</si>
  <si>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</si>
  <si>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</si>
  <si>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</si>
  <si>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</si>
  <si>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</si>
  <si>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</si>
  <si>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</si>
  <si>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</si>
  <si>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</si>
  <si>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</si>
  <si>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</si>
  <si>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</si>
  <si>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</si>
  <si>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</si>
  <si>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</si>
  <si>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</si>
  <si>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</si>
  <si>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</si>
  <si>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</si>
  <si>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</si>
  <si>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</si>
  <si>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</si>
  <si>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</si>
  <si>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</si>
  <si>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</si>
  <si>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</si>
  <si>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</si>
  <si>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</si>
  <si>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</si>
  <si>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</si>
  <si>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</si>
  <si>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</si>
  <si>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</si>
  <si>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</si>
  <si>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</si>
  <si>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</si>
  <si>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</si>
  <si>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</si>
  <si>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</si>
  <si>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</si>
  <si>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</si>
  <si>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</si>
  <si>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</si>
  <si>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</si>
  <si>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</si>
  <si>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</si>
  <si>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</si>
  <si>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</si>
  <si>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</si>
  <si>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</si>
  <si>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</si>
  <si>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</si>
  <si>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</si>
  <si>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</si>
  <si>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</si>
  <si>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</si>
  <si>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</si>
  <si>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</si>
  <si>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</si>
  <si>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</si>
  <si>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</si>
  <si>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</si>
  <si>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</si>
  <si>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</si>
  <si>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</si>
  <si>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</si>
  <si>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</si>
  <si>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</si>
  <si>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</si>
  <si>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</si>
  <si>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</si>
  <si>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</si>
  <si>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</si>
  <si>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</si>
  <si>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</si>
  <si>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</si>
  <si>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</si>
  <si>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</si>
  <si>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</si>
  <si>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</si>
  <si>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</si>
  <si>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</si>
  <si>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</si>
  <si>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</si>
  <si>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</si>
  <si>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</si>
  <si>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</si>
  <si>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</si>
  <si>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</si>
  <si>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</si>
  <si>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</si>
  <si>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</si>
  <si>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</si>
  <si>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</si>
  <si>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</si>
  <si>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</si>
  <si>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</si>
  <si>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</si>
  <si>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</si>
  <si>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</si>
  <si>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</si>
  <si>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</si>
  <si>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</si>
  <si>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</si>
  <si>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</si>
  <si>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</si>
  <si>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</si>
  <si>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</si>
  <si>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</si>
  <si>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</si>
  <si>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</si>
  <si>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</si>
  <si>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</si>
  <si>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</si>
  <si>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</si>
  <si>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</si>
  <si>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</si>
  <si>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</si>
  <si>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</si>
  <si>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</si>
  <si>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</si>
  <si>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</si>
  <si>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</si>
  <si>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</si>
  <si>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</si>
  <si>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</si>
  <si>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</si>
  <si>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</si>
  <si>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</si>
  <si>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</si>
  <si>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</si>
  <si>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</si>
  <si>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</si>
  <si>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</si>
  <si>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</si>
  <si>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</si>
  <si>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</si>
  <si>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</si>
  <si>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</si>
  <si>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</si>
  <si>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</si>
  <si>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</si>
  <si>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</si>
  <si>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</si>
  <si>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</si>
  <si>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</si>
  <si>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</si>
  <si>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</si>
  <si>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</si>
  <si>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</si>
  <si>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</si>
  <si>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</si>
  <si>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</si>
  <si>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</si>
  <si>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</si>
  <si>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</si>
  <si>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</si>
  <si>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</si>
  <si>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</si>
  <si>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</si>
  <si>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</si>
  <si>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</si>
  <si>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</si>
  <si>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</si>
  <si>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</si>
  <si>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</si>
  <si>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</si>
  <si>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</si>
  <si>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</si>
  <si>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</si>
  <si>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</si>
  <si>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</si>
  <si>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</si>
  <si>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</si>
  <si>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</si>
  <si>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</si>
  <si>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</si>
  <si>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</si>
  <si>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</si>
  <si>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</si>
  <si>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</si>
  <si>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</si>
  <si>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</si>
  <si>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</si>
  <si>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</si>
  <si>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</si>
  <si>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</si>
  <si>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</si>
  <si>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</si>
  <si>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</si>
  <si>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</si>
  <si>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</si>
  <si>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</si>
  <si>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</si>
  <si>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</si>
  <si>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</si>
  <si>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</si>
  <si>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</si>
  <si>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</si>
  <si>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</si>
  <si>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</si>
  <si>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</si>
  <si>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</si>
  <si>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</si>
  <si>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</si>
  <si>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</si>
  <si>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</si>
  <si>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</si>
  <si>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</si>
  <si>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</si>
  <si>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</si>
  <si>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</si>
  <si>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</si>
  <si>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</si>
  <si>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</si>
  <si>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</si>
  <si>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</si>
  <si>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</si>
  <si>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</si>
  <si>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</si>
  <si>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</si>
  <si>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</si>
  <si>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</si>
  <si>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</si>
  <si>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</si>
  <si>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</si>
  <si>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</si>
  <si>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</si>
  <si>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</si>
  <si>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</si>
  <si>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</si>
  <si>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</si>
  <si>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</si>
  <si>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</si>
  <si>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</si>
  <si>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</si>
  <si>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</si>
  <si>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</si>
  <si>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</si>
  <si>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</si>
  <si>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</si>
  <si>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</si>
  <si>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</si>
  <si>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</si>
  <si>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</si>
  <si>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</si>
  <si>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</si>
  <si>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</si>
  <si>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</si>
  <si>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</si>
  <si>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</si>
  <si>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</si>
  <si>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</si>
  <si>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</si>
  <si>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</si>
  <si>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</si>
  <si>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</si>
  <si>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</si>
  <si>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</si>
  <si>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</si>
  <si>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</si>
  <si>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</si>
  <si>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</si>
  <si>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</si>
  <si>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</si>
  <si>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</si>
  <si>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</si>
  <si>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SECRETARÍA DE SEGURIDAD, CONVIVENCIA Y JUSTICIA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</si>
</sst>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339" y="1753695"/>
          <a:ext cx="4028131" cy="574439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15.66%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12.44%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14.75%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5.25%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1">
          <cell r="O61">
            <v>0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1.35</v>
          </cell>
          <cell r="U61">
            <v>1</v>
          </cell>
          <cell r="V61">
            <v>2</v>
          </cell>
          <cell r="W61">
            <v>1</v>
          </cell>
          <cell r="X61">
            <v>1</v>
          </cell>
          <cell r="Y61">
            <v>2</v>
          </cell>
          <cell r="Z61">
            <v>0.4</v>
          </cell>
          <cell r="AA61">
            <v>0.55000000000000004</v>
          </cell>
          <cell r="AC61">
            <v>1.4</v>
          </cell>
          <cell r="AD61">
            <v>0.75</v>
          </cell>
          <cell r="AE61">
            <v>0.5</v>
          </cell>
          <cell r="AF61">
            <v>0.75</v>
          </cell>
          <cell r="AG61">
            <v>1.2</v>
          </cell>
          <cell r="AH61">
            <v>0.75</v>
          </cell>
          <cell r="AI61">
            <v>0.75</v>
          </cell>
          <cell r="AJ61">
            <v>0.75</v>
          </cell>
          <cell r="AK61">
            <v>0.75</v>
          </cell>
          <cell r="AL61">
            <v>0.5</v>
          </cell>
          <cell r="AM61">
            <v>2</v>
          </cell>
          <cell r="AN61">
            <v>0.4</v>
          </cell>
          <cell r="AO61">
            <v>0.6</v>
          </cell>
          <cell r="AP61">
            <v>0.5</v>
          </cell>
          <cell r="AQ61">
            <v>0.8</v>
          </cell>
          <cell r="AR61">
            <v>0</v>
          </cell>
          <cell r="AS61">
            <v>0.2</v>
          </cell>
          <cell r="AT61">
            <v>1.2</v>
          </cell>
          <cell r="AU61">
            <v>0.27</v>
          </cell>
          <cell r="AV61">
            <v>0.27</v>
          </cell>
          <cell r="AX61">
            <v>7</v>
          </cell>
          <cell r="AY61">
            <v>2</v>
          </cell>
          <cell r="AZ61">
            <v>3</v>
          </cell>
          <cell r="BA61">
            <v>0.5</v>
          </cell>
          <cell r="BB61">
            <v>0.7</v>
          </cell>
          <cell r="BC61">
            <v>0</v>
          </cell>
          <cell r="BD61">
            <v>1</v>
          </cell>
          <cell r="BE61">
            <v>0</v>
          </cell>
          <cell r="BG61">
            <v>0</v>
          </cell>
          <cell r="BH61">
            <v>1.5</v>
          </cell>
          <cell r="BI61">
            <v>0.6</v>
          </cell>
          <cell r="BJ61">
            <v>0.45</v>
          </cell>
          <cell r="BK61">
            <v>0.7</v>
          </cell>
          <cell r="BL61">
            <v>0.6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3011426B-09E5-4769-AA29-4509787017F5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7T01:26:12.40" personId="{3011426B-09E5-4769-AA29-4509787017F5}" id="{9188A805-A8FB-4934-924C-74DBFF416419}">
    <text>No hay suficiente justificación frente al destino específico en innovación; inversión tecnológica no es necesariamente innovación, se penaliza a la mitad</text>
  </threadedComment>
  <threadedComment ref="M20" dT="2023-07-07T01:26:23.28" personId="{3011426B-09E5-4769-AA29-4509787017F5}" id="{D6D4A64F-800E-4607-B902-52CBDAC727F1}">
    <text>No hay suficiente justificación frente al destino específico en innovación; inversión tecnológica no es necesariamente innovación, se penaliza a la mitad</text>
  </threadedComment>
  <threadedComment ref="M23" dT="2023-07-07T01:33:10.57" personId="{3011426B-09E5-4769-AA29-4509787017F5}" id="{ACF4EB1E-D540-4E7E-9CA9-08DAF68D4F9A}">
    <text>No está debidamente justificado, se penaliza la mitad</text>
  </threadedComment>
  <threadedComment ref="M26" dT="2023-07-07T01:34:57.63" personId="{3011426B-09E5-4769-AA29-4509787017F5}" id="{CA0EF507-8B81-4846-A2DF-98B270CBD938}">
    <text>No está debidamente justificado, se penaliza 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G1" zoomScaleNormal="100" workbookViewId="0">
      <selection activeCell="W8" sqref="W8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444</v>
      </c>
      <c r="J1" s="333"/>
      <c r="Q1" s="301" t="s">
        <v>534</v>
      </c>
    </row>
    <row r="2" spans="1:43" ht="26.4" customHeight="1" x14ac:dyDescent="0.3">
      <c r="A2" s="465" t="s">
        <v>260</v>
      </c>
      <c r="B2" s="464" t="s">
        <v>567</v>
      </c>
      <c r="C2" s="464"/>
      <c r="D2" s="464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524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382</v>
      </c>
      <c r="G3" s="200">
        <f>H11</f>
        <v>0.13300000000000001</v>
      </c>
      <c r="H3" s="201">
        <f>(G3*100)/25</f>
        <v>0.53200000000000003</v>
      </c>
      <c r="I3" s="254">
        <v>13.3</v>
      </c>
      <c r="J3" s="193">
        <v>53.2</v>
      </c>
      <c r="M3" s="199" t="s">
        <v>382</v>
      </c>
      <c r="N3" s="200">
        <f>R11</f>
        <v>0.15664285714285714</v>
      </c>
      <c r="O3" s="201">
        <f>(N3*100)/25</f>
        <v>0.62657142857142856</v>
      </c>
      <c r="Q3" s="193">
        <f>J3</f>
        <v>53.2</v>
      </c>
      <c r="R3" s="254">
        <f>O3*100</f>
        <v>62.657142857142858</v>
      </c>
      <c r="S3" s="256">
        <f>R3-Q3</f>
        <v>9.4571428571428555</v>
      </c>
      <c r="Y3" s="476" t="s">
        <v>437</v>
      </c>
      <c r="Z3" s="476"/>
      <c r="AA3" s="476"/>
      <c r="AB3" s="476"/>
      <c r="AC3" s="476"/>
      <c r="AD3" s="476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383</v>
      </c>
      <c r="G4" s="203">
        <f>H34</f>
        <v>0.14339999999999997</v>
      </c>
      <c r="H4" s="204">
        <f>(G4*100)/35</f>
        <v>0.40971428571428559</v>
      </c>
      <c r="I4" s="255">
        <v>14.34</v>
      </c>
      <c r="J4" s="194">
        <v>40.97</v>
      </c>
      <c r="M4" s="202" t="s">
        <v>383</v>
      </c>
      <c r="N4" s="203">
        <f>R34</f>
        <v>0.12441666666666666</v>
      </c>
      <c r="O4" s="204">
        <f>(N4*100)/35</f>
        <v>0.35547619047619045</v>
      </c>
      <c r="Q4" s="194">
        <f>J4</f>
        <v>40.97</v>
      </c>
      <c r="R4" s="255">
        <f>O4*100</f>
        <v>35.547619047619044</v>
      </c>
      <c r="S4" s="256">
        <f>R4-Q4</f>
        <v>-5.422380952380955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0.14200000000000002</v>
      </c>
      <c r="H5" s="201">
        <f>(G5*100)/25</f>
        <v>0.56800000000000006</v>
      </c>
      <c r="I5" s="254">
        <v>14.2</v>
      </c>
      <c r="J5" s="193">
        <v>56.8</v>
      </c>
      <c r="M5" s="199" t="s">
        <v>384</v>
      </c>
      <c r="N5" s="200">
        <f>R80</f>
        <v>0.14749999999999999</v>
      </c>
      <c r="O5" s="201">
        <f>(N5*100)/25</f>
        <v>0.59</v>
      </c>
      <c r="Q5" s="193">
        <f>J5</f>
        <v>56.8</v>
      </c>
      <c r="R5" s="254">
        <f>O5*100</f>
        <v>59</v>
      </c>
      <c r="S5" s="256">
        <f>R5-Q5</f>
        <v>2.2000000000000028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3.85E-2</v>
      </c>
      <c r="H6" s="204">
        <f>(G6*100)/15</f>
        <v>0.25666666666666665</v>
      </c>
      <c r="I6" s="255">
        <v>3.85</v>
      </c>
      <c r="J6" s="194">
        <v>25.67</v>
      </c>
      <c r="M6" s="202" t="s">
        <v>385</v>
      </c>
      <c r="N6" s="203">
        <f>R100</f>
        <v>5.2500000000000005E-2</v>
      </c>
      <c r="O6" s="204">
        <f>(N6*100)/15</f>
        <v>0.35000000000000003</v>
      </c>
      <c r="Q6" s="194">
        <f>J6</f>
        <v>25.67</v>
      </c>
      <c r="R6" s="255">
        <f>O6*100</f>
        <v>35</v>
      </c>
      <c r="S6" s="256">
        <f>R6-Q6</f>
        <v>9.3299999999999983</v>
      </c>
    </row>
    <row r="7" spans="1:43" ht="16.2" customHeight="1" thickBot="1" x14ac:dyDescent="0.25">
      <c r="B7" s="473" t="s">
        <v>564</v>
      </c>
      <c r="C7" s="473"/>
      <c r="D7" s="172" t="s">
        <v>563</v>
      </c>
      <c r="E7" s="161"/>
      <c r="F7" s="205"/>
      <c r="G7" s="206">
        <f>SUM(G3:G6)</f>
        <v>0.45689999999999997</v>
      </c>
      <c r="H7" s="207">
        <f>((H3*25)+(H4*35)+(H5*25)+(H6*15))/100</f>
        <v>0.45689999999999997</v>
      </c>
      <c r="I7" s="257">
        <f>SUM(I3:I6)</f>
        <v>45.690000000000005</v>
      </c>
      <c r="J7" s="257">
        <f>((J3*25)+(J4*35)+(J5*25)+(J6*15))/100</f>
        <v>45.69</v>
      </c>
      <c r="M7" s="205"/>
      <c r="N7" s="206">
        <f>SUM(N3:N6)</f>
        <v>0.48105952380952377</v>
      </c>
      <c r="O7" s="207">
        <f>((O3*25)+(O4*35)+(O5*25)+(O6*15))/100</f>
        <v>0.48105952380952383</v>
      </c>
      <c r="Q7" s="257">
        <f>((Q3*25)+(Q4*35)+(Q5*25)+(Q6*15))/100</f>
        <v>45.69</v>
      </c>
      <c r="R7" s="257">
        <f>O7*100</f>
        <v>48.105952380952381</v>
      </c>
      <c r="S7" s="287">
        <f>R7-Q7</f>
        <v>2.4159523809523833</v>
      </c>
      <c r="T7" s="484" t="s">
        <v>484</v>
      </c>
      <c r="U7" s="484"/>
      <c r="V7" s="484"/>
      <c r="W7" s="484"/>
      <c r="X7" s="484"/>
    </row>
    <row r="8" spans="1:43" ht="49.2" customHeight="1" x14ac:dyDescent="0.3">
      <c r="A8" s="170" t="s">
        <v>562</v>
      </c>
      <c r="B8" s="334">
        <v>23</v>
      </c>
      <c r="C8" s="334"/>
      <c r="D8" s="182">
        <v>0.45689999999999997</v>
      </c>
      <c r="J8" s="276"/>
      <c r="K8" s="173" t="s">
        <v>261</v>
      </c>
      <c r="Q8" s="473" t="s">
        <v>294</v>
      </c>
      <c r="R8" s="473"/>
      <c r="S8" s="182">
        <f>R11+R34+R80+R100</f>
        <v>0.48105952380952377</v>
      </c>
    </row>
    <row r="9" spans="1:43" ht="23.4" customHeight="1" thickBot="1" x14ac:dyDescent="0.35">
      <c r="A9" s="172" t="s">
        <v>565</v>
      </c>
      <c r="B9" s="475">
        <v>23</v>
      </c>
      <c r="C9" s="475"/>
      <c r="D9" s="321">
        <v>0.45689999999999997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0.13300000000000001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0.15664285714285714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2.6000000000000002E-2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0.01</v>
      </c>
      <c r="G14" s="347" t="s">
        <v>1</v>
      </c>
      <c r="H14" s="349">
        <v>4</v>
      </c>
      <c r="I14" s="351">
        <f>'[1]Analisis de resultados'!$P$61</f>
        <v>1</v>
      </c>
      <c r="J14" s="36"/>
      <c r="K14" s="443" t="s">
        <v>82</v>
      </c>
      <c r="L14" s="431">
        <v>4</v>
      </c>
      <c r="M14" s="341">
        <f>AA15+AB15+AC15</f>
        <v>2.6</v>
      </c>
      <c r="N14" s="343" t="s">
        <v>109</v>
      </c>
      <c r="O14" s="433">
        <v>0.04</v>
      </c>
      <c r="P14" s="435">
        <f>M14/100</f>
        <v>2.6000000000000002E-2</v>
      </c>
      <c r="Q14" s="390"/>
      <c r="R14" s="438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W15" s="110"/>
      <c r="X15" s="117"/>
      <c r="Y15" s="115"/>
      <c r="Z15" s="115"/>
      <c r="AA15" s="103">
        <v>1.2</v>
      </c>
      <c r="AB15" s="35">
        <v>0.8</v>
      </c>
      <c r="AC15" s="175">
        <f>AVERAGE(AF15:AH15)</f>
        <v>0.6</v>
      </c>
      <c r="AD15" s="115"/>
      <c r="AE15" s="115"/>
      <c r="AF15" s="103">
        <v>0.8</v>
      </c>
      <c r="AG15" s="35">
        <v>0.6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4.3499999999999997E-2</v>
      </c>
      <c r="D17" s="413" t="s">
        <v>68</v>
      </c>
      <c r="E17" s="355">
        <v>0.04</v>
      </c>
      <c r="F17" s="357">
        <f>(I17+I18)/100</f>
        <v>0.02</v>
      </c>
      <c r="G17" s="19" t="s">
        <v>2</v>
      </c>
      <c r="H17" s="20">
        <v>1</v>
      </c>
      <c r="I17" s="162">
        <f>'[1]Analisis de resultados'!$Q$61</f>
        <v>1</v>
      </c>
      <c r="K17" s="65" t="s">
        <v>110</v>
      </c>
      <c r="L17" s="280">
        <v>0</v>
      </c>
      <c r="M17" s="53"/>
      <c r="N17" s="413" t="s">
        <v>104</v>
      </c>
      <c r="O17" s="456">
        <v>0.04</v>
      </c>
      <c r="P17" s="453">
        <f>(M17+M18)/100</f>
        <v>2.8999999999999998E-2</v>
      </c>
      <c r="Q17" s="381" t="s">
        <v>238</v>
      </c>
      <c r="R17" s="437">
        <v>7.6999999999999999E-2</v>
      </c>
      <c r="S17" s="385">
        <f>P17+P19</f>
        <v>4.8000000000000001E-2</v>
      </c>
      <c r="W17" s="282" t="s">
        <v>121</v>
      </c>
      <c r="X17" s="283" t="s">
        <v>494</v>
      </c>
      <c r="Y17" s="282"/>
      <c r="Z17" s="282"/>
      <c r="AA17" s="479" t="s">
        <v>412</v>
      </c>
      <c r="AB17" s="480"/>
      <c r="AC17" s="275" t="s">
        <v>417</v>
      </c>
      <c r="AD17" s="277"/>
      <c r="AE17" s="290">
        <v>79902012912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resultados'!$R$61</f>
        <v>1</v>
      </c>
      <c r="K18" s="72" t="s">
        <v>111</v>
      </c>
      <c r="L18" s="208">
        <v>4</v>
      </c>
      <c r="M18" s="187">
        <f>AI18+AT18</f>
        <v>2.9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7" t="s">
        <v>413</v>
      </c>
      <c r="AB18" s="478"/>
      <c r="AC18" s="274" t="s">
        <v>445</v>
      </c>
      <c r="AD18" s="294">
        <v>0.14000000000000001</v>
      </c>
      <c r="AE18" s="291">
        <v>3239336918</v>
      </c>
      <c r="AF18" s="278">
        <f>AE18*100/AE17</f>
        <v>4.0541368107554945</v>
      </c>
      <c r="AH18" s="222" t="s">
        <v>409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1.4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2.35E-2</v>
      </c>
      <c r="G19" s="11" t="s">
        <v>4</v>
      </c>
      <c r="H19" s="12">
        <v>1</v>
      </c>
      <c r="I19" s="163">
        <f>'[1]Analisis de resultados'!$S$61</f>
        <v>1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1.9E-2</v>
      </c>
      <c r="Q19" s="390"/>
      <c r="R19" s="438"/>
      <c r="S19" s="440"/>
      <c r="W19" s="176" t="s">
        <v>123</v>
      </c>
      <c r="X19" s="283" t="s">
        <v>494</v>
      </c>
      <c r="Y19" s="284"/>
      <c r="Z19" s="284"/>
      <c r="AA19" s="479" t="s">
        <v>411</v>
      </c>
      <c r="AB19" s="480"/>
      <c r="AC19" s="275" t="s">
        <v>418</v>
      </c>
      <c r="AD19" s="277"/>
      <c r="AE19" s="290">
        <v>436526111730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resultados'!$T$61</f>
        <v>1.35</v>
      </c>
      <c r="K20" s="73" t="s">
        <v>85</v>
      </c>
      <c r="L20" s="281">
        <v>3.7</v>
      </c>
      <c r="M20" s="75">
        <f>AI20+AT20</f>
        <v>1.9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7" t="s">
        <v>414</v>
      </c>
      <c r="AB20" s="478"/>
      <c r="AC20" s="274" t="s">
        <v>446</v>
      </c>
      <c r="AD20" s="294">
        <v>1.53</v>
      </c>
      <c r="AE20" s="291">
        <v>61235317932</v>
      </c>
      <c r="AF20" s="278">
        <f>AE20*100/AE19</f>
        <v>14.027870564103907</v>
      </c>
      <c r="AH20" s="222" t="s">
        <v>410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1.3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457" t="s">
        <v>71</v>
      </c>
      <c r="B22" s="388">
        <v>8.6999999999999994E-2</v>
      </c>
      <c r="C22" s="460">
        <f>F22+F25</f>
        <v>0.05</v>
      </c>
      <c r="D22" s="413" t="s">
        <v>72</v>
      </c>
      <c r="E22" s="415">
        <v>4.7E-2</v>
      </c>
      <c r="F22" s="357">
        <f>(I22+I23)/100</f>
        <v>0.03</v>
      </c>
      <c r="G22" s="19" t="s">
        <v>6</v>
      </c>
      <c r="H22" s="20">
        <v>2</v>
      </c>
      <c r="I22" s="162">
        <f>'[1]Analisis de resultados'!$U$61</f>
        <v>1</v>
      </c>
      <c r="K22" s="65" t="s">
        <v>86</v>
      </c>
      <c r="L22" s="280">
        <v>0</v>
      </c>
      <c r="M22" s="53"/>
      <c r="N22" s="413" t="s">
        <v>106</v>
      </c>
      <c r="O22" s="456">
        <v>0.04</v>
      </c>
      <c r="P22" s="453">
        <f>(M22+M23+M24)/100</f>
        <v>1.6500000000000001E-2</v>
      </c>
      <c r="Q22" s="381" t="s">
        <v>240</v>
      </c>
      <c r="R22" s="437">
        <v>8.6999999999999994E-2</v>
      </c>
      <c r="S22" s="385">
        <f>P22+P25</f>
        <v>5.5500000000000001E-2</v>
      </c>
      <c r="W22" s="282" t="s">
        <v>131</v>
      </c>
      <c r="X22" s="283" t="s">
        <v>494</v>
      </c>
      <c r="Y22" s="282"/>
      <c r="Z22" s="282"/>
      <c r="AA22" s="479" t="s">
        <v>421</v>
      </c>
      <c r="AB22" s="480"/>
      <c r="AC22" s="275" t="s">
        <v>419</v>
      </c>
      <c r="AD22" s="248"/>
      <c r="AE22" s="292">
        <v>755.5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resultados'!$V$61</f>
        <v>2</v>
      </c>
      <c r="K23" s="72" t="s">
        <v>87</v>
      </c>
      <c r="L23" s="208">
        <v>4</v>
      </c>
      <c r="M23" s="55">
        <f>AI23+AT23</f>
        <v>1.65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7" t="s">
        <v>415</v>
      </c>
      <c r="AB23" s="478"/>
      <c r="AC23" s="274" t="s">
        <v>420</v>
      </c>
      <c r="AD23" s="294">
        <v>3.56</v>
      </c>
      <c r="AE23" s="293">
        <v>17.5</v>
      </c>
      <c r="AF23" s="278">
        <f>AE23*100/AE22</f>
        <v>2.316346790205162</v>
      </c>
      <c r="AH23" s="222" t="s">
        <v>477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0.9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37.799999999999997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0.02</v>
      </c>
      <c r="G25" s="11" t="s">
        <v>8</v>
      </c>
      <c r="H25" s="12">
        <v>1.5</v>
      </c>
      <c r="I25" s="165">
        <f>'[1]Analisis de resultados'!$W$61</f>
        <v>1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3.9E-2</v>
      </c>
      <c r="Q25" s="390"/>
      <c r="R25" s="438"/>
      <c r="S25" s="440"/>
      <c r="U25" s="1"/>
      <c r="W25" s="285" t="s">
        <v>133</v>
      </c>
      <c r="X25" s="283" t="s">
        <v>494</v>
      </c>
      <c r="Y25" s="286"/>
      <c r="Z25" s="286"/>
      <c r="AA25" s="479" t="s">
        <v>422</v>
      </c>
      <c r="AB25" s="480"/>
      <c r="AC25" s="275" t="s">
        <v>447</v>
      </c>
      <c r="AD25" s="248"/>
      <c r="AE25" s="292">
        <v>1230.5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resultados'!$X$61</f>
        <v>1</v>
      </c>
      <c r="K26" s="72" t="s">
        <v>89</v>
      </c>
      <c r="L26" s="208">
        <v>4.7</v>
      </c>
      <c r="M26" s="187">
        <f>AI26+AT26</f>
        <v>3.9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416</v>
      </c>
      <c r="AB26" s="478"/>
      <c r="AC26" s="274" t="s">
        <v>424</v>
      </c>
      <c r="AD26" s="294">
        <v>1.97</v>
      </c>
      <c r="AE26" s="293">
        <v>45.5</v>
      </c>
      <c r="AF26" s="278">
        <f>AE26*100/AE25</f>
        <v>3.6976838683462008</v>
      </c>
      <c r="AH26" s="222" t="s">
        <v>479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1.9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498</v>
      </c>
      <c r="AU28" s="181" t="s">
        <v>499</v>
      </c>
      <c r="AV28" s="181" t="s">
        <v>500</v>
      </c>
      <c r="AW28" s="181" t="s">
        <v>501</v>
      </c>
      <c r="AX28" s="181" t="s">
        <v>502</v>
      </c>
      <c r="AY28" s="181" t="s">
        <v>503</v>
      </c>
      <c r="AZ28" s="181" t="s">
        <v>504</v>
      </c>
      <c r="BA28" s="181" t="s">
        <v>505</v>
      </c>
      <c r="BB28" s="181" t="s">
        <v>506</v>
      </c>
      <c r="BC28" s="181" t="s">
        <v>507</v>
      </c>
      <c r="BD28" s="181" t="s">
        <v>508</v>
      </c>
      <c r="BE28" s="181" t="s">
        <v>509</v>
      </c>
      <c r="BF28" s="181" t="s">
        <v>510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2.9500000000000002E-2</v>
      </c>
      <c r="D29" s="353" t="s">
        <v>74</v>
      </c>
      <c r="E29" s="355">
        <v>4.5999999999999999E-2</v>
      </c>
      <c r="F29" s="357">
        <f>(I29+I30+I31)/100</f>
        <v>2.9500000000000002E-2</v>
      </c>
      <c r="G29" s="19" t="s">
        <v>10</v>
      </c>
      <c r="H29" s="20">
        <v>2.1</v>
      </c>
      <c r="I29" s="162">
        <f>'[1]Analisis de resultados'!$Y$61</f>
        <v>2</v>
      </c>
      <c r="K29" s="65" t="s">
        <v>91</v>
      </c>
      <c r="L29" s="29">
        <v>4.5999999999999996</v>
      </c>
      <c r="M29" s="186">
        <f>AC29+AG29</f>
        <v>2.7142857142857144</v>
      </c>
      <c r="N29" s="17" t="s">
        <v>108</v>
      </c>
      <c r="O29" s="31">
        <v>4.5999999999999999E-2</v>
      </c>
      <c r="P29" s="57">
        <f>M29/100</f>
        <v>2.7142857142857146E-2</v>
      </c>
      <c r="Q29" s="152" t="s">
        <v>241</v>
      </c>
      <c r="R29" s="66">
        <v>4.5999999999999999E-2</v>
      </c>
      <c r="S29" s="67">
        <f>P29</f>
        <v>2.7142857142857146E-2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1</v>
      </c>
      <c r="AD29" s="93"/>
      <c r="AE29" s="449" t="s">
        <v>93</v>
      </c>
      <c r="AF29" s="450"/>
      <c r="AG29" s="317">
        <f>AE31+AF31+AG31</f>
        <v>1.7142857142857144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535</v>
      </c>
      <c r="AS29" s="185">
        <f>AVERAGE(AT29:BF29)</f>
        <v>0.5714285714285714</v>
      </c>
      <c r="AT29" s="4">
        <v>1</v>
      </c>
      <c r="AU29" s="4">
        <v>0.2</v>
      </c>
      <c r="AV29" s="259">
        <v>0.2</v>
      </c>
      <c r="AW29" s="259">
        <v>0.5</v>
      </c>
      <c r="AX29" s="4">
        <v>0.3</v>
      </c>
      <c r="AY29" s="4">
        <v>0.8</v>
      </c>
      <c r="AZ29" s="259">
        <v>1</v>
      </c>
      <c r="BA29" s="259"/>
      <c r="BB29" s="4"/>
      <c r="BC29" s="4"/>
      <c r="BD29" s="259"/>
      <c r="BE29" s="259"/>
      <c r="BF29" s="4"/>
    </row>
    <row r="30" spans="1:63" ht="67.2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resultados'!$Z$61</f>
        <v>0.4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536</v>
      </c>
      <c r="AS30" s="185">
        <f>AVERAGE(AT30:BF30)</f>
        <v>0.5</v>
      </c>
      <c r="AT30" s="4">
        <v>0.6</v>
      </c>
      <c r="AU30" s="4">
        <v>0.2</v>
      </c>
      <c r="AV30" s="259">
        <v>0.2</v>
      </c>
      <c r="AW30" s="259">
        <v>0.6</v>
      </c>
      <c r="AX30" s="4">
        <v>0.3</v>
      </c>
      <c r="AY30" s="4">
        <v>0.8</v>
      </c>
      <c r="AZ30" s="259">
        <v>0.8</v>
      </c>
      <c r="BA30" s="259"/>
      <c r="BB30" s="4"/>
      <c r="BC30" s="4"/>
      <c r="BD30" s="259"/>
      <c r="BE30" s="259"/>
      <c r="BF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resultados'!$AA$61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0.5714285714285714</v>
      </c>
      <c r="AF31" s="305">
        <f>AS30</f>
        <v>0.5</v>
      </c>
      <c r="AG31" s="306">
        <f>AS31</f>
        <v>0.6428571428571429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537</v>
      </c>
      <c r="AS31" s="185">
        <f>AVERAGE(AT31:BF31)</f>
        <v>0.6428571428571429</v>
      </c>
      <c r="AT31" s="4">
        <v>1</v>
      </c>
      <c r="AU31" s="259">
        <v>0.5</v>
      </c>
      <c r="AV31" s="259">
        <v>0.5</v>
      </c>
      <c r="AW31" s="259">
        <v>0.5</v>
      </c>
      <c r="AX31" s="4">
        <v>0.5</v>
      </c>
      <c r="AY31" s="259">
        <v>1</v>
      </c>
      <c r="AZ31" s="259">
        <v>0.5</v>
      </c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1.7142857142857144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0.14339999999999997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0.12441666666666666</v>
      </c>
      <c r="S34" s="40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387" t="s">
        <v>155</v>
      </c>
      <c r="B36" s="388">
        <v>0.09</v>
      </c>
      <c r="C36" s="389">
        <f>F36+F37+F38+F40</f>
        <v>4.5999999999999999E-2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resultados'!$AC$61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381" t="s">
        <v>242</v>
      </c>
      <c r="R36" s="388">
        <v>0.09</v>
      </c>
      <c r="S36" s="393">
        <f>P36+P37+P38+P40</f>
        <v>2.7E-2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0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540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539</v>
      </c>
      <c r="BL36" s="310" t="e">
        <f>AVERAGE(BA36:BJ36)</f>
        <v>#DIV/0!</v>
      </c>
    </row>
    <row r="37" spans="1:64" ht="67.2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7.4999999999999997E-3</v>
      </c>
      <c r="G37" s="11" t="s">
        <v>14</v>
      </c>
      <c r="H37" s="12">
        <v>1</v>
      </c>
      <c r="I37" s="165">
        <f>'[1]Analisis de resultados'!$AD$61</f>
        <v>0.75</v>
      </c>
      <c r="K37" s="135" t="s">
        <v>159</v>
      </c>
      <c r="L37" s="12">
        <v>1</v>
      </c>
      <c r="M37" s="187">
        <f>AB37+AM37</f>
        <v>0.7</v>
      </c>
      <c r="N37" s="7" t="s">
        <v>158</v>
      </c>
      <c r="O37" s="8">
        <v>0.01</v>
      </c>
      <c r="P37" s="122">
        <f>M37/100</f>
        <v>6.9999999999999993E-3</v>
      </c>
      <c r="Q37" s="390"/>
      <c r="R37" s="391"/>
      <c r="S37" s="394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0.5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0.2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540</v>
      </c>
      <c r="BA37" s="172">
        <v>0.5</v>
      </c>
      <c r="BB37" s="172">
        <v>0.5</v>
      </c>
      <c r="BC37" s="172"/>
      <c r="BD37" s="172"/>
      <c r="BE37" s="172"/>
      <c r="BF37" s="172"/>
      <c r="BG37" s="297"/>
      <c r="BH37" s="297"/>
      <c r="BI37" s="297"/>
      <c r="BJ37" s="297"/>
      <c r="BK37" s="1" t="s">
        <v>541</v>
      </c>
      <c r="BL37" s="296">
        <f>AVERAGE(BA37:BJ37)</f>
        <v>0.5</v>
      </c>
    </row>
    <row r="38" spans="1:64" ht="58.2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1.2500000000000001E-2</v>
      </c>
      <c r="G38" s="11" t="s">
        <v>15</v>
      </c>
      <c r="H38" s="12">
        <v>1.4</v>
      </c>
      <c r="I38" s="165">
        <f>'[1]Analisis de resultados'!$AE$61</f>
        <v>0.5</v>
      </c>
      <c r="K38" s="135" t="s">
        <v>161</v>
      </c>
      <c r="L38" s="312"/>
      <c r="M38" s="313"/>
      <c r="N38" s="343" t="s">
        <v>160</v>
      </c>
      <c r="O38" s="335">
        <v>2.8000000000000001E-2</v>
      </c>
      <c r="P38" s="338">
        <f>M39/100</f>
        <v>6.9999999999999993E-3</v>
      </c>
      <c r="Q38" s="390"/>
      <c r="R38" s="391"/>
      <c r="S38" s="394"/>
      <c r="BA38" s="1"/>
    </row>
    <row r="39" spans="1:64" ht="106.2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resultados'!$AF$61</f>
        <v>0.75</v>
      </c>
      <c r="K39" s="135" t="s">
        <v>162</v>
      </c>
      <c r="L39" s="16">
        <v>2.8</v>
      </c>
      <c r="M39" s="314">
        <f>AB39+AM39</f>
        <v>0.7</v>
      </c>
      <c r="N39" s="345"/>
      <c r="O39" s="336"/>
      <c r="P39" s="339"/>
      <c r="Q39" s="390"/>
      <c r="R39" s="391"/>
      <c r="S39" s="394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0.5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0.2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540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542</v>
      </c>
      <c r="BL39" s="310" t="e">
        <f>AVERAGE(BA39:BJ39)</f>
        <v>#DIV/0!</v>
      </c>
    </row>
    <row r="40" spans="1:64" ht="76.8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1.2E-2</v>
      </c>
      <c r="G40" s="11" t="s">
        <v>17</v>
      </c>
      <c r="H40" s="423">
        <v>2.4</v>
      </c>
      <c r="I40" s="421">
        <f>'[1]Analisis de resultados'!$AG$61</f>
        <v>1.2</v>
      </c>
      <c r="K40" s="135" t="s">
        <v>164</v>
      </c>
      <c r="L40" s="16">
        <v>1.2</v>
      </c>
      <c r="M40" s="54">
        <f>AB40+AM40</f>
        <v>0.5</v>
      </c>
      <c r="N40" s="343" t="s">
        <v>163</v>
      </c>
      <c r="O40" s="335">
        <v>2.4E-2</v>
      </c>
      <c r="P40" s="338">
        <f>(M40+M41)/100</f>
        <v>1.3000000000000001E-2</v>
      </c>
      <c r="Q40" s="390"/>
      <c r="R40" s="391"/>
      <c r="S40" s="394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0.3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0.2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538</v>
      </c>
      <c r="BA40" s="308"/>
      <c r="BB40" s="308"/>
      <c r="BC40" s="308"/>
      <c r="BD40" s="308"/>
      <c r="BE40" s="308"/>
      <c r="BF40" s="308"/>
      <c r="BG40" s="308"/>
      <c r="BH40" s="308">
        <v>0.6</v>
      </c>
      <c r="BI40" s="309"/>
      <c r="BJ40" s="309"/>
      <c r="BK40" s="56" t="s">
        <v>543</v>
      </c>
      <c r="BL40" s="311">
        <f>AVERAGE(BA40:BJ40)</f>
        <v>0.6</v>
      </c>
    </row>
    <row r="41" spans="1:64" ht="39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0.8</v>
      </c>
      <c r="N41" s="344"/>
      <c r="O41" s="337"/>
      <c r="P41" s="340"/>
      <c r="Q41" s="382"/>
      <c r="R41" s="392"/>
      <c r="S41" s="395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0.6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0.2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538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544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379" t="s">
        <v>154</v>
      </c>
      <c r="B43" s="364">
        <v>0.08</v>
      </c>
      <c r="C43" s="380">
        <f>F43+F45+F47</f>
        <v>3.4999999999999996E-2</v>
      </c>
      <c r="D43" s="414" t="s">
        <v>141</v>
      </c>
      <c r="E43" s="416">
        <v>0.03</v>
      </c>
      <c r="F43" s="418">
        <f>(I43+I44)/100</f>
        <v>1.4999999999999999E-2</v>
      </c>
      <c r="G43" s="11" t="s">
        <v>18</v>
      </c>
      <c r="H43" s="12">
        <v>1.5</v>
      </c>
      <c r="I43" s="165">
        <f>'[1]Analisis de resultados'!$AH$61</f>
        <v>0.75</v>
      </c>
      <c r="K43" s="137" t="s">
        <v>167</v>
      </c>
      <c r="L43" s="419">
        <v>3</v>
      </c>
      <c r="M43" s="420">
        <f>AB43+AM43</f>
        <v>0.8</v>
      </c>
      <c r="N43" s="353" t="s">
        <v>166</v>
      </c>
      <c r="O43" s="355">
        <v>0.03</v>
      </c>
      <c r="P43" s="357">
        <f>M43/100</f>
        <v>8.0000000000000002E-3</v>
      </c>
      <c r="Q43" s="381" t="s">
        <v>243</v>
      </c>
      <c r="R43" s="388">
        <v>0.08</v>
      </c>
      <c r="S43" s="393">
        <f>P43+P45+P47</f>
        <v>3.6000000000000004E-2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0.5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0.3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540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545</v>
      </c>
      <c r="BL43" s="296" t="e">
        <f>AVERAGE(BA43:BJ43)</f>
        <v>#DIV/0!</v>
      </c>
    </row>
    <row r="44" spans="1:64" ht="105.6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resultados'!$AI$61</f>
        <v>0.75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4" ht="67.2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1.4999999999999999E-2</v>
      </c>
      <c r="G45" s="11" t="s">
        <v>20</v>
      </c>
      <c r="H45" s="12">
        <v>1.5</v>
      </c>
      <c r="I45" s="165">
        <f>'[1]Analisis de resultados'!$AJ$61</f>
        <v>0.75</v>
      </c>
      <c r="K45" s="135" t="s">
        <v>170</v>
      </c>
      <c r="L45" s="349">
        <v>3</v>
      </c>
      <c r="M45" s="411">
        <f>AB45+AM45</f>
        <v>1.1000000000000001</v>
      </c>
      <c r="N45" s="343" t="s">
        <v>168</v>
      </c>
      <c r="O45" s="335">
        <v>0.03</v>
      </c>
      <c r="P45" s="338">
        <f>M45/100</f>
        <v>1.1000000000000001E-2</v>
      </c>
      <c r="Q45" s="390"/>
      <c r="R45" s="391"/>
      <c r="S45" s="394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0.5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0.6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540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546</v>
      </c>
      <c r="BL45" s="296" t="e">
        <f>AVERAGE(BA45:BJ45)</f>
        <v>#DIV/0!</v>
      </c>
    </row>
    <row r="46" spans="1:64" ht="105.6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resultados'!$AK$61</f>
        <v>0.75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4" ht="67.2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5.0000000000000001E-3</v>
      </c>
      <c r="G47" s="11" t="s">
        <v>22</v>
      </c>
      <c r="H47" s="423">
        <v>2</v>
      </c>
      <c r="I47" s="421">
        <f>'[1]Analisis de resultados'!$AL$61</f>
        <v>0.5</v>
      </c>
      <c r="K47" s="135" t="s">
        <v>173</v>
      </c>
      <c r="L47" s="12">
        <v>1</v>
      </c>
      <c r="M47" s="187">
        <f>AB47+AM47</f>
        <v>1</v>
      </c>
      <c r="N47" s="343" t="s">
        <v>172</v>
      </c>
      <c r="O47" s="335">
        <v>0.02</v>
      </c>
      <c r="P47" s="338">
        <f>(M47+M48)/100</f>
        <v>1.7000000000000001E-2</v>
      </c>
      <c r="Q47" s="390"/>
      <c r="R47" s="391"/>
      <c r="S47" s="394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0.5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0.5</v>
      </c>
      <c r="AO47" s="229" t="s">
        <v>526</v>
      </c>
      <c r="AP47" s="98">
        <v>0.5</v>
      </c>
      <c r="AQ47" s="229" t="s">
        <v>525</v>
      </c>
      <c r="AR47" s="99">
        <v>0.4</v>
      </c>
      <c r="AS47" s="229" t="s">
        <v>527</v>
      </c>
      <c r="AT47" s="99">
        <v>0.3</v>
      </c>
      <c r="AU47" s="229" t="s">
        <v>528</v>
      </c>
      <c r="AV47" s="99">
        <v>0.2</v>
      </c>
      <c r="AW47" s="229" t="s">
        <v>529</v>
      </c>
      <c r="AX47" s="99">
        <v>0.1</v>
      </c>
      <c r="AZ47" s="1" t="s">
        <v>538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511</v>
      </c>
      <c r="BL47" s="296" t="e">
        <f>AVERAGE(BA47:BJ47)</f>
        <v>#DIV/0!</v>
      </c>
    </row>
    <row r="48" spans="1:64" ht="31.2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0.7</v>
      </c>
      <c r="N48" s="344"/>
      <c r="O48" s="337"/>
      <c r="P48" s="340"/>
      <c r="Q48" s="382"/>
      <c r="R48" s="392"/>
      <c r="S48" s="395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0.3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0.4</v>
      </c>
      <c r="AO48" s="229" t="s">
        <v>297</v>
      </c>
      <c r="AP48" s="98">
        <v>0.5</v>
      </c>
      <c r="AQ48" s="229" t="s">
        <v>530</v>
      </c>
      <c r="AR48" s="99">
        <v>0.4</v>
      </c>
      <c r="AS48" s="229" t="s">
        <v>531</v>
      </c>
      <c r="AT48" s="99">
        <v>0.3</v>
      </c>
      <c r="AU48" s="229" t="s">
        <v>532</v>
      </c>
      <c r="AV48" s="99">
        <v>0.2</v>
      </c>
      <c r="AW48" s="229" t="s">
        <v>533</v>
      </c>
      <c r="AX48" s="99">
        <v>0.1</v>
      </c>
      <c r="AZ48" s="1" t="s">
        <v>538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512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24" t="s">
        <v>153</v>
      </c>
      <c r="B50" s="426">
        <v>7.0000000000000007E-2</v>
      </c>
      <c r="C50" s="377">
        <f>F50</f>
        <v>4.2999999999999997E-2</v>
      </c>
      <c r="D50" s="343" t="s">
        <v>144</v>
      </c>
      <c r="E50" s="335">
        <v>7.0000000000000007E-2</v>
      </c>
      <c r="F50" s="338">
        <f>(I50+I51+I52+I56+I57+I58)/100</f>
        <v>4.2999999999999997E-2</v>
      </c>
      <c r="G50" s="11" t="s">
        <v>23</v>
      </c>
      <c r="H50" s="12">
        <v>3</v>
      </c>
      <c r="I50" s="165">
        <f>'[1]Analisis de resultados'!$AM$61</f>
        <v>2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2.2083333333333333E-2</v>
      </c>
      <c r="Q50" s="381" t="s">
        <v>244</v>
      </c>
      <c r="R50" s="388">
        <v>7.0000000000000007E-2</v>
      </c>
      <c r="S50" s="393">
        <f>P50</f>
        <v>2.2083333333333333E-2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resultados'!$AN$61</f>
        <v>0.4</v>
      </c>
      <c r="K51" s="135" t="s">
        <v>177</v>
      </c>
      <c r="L51" s="12">
        <v>3.5</v>
      </c>
      <c r="M51" s="187">
        <f>AA51</f>
        <v>1.625</v>
      </c>
      <c r="N51" s="414"/>
      <c r="O51" s="416"/>
      <c r="P51" s="418"/>
      <c r="Q51" s="390"/>
      <c r="R51" s="391"/>
      <c r="S51" s="394"/>
      <c r="X51" s="1" t="s">
        <v>394</v>
      </c>
      <c r="Z51" s="1" t="s">
        <v>400</v>
      </c>
      <c r="AA51" s="185">
        <f>AVERAGE(AA53:AA67)</f>
        <v>1.625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8.3333333333333329E-2</v>
      </c>
      <c r="AI51" s="253">
        <v>1</v>
      </c>
      <c r="AJ51" s="1"/>
      <c r="AK51" s="185">
        <f>AVERAGE(AK53:AK67)</f>
        <v>0</v>
      </c>
      <c r="AL51" s="253">
        <v>1</v>
      </c>
      <c r="AM51" s="1"/>
      <c r="AO51" s="1"/>
      <c r="AP51" s="1"/>
      <c r="AQ51" s="1"/>
      <c r="AR51" s="1"/>
    </row>
    <row r="52" spans="1:44" ht="38.4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resultados'!$AO$61</f>
        <v>0.6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469" t="s">
        <v>401</v>
      </c>
      <c r="Z53" s="470"/>
      <c r="AA53" s="209">
        <v>1.5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0</v>
      </c>
      <c r="AJ53" s="1"/>
      <c r="AK53" s="208">
        <v>0</v>
      </c>
    </row>
    <row r="54" spans="1:44" ht="57.6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4"/>
      <c r="O54" s="416"/>
      <c r="P54" s="418"/>
      <c r="Q54" s="390"/>
      <c r="R54" s="391"/>
      <c r="S54" s="394"/>
      <c r="Y54" s="469" t="s">
        <v>402</v>
      </c>
      <c r="Z54" s="470"/>
      <c r="AA54" s="209">
        <v>1.5</v>
      </c>
      <c r="AB54" s="1"/>
      <c r="AC54" s="208">
        <f t="shared" ref="AC54:AC62" si="0">SUM(AD54:AF54)</f>
        <v>0.5</v>
      </c>
      <c r="AD54" s="260">
        <v>0.5</v>
      </c>
      <c r="AE54" s="56"/>
      <c r="AF54" s="217"/>
      <c r="AG54" s="1"/>
      <c r="AH54" s="208">
        <v>1</v>
      </c>
      <c r="AJ54" s="1"/>
      <c r="AK54" s="208">
        <v>0</v>
      </c>
    </row>
    <row r="55" spans="1:44" ht="67.2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8.3333333333333329E-2</v>
      </c>
      <c r="N55" s="414"/>
      <c r="O55" s="416"/>
      <c r="P55" s="418"/>
      <c r="Q55" s="390"/>
      <c r="R55" s="391"/>
      <c r="S55" s="394"/>
      <c r="Y55" s="469" t="s">
        <v>403</v>
      </c>
      <c r="Z55" s="470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0</v>
      </c>
      <c r="AJ55" s="1"/>
      <c r="AK55" s="208">
        <v>0</v>
      </c>
    </row>
    <row r="56" spans="1:44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resultados'!$AP$61</f>
        <v>0.5</v>
      </c>
      <c r="K56" s="135" t="s">
        <v>182</v>
      </c>
      <c r="L56" s="128">
        <v>1</v>
      </c>
      <c r="M56" s="187">
        <f>AK51</f>
        <v>0</v>
      </c>
      <c r="N56" s="414"/>
      <c r="O56" s="416"/>
      <c r="P56" s="418"/>
      <c r="Q56" s="390"/>
      <c r="R56" s="391"/>
      <c r="S56" s="394"/>
      <c r="Y56" s="469" t="s">
        <v>404</v>
      </c>
      <c r="Z56" s="470"/>
      <c r="AA56" s="209">
        <v>2.5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0</v>
      </c>
      <c r="AJ56" s="1"/>
      <c r="AK56" s="208">
        <v>0</v>
      </c>
    </row>
    <row r="57" spans="1:44" ht="48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resultados'!$AQ$61</f>
        <v>0.8</v>
      </c>
      <c r="K57" s="138"/>
      <c r="L57" s="124"/>
      <c r="M57" s="148"/>
      <c r="N57" s="125"/>
      <c r="O57" s="126"/>
      <c r="P57" s="127"/>
      <c r="Q57" s="390"/>
      <c r="R57" s="391"/>
      <c r="S57" s="394"/>
      <c r="Y57" s="469" t="s">
        <v>405</v>
      </c>
      <c r="Z57" s="470"/>
      <c r="AA57" s="209">
        <v>1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0</v>
      </c>
      <c r="AJ57" s="1"/>
      <c r="AK57" s="208">
        <v>0</v>
      </c>
    </row>
    <row r="58" spans="1:44" ht="67.2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resultados'!$AR$61</f>
        <v>0</v>
      </c>
      <c r="K58" s="138"/>
      <c r="L58" s="124"/>
      <c r="M58" s="148"/>
      <c r="N58" s="125"/>
      <c r="O58" s="126"/>
      <c r="P58" s="127"/>
      <c r="Q58" s="390"/>
      <c r="R58" s="391"/>
      <c r="S58" s="394"/>
      <c r="Y58" s="469" t="s">
        <v>406</v>
      </c>
      <c r="Z58" s="470"/>
      <c r="AA58" s="209">
        <v>2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0</v>
      </c>
      <c r="AJ58" s="1"/>
      <c r="AK58" s="208">
        <v>0</v>
      </c>
    </row>
    <row r="59" spans="1:44" ht="57.6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469" t="s">
        <v>407</v>
      </c>
      <c r="Z59" s="470"/>
      <c r="AA59" s="209">
        <v>1.5</v>
      </c>
      <c r="AB59" s="1"/>
      <c r="AC59" s="208">
        <f t="shared" si="0"/>
        <v>0.5</v>
      </c>
      <c r="AD59" s="260">
        <v>0.5</v>
      </c>
      <c r="AE59" s="56"/>
      <c r="AF59" s="217"/>
      <c r="AG59" s="1"/>
      <c r="AH59" s="208">
        <v>0</v>
      </c>
      <c r="AJ59" s="1"/>
      <c r="AK59" s="208">
        <v>0</v>
      </c>
    </row>
    <row r="60" spans="1:44" ht="58.2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469" t="s">
        <v>408</v>
      </c>
      <c r="Z60" s="470"/>
      <c r="AA60" s="209">
        <v>1.5</v>
      </c>
      <c r="AB60" s="1"/>
      <c r="AC60" s="208">
        <f t="shared" si="0"/>
        <v>0.5</v>
      </c>
      <c r="AD60" s="260">
        <v>0.5</v>
      </c>
      <c r="AE60" s="56"/>
      <c r="AF60" s="217"/>
      <c r="AG60" s="1"/>
      <c r="AH60" s="208">
        <v>0</v>
      </c>
      <c r="AJ60" s="1"/>
      <c r="AK60" s="208">
        <v>0</v>
      </c>
    </row>
    <row r="61" spans="1:44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9" t="s">
        <v>428</v>
      </c>
      <c r="Z61" s="470"/>
      <c r="AA61" s="209">
        <v>1</v>
      </c>
      <c r="AB61" s="1"/>
      <c r="AC61" s="208">
        <f t="shared" si="0"/>
        <v>0.5</v>
      </c>
      <c r="AD61" s="260">
        <v>0.5</v>
      </c>
      <c r="AE61" s="56"/>
      <c r="AF61" s="217"/>
      <c r="AG61" s="1"/>
      <c r="AH61" s="208">
        <v>0</v>
      </c>
      <c r="AJ61" s="1"/>
      <c r="AK61" s="208">
        <v>0</v>
      </c>
    </row>
    <row r="62" spans="1:44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9" t="s">
        <v>454</v>
      </c>
      <c r="Z62" s="470"/>
      <c r="AA62" s="209">
        <v>2.5</v>
      </c>
      <c r="AB62" s="1"/>
      <c r="AC62" s="208">
        <f t="shared" si="0"/>
        <v>0.5</v>
      </c>
      <c r="AD62" s="260">
        <v>0.5</v>
      </c>
      <c r="AE62" s="56"/>
      <c r="AF62" s="217"/>
      <c r="AG62" s="1"/>
      <c r="AH62" s="208">
        <v>0</v>
      </c>
      <c r="AJ62" s="1"/>
      <c r="AK62" s="208">
        <v>0</v>
      </c>
    </row>
    <row r="63" spans="1:44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9" t="s">
        <v>455</v>
      </c>
      <c r="Z63" s="470"/>
      <c r="AA63" s="209">
        <v>1.5</v>
      </c>
      <c r="AB63" s="1"/>
      <c r="AC63" s="208">
        <f>SUM(AD63:AF63)</f>
        <v>0.5</v>
      </c>
      <c r="AD63" s="260">
        <v>0.5</v>
      </c>
      <c r="AE63" s="56"/>
      <c r="AF63" s="217"/>
      <c r="AG63" s="1"/>
      <c r="AH63" s="208">
        <v>0</v>
      </c>
      <c r="AJ63" s="1"/>
      <c r="AK63" s="208">
        <v>0</v>
      </c>
    </row>
    <row r="64" spans="1:44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9" t="s">
        <v>456</v>
      </c>
      <c r="Z64" s="470"/>
      <c r="AA64" s="209">
        <v>1.5</v>
      </c>
      <c r="AB64" s="1"/>
      <c r="AC64" s="208">
        <f t="shared" ref="AC64" si="1">SUM(AD64:AF64)</f>
        <v>0.5</v>
      </c>
      <c r="AD64" s="260">
        <v>0.5</v>
      </c>
      <c r="AE64" s="56"/>
      <c r="AF64" s="217"/>
      <c r="AG64" s="1"/>
      <c r="AH64" s="208">
        <v>0</v>
      </c>
      <c r="AJ64" s="1"/>
      <c r="AK64" s="208">
        <v>0</v>
      </c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9" t="s">
        <v>457</v>
      </c>
      <c r="Z65" s="470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9" t="s">
        <v>458</v>
      </c>
      <c r="Z66" s="470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9" t="s">
        <v>459</v>
      </c>
      <c r="Z67" s="470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2E-3</v>
      </c>
      <c r="D68" s="343" t="s">
        <v>145</v>
      </c>
      <c r="E68" s="335">
        <v>0.06</v>
      </c>
      <c r="F68" s="338">
        <f>I68/100</f>
        <v>2E-3</v>
      </c>
      <c r="G68" s="347" t="s">
        <v>34</v>
      </c>
      <c r="H68" s="349">
        <v>6</v>
      </c>
      <c r="I68" s="351">
        <f>'[1]Analisis de resultados'!$AS$61</f>
        <v>0.2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1.4999999999999999E-2</v>
      </c>
      <c r="Q68" s="381" t="s">
        <v>245</v>
      </c>
      <c r="R68" s="388">
        <v>0.06</v>
      </c>
      <c r="S68" s="393">
        <f>P68</f>
        <v>1.4999999999999999E-2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4">
        <f>AB69</f>
        <v>0</v>
      </c>
      <c r="N69" s="354"/>
      <c r="O69" s="356"/>
      <c r="P69" s="358"/>
      <c r="Q69" s="390"/>
      <c r="R69" s="391"/>
      <c r="S69" s="394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0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4">
        <f>AB70</f>
        <v>0</v>
      </c>
      <c r="N70" s="354"/>
      <c r="O70" s="356"/>
      <c r="P70" s="358"/>
      <c r="Q70" s="390"/>
      <c r="R70" s="391"/>
      <c r="S70" s="394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0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363</v>
      </c>
      <c r="BK70" s="262" t="s">
        <v>367</v>
      </c>
      <c r="BL70" s="262" t="s">
        <v>366</v>
      </c>
      <c r="BM70" s="262" t="s">
        <v>365</v>
      </c>
      <c r="BN70" s="262" t="s">
        <v>364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4">
        <f>AB71</f>
        <v>0.5</v>
      </c>
      <c r="N71" s="354"/>
      <c r="O71" s="356"/>
      <c r="P71" s="358"/>
      <c r="Q71" s="390"/>
      <c r="R71" s="391"/>
      <c r="S71" s="394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0.5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G71" s="325"/>
      <c r="BI71" s="39"/>
      <c r="BJ71" s="181" t="s">
        <v>401</v>
      </c>
      <c r="BK71" s="181" t="s">
        <v>429</v>
      </c>
      <c r="BL71" s="181" t="s">
        <v>430</v>
      </c>
      <c r="BM71" s="181" t="s">
        <v>551</v>
      </c>
      <c r="BN71" s="181" t="s">
        <v>552</v>
      </c>
      <c r="BO71" s="181" t="s">
        <v>553</v>
      </c>
      <c r="BP71" s="181" t="s">
        <v>554</v>
      </c>
      <c r="BQ71" s="181" t="s">
        <v>555</v>
      </c>
      <c r="BR71" s="181" t="s">
        <v>556</v>
      </c>
      <c r="BS71" s="181" t="s">
        <v>557</v>
      </c>
      <c r="BT71" s="181" t="s">
        <v>558</v>
      </c>
      <c r="BU71" s="181" t="s">
        <v>559</v>
      </c>
      <c r="BV71" s="326" t="s">
        <v>560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4">
        <f>AB72</f>
        <v>1</v>
      </c>
      <c r="N72" s="354"/>
      <c r="O72" s="356"/>
      <c r="P72" s="358"/>
      <c r="Q72" s="390"/>
      <c r="R72" s="391"/>
      <c r="S72" s="394"/>
      <c r="W72" s="111" t="s">
        <v>345</v>
      </c>
      <c r="X72" s="113" t="s">
        <v>83</v>
      </c>
      <c r="Y72" s="113">
        <v>0</v>
      </c>
      <c r="AA72" s="223" t="s">
        <v>352</v>
      </c>
      <c r="AB72" s="219">
        <v>1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G72" s="325"/>
      <c r="BH72" s="39" t="s">
        <v>431</v>
      </c>
      <c r="BI72" s="185">
        <f>AVERAGE(BJ72:BO72)</f>
        <v>0.8</v>
      </c>
      <c r="BJ72" s="4">
        <v>0.8</v>
      </c>
      <c r="BK72" s="4">
        <v>0.8</v>
      </c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5"/>
      <c r="BH73" s="39" t="s">
        <v>432</v>
      </c>
      <c r="BI73" s="185">
        <f>AVERAGE(BJ73:BO73)</f>
        <v>0.5</v>
      </c>
      <c r="BJ73" s="4">
        <v>0.5</v>
      </c>
      <c r="BK73" s="4">
        <v>0.5</v>
      </c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433</v>
      </c>
      <c r="BI74" s="185">
        <f>AVERAGE(BJ74:BO74)</f>
        <v>0.5</v>
      </c>
      <c r="BJ74" s="4">
        <v>0.5</v>
      </c>
      <c r="BK74" s="259">
        <v>0.5</v>
      </c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1.7400000000000002E-2</v>
      </c>
      <c r="D75" s="7" t="s">
        <v>147</v>
      </c>
      <c r="E75" s="8">
        <v>2.8000000000000001E-2</v>
      </c>
      <c r="F75" s="122">
        <f>I75/100</f>
        <v>1.2E-2</v>
      </c>
      <c r="G75" s="11" t="s">
        <v>35</v>
      </c>
      <c r="H75" s="12">
        <v>2.8</v>
      </c>
      <c r="I75" s="165">
        <f>'[1]Analisis de resultados'!$AT$61</f>
        <v>1.2</v>
      </c>
      <c r="K75" s="137" t="s">
        <v>192</v>
      </c>
      <c r="L75" s="20">
        <v>2.8</v>
      </c>
      <c r="M75" s="186">
        <f>AA75</f>
        <v>1.1000000000000001</v>
      </c>
      <c r="N75" s="17" t="s">
        <v>189</v>
      </c>
      <c r="O75" s="18">
        <v>2.8000000000000001E-2</v>
      </c>
      <c r="P75" s="120">
        <f>M75/100</f>
        <v>1.1000000000000001E-2</v>
      </c>
      <c r="Q75" s="387" t="s">
        <v>151</v>
      </c>
      <c r="R75" s="388">
        <v>0.05</v>
      </c>
      <c r="S75" s="393">
        <f>P75+P76+P77</f>
        <v>2.4333333333333335E-2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1.1000000000000001</v>
      </c>
      <c r="AC75" s="222" t="s">
        <v>368</v>
      </c>
      <c r="AD75" s="320">
        <f>AVERAGE(AF75,AH75,AJ75)</f>
        <v>0.6</v>
      </c>
      <c r="AE75" s="241" t="s">
        <v>358</v>
      </c>
      <c r="AF75" s="322">
        <f>BI72</f>
        <v>0.8</v>
      </c>
      <c r="AG75" s="242" t="s">
        <v>359</v>
      </c>
      <c r="AH75" s="323">
        <f>BI73</f>
        <v>0.5</v>
      </c>
      <c r="AI75" s="242" t="s">
        <v>360</v>
      </c>
      <c r="AJ75" s="319">
        <f>BI74</f>
        <v>0.5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0.5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330">
        <v>0.2</v>
      </c>
      <c r="BF75" s="324"/>
      <c r="BG75" s="250" t="s">
        <v>548</v>
      </c>
      <c r="BH75" s="268">
        <f>BI72</f>
        <v>0.8</v>
      </c>
      <c r="BJ75" s="245">
        <f>AVERAGE(BJ72:BJ74)</f>
        <v>0.6</v>
      </c>
      <c r="BK75" s="245">
        <f>AVERAGE(BK72:BK74)</f>
        <v>0.6</v>
      </c>
      <c r="BL75" s="245" t="e">
        <f>AVERAGE(BL72:BL74)</f>
        <v>#DIV/0!</v>
      </c>
      <c r="BM75" s="245" t="e">
        <f t="shared" ref="BM75:BR75" si="2">AVERAGE(BM72:BM74)</f>
        <v>#DIV/0!</v>
      </c>
      <c r="BN75" s="245" t="e">
        <f t="shared" si="2"/>
        <v>#DIV/0!</v>
      </c>
      <c r="BO75" s="245" t="e">
        <f t="shared" si="2"/>
        <v>#DIV/0!</v>
      </c>
      <c r="BP75" s="245" t="e">
        <f t="shared" si="2"/>
        <v>#DIV/0!</v>
      </c>
      <c r="BQ75" s="245" t="e">
        <f t="shared" si="2"/>
        <v>#DIV/0!</v>
      </c>
      <c r="BR75" s="245" t="e">
        <f t="shared" si="2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3">AVERAGE(BU72:BU74)</f>
        <v>#DIV/0!</v>
      </c>
      <c r="BV75" s="245" t="e">
        <f t="shared" ref="BV75" si="4">AVERAGE(BV72:BV74)</f>
        <v>#DIV/0!</v>
      </c>
    </row>
    <row r="76" spans="1:74" ht="67.8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2.7000000000000001E-3</v>
      </c>
      <c r="G76" s="11" t="s">
        <v>36</v>
      </c>
      <c r="H76" s="12">
        <v>1.1000000000000001</v>
      </c>
      <c r="I76" s="165">
        <f>'[1]Analisis de resultados'!$AU$61</f>
        <v>0.27</v>
      </c>
      <c r="K76" s="135" t="s">
        <v>193</v>
      </c>
      <c r="L76" s="12">
        <v>1.1000000000000001</v>
      </c>
      <c r="M76" s="187">
        <f>AA76</f>
        <v>0.83333333333333326</v>
      </c>
      <c r="N76" s="7" t="s">
        <v>190</v>
      </c>
      <c r="O76" s="8">
        <v>1.0999999999999999E-2</v>
      </c>
      <c r="P76" s="122">
        <f>M76/100</f>
        <v>8.3333333333333332E-3</v>
      </c>
      <c r="Q76" s="406"/>
      <c r="R76" s="391"/>
      <c r="S76" s="394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0.83333333333333326</v>
      </c>
      <c r="AC76" s="222" t="s">
        <v>370</v>
      </c>
      <c r="AD76" s="320">
        <f>AVERAGE(AF76,AH76,AJ76)</f>
        <v>0.23333333333333331</v>
      </c>
      <c r="AE76" s="241" t="s">
        <v>358</v>
      </c>
      <c r="AF76" s="322">
        <f>BI77</f>
        <v>0.3</v>
      </c>
      <c r="AG76" s="242" t="s">
        <v>359</v>
      </c>
      <c r="AH76" s="323">
        <f>BI78</f>
        <v>0.2</v>
      </c>
      <c r="AI76" s="242" t="s">
        <v>360</v>
      </c>
      <c r="AJ76" s="319">
        <f>BI79</f>
        <v>0.2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0.6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330">
        <v>0.1</v>
      </c>
      <c r="BF76" s="331"/>
      <c r="BG76" s="215" t="s">
        <v>549</v>
      </c>
      <c r="BH76" s="268">
        <f>BI77</f>
        <v>0.3</v>
      </c>
      <c r="BJ76" s="332">
        <f>AVERAGE(BJ77:BJ79)</f>
        <v>0.23333333333333331</v>
      </c>
      <c r="BK76" s="332">
        <f>AVERAGE(BK77:BK79)</f>
        <v>0.23333333333333331</v>
      </c>
      <c r="BL76" s="245" t="e">
        <f>AVERAGE(BL77:BL79)</f>
        <v>#DIV/0!</v>
      </c>
      <c r="BM76" s="245" t="e">
        <f t="shared" ref="BM76:BR76" si="5">AVERAGE(BM77:BM79)</f>
        <v>#DIV/0!</v>
      </c>
      <c r="BN76" s="245" t="e">
        <f t="shared" si="5"/>
        <v>#DIV/0!</v>
      </c>
      <c r="BO76" s="245" t="e">
        <f t="shared" si="5"/>
        <v>#DIV/0!</v>
      </c>
      <c r="BP76" s="245" t="e">
        <f t="shared" si="5"/>
        <v>#DIV/0!</v>
      </c>
      <c r="BQ76" s="245" t="e">
        <f t="shared" si="5"/>
        <v>#DIV/0!</v>
      </c>
      <c r="BR76" s="245" t="e">
        <f t="shared" si="5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6">AVERAGE(BU77:BU79)</f>
        <v>#DIV/0!</v>
      </c>
      <c r="BV76" s="245" t="e">
        <f t="shared" ref="BV76" si="7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2.7000000000000001E-3</v>
      </c>
      <c r="G77" s="11" t="s">
        <v>37</v>
      </c>
      <c r="H77" s="12">
        <v>1.1000000000000001</v>
      </c>
      <c r="I77" s="165">
        <f>'[1]Analisis de resultados'!$AV$61</f>
        <v>0.27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08"/>
      <c r="R77" s="392"/>
      <c r="S77" s="395"/>
      <c r="W77" s="110" t="s">
        <v>380</v>
      </c>
      <c r="X77" s="114" t="s">
        <v>83</v>
      </c>
      <c r="Y77" s="114">
        <v>1.1000000000000001</v>
      </c>
      <c r="Z77" s="318"/>
      <c r="AA77" s="319">
        <v>0.5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431</v>
      </c>
      <c r="BI77" s="185">
        <f>AVERAGE(BJ77:BO77)</f>
        <v>0.3</v>
      </c>
      <c r="BJ77" s="4">
        <v>0.3</v>
      </c>
      <c r="BK77" s="4">
        <v>0.3</v>
      </c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432</v>
      </c>
      <c r="BI78" s="185">
        <f>AVERAGE(BJ78:BO78)</f>
        <v>0.2</v>
      </c>
      <c r="BJ78" s="4">
        <v>0.2</v>
      </c>
      <c r="BK78" s="4">
        <v>0.2</v>
      </c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433</v>
      </c>
      <c r="BI79" s="185">
        <f>AVERAGE(BJ79:BO79)</f>
        <v>0.2</v>
      </c>
      <c r="BJ79" s="4">
        <v>0.2</v>
      </c>
      <c r="BK79" s="259">
        <v>0.2</v>
      </c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0.14200000000000002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0.14749999999999999</v>
      </c>
      <c r="S80" s="405"/>
      <c r="W80" s="39"/>
      <c r="X80" s="37"/>
      <c r="BG80" s="328"/>
      <c r="BH80" s="250"/>
      <c r="BI80" s="289"/>
      <c r="BJ80" s="262" t="s">
        <v>376</v>
      </c>
      <c r="BK80" s="262" t="s">
        <v>375</v>
      </c>
      <c r="BL80" s="262" t="s">
        <v>374</v>
      </c>
      <c r="BM80" s="262" t="s">
        <v>373</v>
      </c>
      <c r="BN80" s="262" t="s">
        <v>372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7" t="s">
        <v>196</v>
      </c>
      <c r="B82" s="388">
        <v>0.17</v>
      </c>
      <c r="C82" s="389">
        <f>F82</f>
        <v>0.12</v>
      </c>
      <c r="D82" s="353" t="s">
        <v>195</v>
      </c>
      <c r="E82" s="355">
        <v>0.17</v>
      </c>
      <c r="F82" s="357">
        <f>(I82+I83+I84)/100</f>
        <v>0.12</v>
      </c>
      <c r="G82" s="15" t="s">
        <v>38</v>
      </c>
      <c r="H82" s="16">
        <v>9</v>
      </c>
      <c r="I82" s="174">
        <f>'[1]Analisis de resultados'!$AX$61</f>
        <v>7</v>
      </c>
      <c r="K82" s="137" t="s">
        <v>207</v>
      </c>
      <c r="L82" s="419">
        <v>20.5</v>
      </c>
      <c r="M82" s="420">
        <f>W87</f>
        <v>12.55</v>
      </c>
      <c r="N82" s="353" t="s">
        <v>206</v>
      </c>
      <c r="O82" s="355">
        <v>0.20499999999999999</v>
      </c>
      <c r="P82" s="357">
        <f>(M84+M82+M86+M87+M88)/100</f>
        <v>0.1255</v>
      </c>
      <c r="Q82" s="381" t="s">
        <v>196</v>
      </c>
      <c r="R82" s="388">
        <v>0.20499999999999999</v>
      </c>
      <c r="S82" s="393">
        <f>P82</f>
        <v>0.1255</v>
      </c>
      <c r="W82" s="111" t="s">
        <v>550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resultados'!$AY$61</f>
        <v>2</v>
      </c>
      <c r="K83" s="135" t="s">
        <v>208</v>
      </c>
      <c r="L83" s="410"/>
      <c r="M83" s="471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434</v>
      </c>
      <c r="BB83" s="489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resultados'!$AZ$61</f>
        <v>3</v>
      </c>
      <c r="K84" s="135" t="s">
        <v>209</v>
      </c>
      <c r="L84" s="410"/>
      <c r="M84" s="471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9" t="s">
        <v>401</v>
      </c>
      <c r="BB84" s="470"/>
      <c r="BC84" s="209">
        <f>SUM(BD84:BG84)</f>
        <v>2</v>
      </c>
      <c r="BD84" s="265">
        <v>1</v>
      </c>
      <c r="BE84" s="266">
        <v>1</v>
      </c>
      <c r="BF84" s="266"/>
      <c r="BG84" s="267"/>
      <c r="BI84" s="208">
        <f t="shared" ref="BI84:BI95" si="8">SUM(BJ84:BN84)</f>
        <v>2.4</v>
      </c>
      <c r="BJ84" s="265" t="s">
        <v>561</v>
      </c>
      <c r="BK84" s="266" t="s">
        <v>561</v>
      </c>
      <c r="BL84" s="266">
        <v>2.4</v>
      </c>
      <c r="BM84" s="266" t="s">
        <v>561</v>
      </c>
      <c r="BN84" s="267" t="s">
        <v>561</v>
      </c>
    </row>
    <row r="85" spans="1:66" ht="45.6" customHeight="1" x14ac:dyDescent="0.2">
      <c r="A85" s="373" t="s">
        <v>200</v>
      </c>
      <c r="B85" s="375">
        <v>0.02</v>
      </c>
      <c r="C85" s="377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resultados'!$BA$61</f>
        <v>0.5</v>
      </c>
      <c r="K85" s="135" t="s">
        <v>210</v>
      </c>
      <c r="L85" s="410"/>
      <c r="M85" s="471"/>
      <c r="N85" s="354"/>
      <c r="O85" s="356"/>
      <c r="P85" s="358"/>
      <c r="Q85" s="390"/>
      <c r="R85" s="391"/>
      <c r="S85" s="394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9" t="s">
        <v>402</v>
      </c>
      <c r="BB85" s="470"/>
      <c r="BC85" s="209">
        <f t="shared" ref="BC85:BC95" si="9">SUM(BD85:BG85)</f>
        <v>2</v>
      </c>
      <c r="BD85" s="265">
        <v>1</v>
      </c>
      <c r="BE85" s="266">
        <v>1</v>
      </c>
      <c r="BF85" s="266"/>
      <c r="BG85" s="267"/>
      <c r="BI85" s="208">
        <f t="shared" si="8"/>
        <v>2.4</v>
      </c>
      <c r="BJ85" s="265" t="s">
        <v>561</v>
      </c>
      <c r="BK85" s="266" t="s">
        <v>561</v>
      </c>
      <c r="BL85" s="266">
        <v>2.4</v>
      </c>
      <c r="BM85" s="266" t="s">
        <v>561</v>
      </c>
      <c r="BN85" s="267" t="s">
        <v>561</v>
      </c>
    </row>
    <row r="86" spans="1:66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10">I86/100</f>
        <v>6.9999999999999993E-3</v>
      </c>
      <c r="G86" s="11" t="s">
        <v>42</v>
      </c>
      <c r="H86" s="12">
        <v>1</v>
      </c>
      <c r="I86" s="165">
        <f>'[1]Analisis de resultados'!$BB$61</f>
        <v>0.7</v>
      </c>
      <c r="K86" s="135" t="s">
        <v>211</v>
      </c>
      <c r="L86" s="410"/>
      <c r="M86" s="471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566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9" t="s">
        <v>403</v>
      </c>
      <c r="BB86" s="470"/>
      <c r="BC86" s="209">
        <f t="shared" si="9"/>
        <v>1.5</v>
      </c>
      <c r="BD86" s="265">
        <v>1</v>
      </c>
      <c r="BE86" s="266">
        <v>0.5</v>
      </c>
      <c r="BF86" s="266"/>
      <c r="BG86" s="267"/>
      <c r="BI86" s="208">
        <f t="shared" si="8"/>
        <v>2.4</v>
      </c>
      <c r="BJ86" s="265" t="s">
        <v>561</v>
      </c>
      <c r="BK86" s="266" t="s">
        <v>561</v>
      </c>
      <c r="BL86" s="266">
        <v>2.4</v>
      </c>
      <c r="BM86" s="266" t="s">
        <v>561</v>
      </c>
      <c r="BN86" s="267" t="s">
        <v>561</v>
      </c>
    </row>
    <row r="87" spans="1:66" ht="40.799999999999997" customHeight="1" x14ac:dyDescent="0.2">
      <c r="A87" s="373" t="s">
        <v>204</v>
      </c>
      <c r="B87" s="375">
        <v>1.4999999999999999E-2</v>
      </c>
      <c r="C87" s="377">
        <f>F87</f>
        <v>0</v>
      </c>
      <c r="D87" s="343" t="s">
        <v>199</v>
      </c>
      <c r="E87" s="335">
        <v>1.4999999999999999E-2</v>
      </c>
      <c r="F87" s="338">
        <f t="shared" si="10"/>
        <v>0</v>
      </c>
      <c r="G87" s="347" t="s">
        <v>43</v>
      </c>
      <c r="H87" s="349">
        <v>1.5</v>
      </c>
      <c r="I87" s="351">
        <f>'[1]Analisis de resultados'!$BC$61</f>
        <v>0</v>
      </c>
      <c r="K87" s="135" t="s">
        <v>212</v>
      </c>
      <c r="L87" s="410"/>
      <c r="M87" s="471"/>
      <c r="N87" s="354"/>
      <c r="O87" s="356"/>
      <c r="P87" s="358"/>
      <c r="Q87" s="390"/>
      <c r="R87" s="391"/>
      <c r="S87" s="394"/>
      <c r="W87" s="185">
        <f>SUM(X87:AT87)</f>
        <v>12.55</v>
      </c>
      <c r="X87" s="263"/>
      <c r="Y87" s="172"/>
      <c r="Z87" s="172"/>
      <c r="AA87" s="172"/>
      <c r="AB87" s="172">
        <v>4.5</v>
      </c>
      <c r="AC87" s="172"/>
      <c r="AD87" s="172"/>
      <c r="AE87" s="172"/>
      <c r="AG87" s="172">
        <v>3</v>
      </c>
      <c r="AJ87" s="172"/>
      <c r="AK87" s="172">
        <v>1</v>
      </c>
      <c r="AL87" s="172"/>
      <c r="AN87" s="268">
        <f>BC100</f>
        <v>1.5833333333333333</v>
      </c>
      <c r="AO87" s="1"/>
      <c r="AP87" s="1"/>
      <c r="AQ87" s="1"/>
      <c r="AR87" s="1"/>
      <c r="AT87" s="268">
        <f>BI100</f>
        <v>2.4666666666666663</v>
      </c>
      <c r="AU87" s="1"/>
      <c r="BA87" s="469" t="s">
        <v>404</v>
      </c>
      <c r="BB87" s="470"/>
      <c r="BC87" s="209">
        <f t="shared" si="9"/>
        <v>1.5</v>
      </c>
      <c r="BD87" s="265">
        <v>1</v>
      </c>
      <c r="BE87" s="266">
        <v>0.5</v>
      </c>
      <c r="BF87" s="266"/>
      <c r="BG87" s="267"/>
      <c r="BI87" s="208">
        <f t="shared" si="8"/>
        <v>3.2</v>
      </c>
      <c r="BJ87" s="265" t="s">
        <v>561</v>
      </c>
      <c r="BK87" s="266">
        <v>3.2</v>
      </c>
      <c r="BL87" s="266" t="s">
        <v>561</v>
      </c>
      <c r="BM87" s="266" t="s">
        <v>561</v>
      </c>
      <c r="BN87" s="267" t="s">
        <v>561</v>
      </c>
    </row>
    <row r="88" spans="1:66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2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469" t="s">
        <v>405</v>
      </c>
      <c r="BB88" s="470"/>
      <c r="BC88" s="209">
        <f t="shared" si="9"/>
        <v>1.5</v>
      </c>
      <c r="BD88" s="265">
        <v>1</v>
      </c>
      <c r="BE88" s="266">
        <v>0.5</v>
      </c>
      <c r="BF88" s="266"/>
      <c r="BG88" s="267"/>
      <c r="BI88" s="208">
        <f t="shared" si="8"/>
        <v>2.4</v>
      </c>
      <c r="BJ88" s="265" t="s">
        <v>561</v>
      </c>
      <c r="BK88" s="266" t="s">
        <v>561</v>
      </c>
      <c r="BL88" s="266">
        <v>2.4</v>
      </c>
      <c r="BM88" s="266" t="s">
        <v>561</v>
      </c>
      <c r="BN88" s="267" t="s">
        <v>561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513</v>
      </c>
      <c r="AG89" s="169"/>
      <c r="AH89" s="169"/>
      <c r="AI89" s="169"/>
      <c r="AJ89" s="169"/>
      <c r="AK89" s="169"/>
      <c r="AL89" s="169"/>
      <c r="AN89" s="2"/>
      <c r="BA89" s="469" t="s">
        <v>406</v>
      </c>
      <c r="BB89" s="470"/>
      <c r="BC89" s="209">
        <f t="shared" si="9"/>
        <v>1.5</v>
      </c>
      <c r="BD89" s="265">
        <v>1</v>
      </c>
      <c r="BE89" s="266">
        <v>0.5</v>
      </c>
      <c r="BF89" s="266"/>
      <c r="BG89" s="267"/>
      <c r="BI89" s="208">
        <f t="shared" si="8"/>
        <v>2.4</v>
      </c>
      <c r="BJ89" s="265" t="s">
        <v>561</v>
      </c>
      <c r="BK89" s="266" t="s">
        <v>561</v>
      </c>
      <c r="BL89" s="266">
        <v>2.4</v>
      </c>
      <c r="BM89" s="266" t="s">
        <v>561</v>
      </c>
      <c r="BN89" s="267" t="s">
        <v>561</v>
      </c>
    </row>
    <row r="90" spans="1:66" ht="61.2" customHeight="1" x14ac:dyDescent="0.2">
      <c r="A90" s="379" t="s">
        <v>203</v>
      </c>
      <c r="B90" s="364">
        <v>4.4999999999999998E-2</v>
      </c>
      <c r="C90" s="380">
        <f>F90+F91</f>
        <v>0.01</v>
      </c>
      <c r="D90" s="7" t="s">
        <v>201</v>
      </c>
      <c r="E90" s="8">
        <v>2.1999999999999999E-2</v>
      </c>
      <c r="F90" s="122">
        <f t="shared" si="10"/>
        <v>0.01</v>
      </c>
      <c r="G90" s="11" t="s">
        <v>44</v>
      </c>
      <c r="H90" s="12">
        <v>2.2000000000000002</v>
      </c>
      <c r="I90" s="165">
        <f>'[1]Analisis de resultados'!$BD$61</f>
        <v>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81" t="s">
        <v>214</v>
      </c>
      <c r="R90" s="383">
        <v>4.4999999999999998E-2</v>
      </c>
      <c r="S90" s="385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0.12570000000000001</v>
      </c>
      <c r="AE90" s="225" t="s">
        <v>352</v>
      </c>
      <c r="AF90" s="209">
        <v>1.1000000000000001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469" t="s">
        <v>407</v>
      </c>
      <c r="BB90" s="470"/>
      <c r="BC90" s="209">
        <f t="shared" si="9"/>
        <v>1.5</v>
      </c>
      <c r="BD90" s="265">
        <v>1</v>
      </c>
      <c r="BE90" s="266">
        <v>0.5</v>
      </c>
      <c r="BF90" s="266"/>
      <c r="BG90" s="267"/>
      <c r="BI90" s="208">
        <f t="shared" si="8"/>
        <v>2.4</v>
      </c>
      <c r="BJ90" s="265" t="s">
        <v>561</v>
      </c>
      <c r="BK90" s="266" t="s">
        <v>561</v>
      </c>
      <c r="BL90" s="266">
        <v>2.4</v>
      </c>
      <c r="BM90" s="266" t="s">
        <v>561</v>
      </c>
      <c r="BN90" s="267" t="s">
        <v>561</v>
      </c>
    </row>
    <row r="91" spans="1:66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10"/>
        <v>0</v>
      </c>
      <c r="G91" s="11" t="s">
        <v>45</v>
      </c>
      <c r="H91" s="12">
        <v>2.2999999999999998</v>
      </c>
      <c r="I91" s="165">
        <f>'[1]Analisis de resultados'!$BE$61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82"/>
      <c r="R91" s="384"/>
      <c r="S91" s="386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2.93E-2</v>
      </c>
      <c r="AE91" s="225" t="s">
        <v>352</v>
      </c>
      <c r="AF91" s="209">
        <v>1.1000000000000001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469" t="s">
        <v>408</v>
      </c>
      <c r="BB91" s="470"/>
      <c r="BC91" s="209">
        <f t="shared" si="9"/>
        <v>1.5</v>
      </c>
      <c r="BD91" s="265">
        <v>1</v>
      </c>
      <c r="BE91" s="266">
        <v>0.5</v>
      </c>
      <c r="BF91" s="266"/>
      <c r="BG91" s="267"/>
      <c r="BI91" s="208">
        <f t="shared" si="8"/>
        <v>2.4</v>
      </c>
      <c r="BJ91" s="265" t="s">
        <v>561</v>
      </c>
      <c r="BK91" s="266" t="s">
        <v>561</v>
      </c>
      <c r="BL91" s="266">
        <v>2.4</v>
      </c>
      <c r="BM91" s="266" t="s">
        <v>561</v>
      </c>
      <c r="BN91" s="267" t="s">
        <v>561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469" t="s">
        <v>428</v>
      </c>
      <c r="BB92" s="470"/>
      <c r="BC92" s="209">
        <f t="shared" si="9"/>
        <v>1.5</v>
      </c>
      <c r="BD92" s="265">
        <v>1</v>
      </c>
      <c r="BE92" s="266">
        <v>0.5</v>
      </c>
      <c r="BF92" s="266"/>
      <c r="BG92" s="267"/>
      <c r="BI92" s="208">
        <f t="shared" si="8"/>
        <v>1.6</v>
      </c>
      <c r="BJ92" s="265" t="s">
        <v>561</v>
      </c>
      <c r="BK92" s="266" t="s">
        <v>561</v>
      </c>
      <c r="BL92" s="266" t="s">
        <v>561</v>
      </c>
      <c r="BM92" s="266">
        <v>1.6</v>
      </c>
      <c r="BN92" s="267" t="s">
        <v>561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9" t="s">
        <v>454</v>
      </c>
      <c r="BB93" s="470"/>
      <c r="BC93" s="209">
        <f t="shared" si="9"/>
        <v>1.5</v>
      </c>
      <c r="BD93" s="265">
        <v>1</v>
      </c>
      <c r="BE93" s="266">
        <v>0.5</v>
      </c>
      <c r="BF93" s="266"/>
      <c r="BG93" s="267"/>
      <c r="BI93" s="208">
        <f t="shared" si="8"/>
        <v>3.2</v>
      </c>
      <c r="BJ93" s="265" t="s">
        <v>561</v>
      </c>
      <c r="BK93" s="266">
        <v>3.2</v>
      </c>
      <c r="BL93" s="266" t="s">
        <v>561</v>
      </c>
      <c r="BM93" s="266" t="s">
        <v>561</v>
      </c>
      <c r="BN93" s="267" t="s">
        <v>561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9" t="s">
        <v>455</v>
      </c>
      <c r="BB94" s="470"/>
      <c r="BC94" s="209">
        <f t="shared" si="9"/>
        <v>1.5</v>
      </c>
      <c r="BD94" s="265">
        <v>1</v>
      </c>
      <c r="BE94" s="266">
        <v>0.5</v>
      </c>
      <c r="BF94" s="266"/>
      <c r="BG94" s="267"/>
      <c r="BI94" s="208">
        <f t="shared" si="8"/>
        <v>2.4</v>
      </c>
      <c r="BJ94" s="265" t="s">
        <v>561</v>
      </c>
      <c r="BK94" s="266" t="s">
        <v>561</v>
      </c>
      <c r="BL94" s="266">
        <v>2.4</v>
      </c>
      <c r="BM94" s="266" t="s">
        <v>561</v>
      </c>
      <c r="BN94" s="267" t="s">
        <v>561</v>
      </c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9" t="s">
        <v>456</v>
      </c>
      <c r="BB95" s="470"/>
      <c r="BC95" s="209">
        <f t="shared" si="9"/>
        <v>1.5</v>
      </c>
      <c r="BD95" s="265">
        <v>1</v>
      </c>
      <c r="BE95" s="266">
        <v>0.5</v>
      </c>
      <c r="BF95" s="266"/>
      <c r="BG95" s="267"/>
      <c r="BI95" s="208">
        <f t="shared" si="8"/>
        <v>2.4</v>
      </c>
      <c r="BJ95" s="265" t="s">
        <v>561</v>
      </c>
      <c r="BK95" s="266" t="s">
        <v>561</v>
      </c>
      <c r="BL95" s="266">
        <v>2.4</v>
      </c>
      <c r="BM95" s="266" t="s">
        <v>561</v>
      </c>
      <c r="BN95" s="267" t="s">
        <v>561</v>
      </c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9" t="s">
        <v>457</v>
      </c>
      <c r="BB96" s="470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9" t="s">
        <v>458</v>
      </c>
      <c r="BB97" s="470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9" t="s">
        <v>459</v>
      </c>
      <c r="BB98" s="470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9" t="s">
        <v>547</v>
      </c>
      <c r="BB99" s="470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3.85E-2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5.2500000000000005E-2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AVERAGE(BC84:BC99)</f>
        <v>1.5833333333333333</v>
      </c>
      <c r="BI100" s="185">
        <f>AVERAGE(BI84:BI99)</f>
        <v>2.4666666666666663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1.6500000000000001E-2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515</v>
      </c>
      <c r="AT102" s="1" t="s">
        <v>516</v>
      </c>
      <c r="AU102" s="1" t="s">
        <v>517</v>
      </c>
      <c r="AV102" s="1" t="s">
        <v>518</v>
      </c>
      <c r="AW102" s="1" t="s">
        <v>519</v>
      </c>
      <c r="AX102" s="1" t="s">
        <v>520</v>
      </c>
      <c r="AY102" s="1" t="s">
        <v>521</v>
      </c>
      <c r="AZ102" s="1" t="s">
        <v>522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resultados'!$BH$61</f>
        <v>1.5</v>
      </c>
      <c r="K103" s="136" t="s">
        <v>226</v>
      </c>
      <c r="L103" s="22">
        <v>3</v>
      </c>
      <c r="M103" s="189">
        <f>AA103</f>
        <v>1.65</v>
      </c>
      <c r="N103" s="76" t="s">
        <v>224</v>
      </c>
      <c r="O103" s="145">
        <v>0.03</v>
      </c>
      <c r="P103" s="146">
        <f>M103/100</f>
        <v>1.6500000000000001E-2</v>
      </c>
      <c r="Q103" s="382"/>
      <c r="R103" s="384"/>
      <c r="S103" s="386"/>
      <c r="W103" s="210" t="s">
        <v>438</v>
      </c>
      <c r="X103" s="113" t="s">
        <v>83</v>
      </c>
      <c r="Y103" s="113">
        <v>3</v>
      </c>
      <c r="Z103" s="318"/>
      <c r="AA103" s="319">
        <f>AC103+AJ103</f>
        <v>1.65</v>
      </c>
      <c r="AB103" s="250"/>
      <c r="AC103" s="208">
        <v>0.6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1.05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>
        <v>1.2</v>
      </c>
      <c r="AT103" s="172">
        <v>0.9</v>
      </c>
      <c r="AU103" s="172"/>
      <c r="AV103" s="172"/>
      <c r="AW103" s="172"/>
      <c r="AX103" s="297"/>
      <c r="AY103" s="297"/>
      <c r="AZ103" s="297"/>
      <c r="BB103" s="1" t="s">
        <v>514</v>
      </c>
      <c r="BC103" s="171">
        <f>AVERAGE(AS103:AZ103)</f>
        <v>1.05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2.35E-2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resultados'!$BI$61</f>
        <v>0.6</v>
      </c>
      <c r="K105" s="137" t="s">
        <v>247</v>
      </c>
      <c r="L105" s="20">
        <v>1</v>
      </c>
      <c r="M105" s="186">
        <f>AB105+AE105</f>
        <v>0.30000000000000004</v>
      </c>
      <c r="N105" s="17" t="s">
        <v>246</v>
      </c>
      <c r="O105" s="18">
        <v>0.01</v>
      </c>
      <c r="P105" s="120">
        <f>M105/100</f>
        <v>3.0000000000000005E-3</v>
      </c>
      <c r="Q105" s="360" t="s">
        <v>236</v>
      </c>
      <c r="R105" s="363">
        <v>0.06</v>
      </c>
      <c r="S105" s="366">
        <f>P105+P106+P107+P108+P109+P111</f>
        <v>1.8000000000000002E-2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0.1</v>
      </c>
      <c r="AC105" s="183"/>
      <c r="AD105" s="225" t="s">
        <v>461</v>
      </c>
      <c r="AE105" s="216">
        <v>0.2</v>
      </c>
      <c r="AF105" s="93"/>
      <c r="AG105" s="93"/>
      <c r="AH105" s="183" t="s">
        <v>390</v>
      </c>
      <c r="AI105" s="467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resultados'!$BJ$61</f>
        <v>0.45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0.1</v>
      </c>
      <c r="AC106" s="214"/>
      <c r="AD106" s="225" t="s">
        <v>461</v>
      </c>
      <c r="AE106" s="216">
        <v>0.2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6.9999999999999993E-3</v>
      </c>
      <c r="G107" s="11" t="s">
        <v>50</v>
      </c>
      <c r="H107" s="12">
        <v>0.96</v>
      </c>
      <c r="I107" s="165">
        <f>'[1]Analisis de resultados'!$BK$61</f>
        <v>0.7</v>
      </c>
      <c r="K107" s="135" t="s">
        <v>251</v>
      </c>
      <c r="L107" s="12">
        <v>1</v>
      </c>
      <c r="M107" s="187">
        <f>AB107+AE107</f>
        <v>0.60000000000000009</v>
      </c>
      <c r="N107" s="7" t="s">
        <v>250</v>
      </c>
      <c r="O107" s="8">
        <v>0.01</v>
      </c>
      <c r="P107" s="122">
        <f>M107/100</f>
        <v>6.000000000000001E-3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0.2</v>
      </c>
      <c r="AC107" s="214"/>
      <c r="AD107" s="225" t="s">
        <v>461</v>
      </c>
      <c r="AE107" s="216">
        <v>0.4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resultados'!$BL$61</f>
        <v>0.6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0.1</v>
      </c>
      <c r="AC108" s="214"/>
      <c r="AD108" s="225" t="s">
        <v>461</v>
      </c>
      <c r="AE108" s="216">
        <v>0.2</v>
      </c>
      <c r="AG108" s="1"/>
      <c r="AH108" s="1" t="s">
        <v>391</v>
      </c>
      <c r="AI108" s="467" t="s">
        <v>523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0</v>
      </c>
      <c r="G109" s="11" t="s">
        <v>52</v>
      </c>
      <c r="H109" s="12">
        <v>0.48</v>
      </c>
      <c r="I109" s="165">
        <f>'[1]Analisis de resultados'!$BM$61</f>
        <v>0</v>
      </c>
      <c r="K109" s="369" t="s">
        <v>255</v>
      </c>
      <c r="L109" s="349">
        <v>1</v>
      </c>
      <c r="M109" s="341">
        <f>AB109+AE109</f>
        <v>0.30000000000000004</v>
      </c>
      <c r="N109" s="343" t="s">
        <v>254</v>
      </c>
      <c r="O109" s="335">
        <v>0.01</v>
      </c>
      <c r="P109" s="338">
        <f>M109/100</f>
        <v>3.0000000000000005E-3</v>
      </c>
      <c r="Q109" s="361"/>
      <c r="R109" s="364"/>
      <c r="S109" s="367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0.1</v>
      </c>
      <c r="AC109" s="214"/>
      <c r="AD109" s="225" t="s">
        <v>461</v>
      </c>
      <c r="AE109" s="216">
        <v>0.2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resultados'!$BN$61</f>
        <v>0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0</v>
      </c>
      <c r="G111" s="11" t="s">
        <v>54</v>
      </c>
      <c r="H111" s="12">
        <v>0.48</v>
      </c>
      <c r="I111" s="165">
        <f>'[1]Analisis de resultados'!$BO$61</f>
        <v>0</v>
      </c>
      <c r="K111" s="369" t="s">
        <v>257</v>
      </c>
      <c r="L111" s="349">
        <v>1</v>
      </c>
      <c r="M111" s="341">
        <f>AB111+AE111</f>
        <v>0</v>
      </c>
      <c r="N111" s="343" t="s">
        <v>256</v>
      </c>
      <c r="O111" s="335">
        <v>0.01</v>
      </c>
      <c r="P111" s="338">
        <f>M111/100</f>
        <v>0</v>
      </c>
      <c r="Q111" s="361"/>
      <c r="R111" s="364"/>
      <c r="S111" s="367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</v>
      </c>
      <c r="AC111" s="214"/>
      <c r="AD111" s="225" t="s">
        <v>461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resultados'!$BP$61</f>
        <v>0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resultados'!$BQ$61</f>
        <v>0</v>
      </c>
      <c r="K114" s="153" t="s">
        <v>259</v>
      </c>
      <c r="L114" s="154">
        <v>6</v>
      </c>
      <c r="M114" s="316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1.2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0.6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2023-07-08T18:23:29Z</dcterms:modified>
</cp:coreProperties>
</file>