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6C400B31-B1E3-4DCE-A53D-61A6361010AE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85" i="1" l="1"/>
  <c r="BY86" i="1"/>
  <c r="BY87" i="1"/>
  <c r="BY88" i="1"/>
  <c r="BY89" i="1"/>
  <c r="BY90" i="1"/>
  <c r="BY91" i="1"/>
  <c r="BY92" i="1"/>
  <c r="BY93" i="1"/>
  <c r="BY94" i="1"/>
  <c r="BY84" i="1"/>
  <c r="BS85" i="1"/>
  <c r="BS86" i="1"/>
  <c r="BS87" i="1"/>
  <c r="BS88" i="1"/>
  <c r="BS89" i="1"/>
  <c r="BS90" i="1"/>
  <c r="BS91" i="1"/>
  <c r="BS92" i="1"/>
  <c r="BS93" i="1"/>
  <c r="BS94" i="1"/>
  <c r="BS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AA51" i="1"/>
  <c r="AK51" i="1"/>
  <c r="AH51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BN41" i="1"/>
  <c r="BN40" i="1"/>
  <c r="BN39" i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AS31" i="1"/>
  <c r="AS30" i="1"/>
  <c r="AS29" i="1"/>
  <c r="I7" i="1"/>
  <c r="AC51" i="1" l="1"/>
  <c r="AA103" i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AC53" i="1" l="1"/>
  <c r="Q3" i="1"/>
  <c r="Q4" i="1"/>
  <c r="Q5" i="1"/>
  <c r="Q6" i="1"/>
  <c r="BL37" i="1"/>
  <c r="BL36" i="1"/>
  <c r="BC103" i="1"/>
  <c r="BL48" i="1"/>
  <c r="BL47" i="1"/>
  <c r="BL43" i="1"/>
  <c r="AG31" i="1"/>
  <c r="AE31" i="1"/>
  <c r="AF31" i="1"/>
  <c r="AS32" i="1" l="1"/>
  <c r="Q7" i="1"/>
  <c r="AD76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<sst xmlns="http://schemas.openxmlformats.org/spreadsheetml/2006/main" count="991" uniqueCount="581">
  <si>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</si>
  <si>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</si>
  <si>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</si>
  <si>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</si>
  <si>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</si>
  <si>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</si>
  <si>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</si>
  <si>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</si>
  <si>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</si>
  <si>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</si>
  <si>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</si>
  <si>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</si>
  <si>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</si>
  <si>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</si>
  <si>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</si>
  <si>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</si>
  <si>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</si>
  <si>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</si>
  <si>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</si>
  <si>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</si>
  <si>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</si>
  <si>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</si>
  <si>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</si>
  <si>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</si>
  <si>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</si>
  <si>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</si>
  <si>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</si>
  <si>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</si>
  <si>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</si>
  <si>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</si>
  <si>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</si>
  <si>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</si>
  <si>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</si>
  <si>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</si>
  <si>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</si>
  <si>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</si>
  <si>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</si>
  <si>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</si>
  <si>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</si>
  <si>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</si>
  <si>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</si>
  <si>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</si>
  <si>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</si>
  <si>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</si>
  <si>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</si>
  <si>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</si>
  <si>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</si>
  <si>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</si>
  <si>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</si>
  <si>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</si>
  <si>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</si>
  <si>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</si>
  <si>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</si>
  <si>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</si>
  <si>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</si>
  <si>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</si>
  <si>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</si>
  <si>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</si>
  <si>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</si>
  <si>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</si>
  <si>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</si>
  <si>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</si>
  <si>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</si>
  <si>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</si>
  <si>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</si>
  <si>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</si>
  <si>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</si>
  <si>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</si>
  <si>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</si>
  <si>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</si>
  <si>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</si>
  <si>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</si>
  <si>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</si>
  <si>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</si>
  <si>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</si>
  <si>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</si>
  <si>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</si>
  <si>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</si>
  <si>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</si>
  <si>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</si>
  <si>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</si>
  <si>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</si>
  <si>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</si>
  <si>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</si>
  <si>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</si>
  <si>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</si>
  <si>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</si>
  <si>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</si>
  <si>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</si>
  <si>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</si>
  <si>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</si>
  <si>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</si>
  <si>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</si>
  <si>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</si>
  <si>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</si>
  <si>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</si>
  <si>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</si>
  <si>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</si>
  <si>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</si>
  <si>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</si>
  <si>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</si>
  <si>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</si>
  <si>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</si>
  <si>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</si>
  <si>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</si>
  <si>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</si>
  <si>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</si>
  <si>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</si>
  <si>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</si>
  <si>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</si>
  <si>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</si>
  <si>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</si>
  <si>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</si>
  <si>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</si>
  <si>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</si>
  <si>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</si>
  <si>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</si>
  <si>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</si>
  <si>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</si>
  <si>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</si>
  <si>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</si>
  <si>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</si>
  <si>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</si>
  <si>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</si>
  <si>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</si>
  <si>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</si>
  <si>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</si>
  <si>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</si>
  <si>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</si>
  <si>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</si>
  <si>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</si>
  <si>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</si>
  <si>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</si>
  <si>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</si>
  <si>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</si>
  <si>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</si>
  <si>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</si>
  <si>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</si>
  <si>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</si>
  <si>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</si>
  <si>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</si>
  <si>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</si>
  <si>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</si>
  <si>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</si>
  <si>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</si>
  <si>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</si>
  <si>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</si>
  <si>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</si>
  <si>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</si>
  <si>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</si>
  <si>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</si>
  <si>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</si>
  <si>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</si>
  <si>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</si>
  <si>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</si>
  <si>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</si>
  <si>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</si>
  <si>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</si>
  <si>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</si>
  <si>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</si>
  <si>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</si>
  <si>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</si>
  <si>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</si>
  <si>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</si>
  <si>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</si>
  <si>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</si>
  <si>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</si>
  <si>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</si>
  <si>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</si>
  <si>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</si>
  <si>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</si>
  <si>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</si>
  <si>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</si>
  <si>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</si>
  <si>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</si>
  <si>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</si>
  <si>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</si>
  <si>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</si>
  <si>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</si>
  <si>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</si>
  <si>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</si>
  <si>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</si>
  <si>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</si>
  <si>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</si>
  <si>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</si>
  <si>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</si>
  <si>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</si>
  <si>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</si>
  <si>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</si>
  <si>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</si>
  <si>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</si>
  <si>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</si>
  <si>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</si>
  <si>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</si>
  <si>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</si>
  <si>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</si>
  <si>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</si>
  <si>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</si>
  <si>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</si>
  <si>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</si>
  <si>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</si>
  <si>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</si>
  <si>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</si>
  <si>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</si>
  <si>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</si>
  <si>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</si>
  <si>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</si>
  <si>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</si>
  <si>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</si>
  <si>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</si>
  <si>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</si>
  <si>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</si>
  <si>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</si>
  <si>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</si>
  <si>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</si>
  <si>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</si>
  <si>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</si>
  <si>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</si>
  <si>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</si>
  <si>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</si>
  <si>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</si>
  <si>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</si>
  <si>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</si>
  <si>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</si>
  <si>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</si>
  <si>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</si>
  <si>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</si>
  <si>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</si>
  <si>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</si>
  <si>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</si>
  <si>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</si>
  <si>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</si>
  <si>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</si>
  <si>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</si>
  <si>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</si>
  <si>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</si>
  <si>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</si>
  <si>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</si>
  <si>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</si>
  <si>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</si>
  <si>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</si>
  <si>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</si>
  <si>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</si>
  <si>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</si>
  <si>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</si>
  <si>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</si>
  <si>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</si>
  <si>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</si>
  <si>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</si>
  <si>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</si>
  <si>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</si>
  <si>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</si>
  <si>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</si>
  <si>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</si>
  <si>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</si>
  <si>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</si>
  <si>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</si>
  <si>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</si>
  <si>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</si>
  <si>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</si>
  <si>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</si>
  <si>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</si>
  <si>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</si>
  <si>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</si>
  <si>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</si>
  <si>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</si>
  <si>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</si>
  <si>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</si>
  <si>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</si>
  <si>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</si>
  <si>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</si>
  <si>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</si>
  <si>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</si>
  <si>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</si>
  <si>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</si>
  <si>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</si>
  <si>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</si>
  <si>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</si>
  <si>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</si>
  <si>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</si>
  <si>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</si>
  <si>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</si>
  <si>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</si>
  <si>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</si>
  <si>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</si>
  <si>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</si>
  <si>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</si>
  <si>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</si>
  <si>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</si>
  <si>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</si>
  <si>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</si>
  <si>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</si>
  <si>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</si>
  <si>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</si>
  <si>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</si>
  <si>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</si>
  <si>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</si>
  <si>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</si>
  <si>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</si>
  <si>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</si>
  <si>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</si>
  <si>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</si>
  <si>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</si>
  <si>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</si>
  <si>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</si>
  <si>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</si>
  <si>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</si>
  <si>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</si>
  <si>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</si>
  <si>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</si>
  <si>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</si>
  <si>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</si>
  <si>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</si>
  <si>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</si>
  <si>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</si>
  <si>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</si>
  <si>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</si>
  <si>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</si>
  <si>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</si>
  <si>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</si>
  <si>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</si>
  <si>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</si>
  <si>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</si>
  <si>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</si>
  <si>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</si>
  <si>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</si>
  <si>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</si>
  <si>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</si>
  <si>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</si>
  <si>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</si>
  <si>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</si>
  <si>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</si>
  <si>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</si>
  <si>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</si>
  <si>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</si>
  <si>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</si>
  <si>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</si>
  <si>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</si>
  <si>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</si>
  <si>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</si>
  <si>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</si>
  <si>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</si>
  <si>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</si>
  <si>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</si>
  <si>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</si>
  <si>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</si>
  <si>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</si>
  <si>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</si>
  <si>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</si>
  <si>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</si>
  <si>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</si>
  <si>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</si>
  <si>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</si>
  <si>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</si>
  <si>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</si>
  <si>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</si>
  <si>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</si>
  <si>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</si>
  <si>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</si>
  <si>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</si>
  <si>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</si>
  <si>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</si>
  <si>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</si>
  <si>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</si>
  <si>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</si>
  <si>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</si>
  <si>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</si>
  <si>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</si>
  <si>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</si>
  <si>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</si>
  <si>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</si>
  <si>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</si>
  <si>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</si>
  <si>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</si>
  <si>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</si>
  <si>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</si>
  <si>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</si>
  <si>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</si>
  <si>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</si>
  <si>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</si>
  <si>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</si>
  <si>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</si>
  <si>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</si>
  <si>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</si>
  <si>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</si>
  <si>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</si>
  <si>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</si>
  <si>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</si>
  <si>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</si>
  <si>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</si>
  <si>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</si>
  <si>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</si>
  <si>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</si>
  <si>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</si>
  <si>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</si>
  <si>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</si>
  <si>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</si>
  <si>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</si>
  <si>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</si>
  <si>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</si>
  <si>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</si>
  <si>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</si>
  <si>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</si>
  <si>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</si>
  <si>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</si>
  <si>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</si>
  <si>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</si>
  <si>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</si>
  <si>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</si>
  <si>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</si>
  <si>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</si>
  <si>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</si>
  <si>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</si>
  <si>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</si>
  <si>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</si>
  <si>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</si>
  <si>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</si>
  <si>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</si>
  <si>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</si>
  <si>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</si>
  <si>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</si>
  <si>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</si>
  <si>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</si>
  <si>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</si>
  <si>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</si>
  <si>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</si>
  <si>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</si>
  <si>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</si>
  <si>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</si>
  <si>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</si>
  <si>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</si>
  <si>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</si>
  <si>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</si>
  <si>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</si>
  <si>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</si>
  <si>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</si>
  <si>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</si>
  <si>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</si>
  <si>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</si>
  <si>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</si>
  <si>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</si>
  <si>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</si>
  <si>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</si>
  <si>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</si>
  <si>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</si>
  <si>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</si>
  <si>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</si>
  <si>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</si>
  <si>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</si>
  <si>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</si>
  <si>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</si>
  <si>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</si>
  <si>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</si>
  <si>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</si>
  <si>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</si>
  <si>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</si>
  <si>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</si>
  <si>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</si>
  <si>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</si>
  <si>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</si>
  <si>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</si>
  <si>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</si>
  <si>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</si>
  <si>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</si>
  <si>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</si>
  <si>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</si>
  <si>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</si>
  <si>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</si>
  <si>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</si>
  <si>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</si>
  <si>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</si>
  <si>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</si>
  <si>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</si>
  <si>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</si>
  <si>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</si>
  <si>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</si>
  <si>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</si>
  <si>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</si>
  <si>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</si>
  <si>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</si>
  <si>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</si>
  <si>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</si>
  <si>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</si>
  <si>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</si>
  <si>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</si>
  <si>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</si>
  <si>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</si>
  <si>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</si>
  <si>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</si>
  <si>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</si>
  <si>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</si>
  <si>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</si>
  <si>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</si>
  <si>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</si>
  <si>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</si>
  <si>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</si>
  <si>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</si>
  <si>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</si>
  <si>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</si>
  <si>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</si>
  <si>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</si>
  <si>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</si>
  <si>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</si>
  <si>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</si>
  <si>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</si>
  <si>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</si>
  <si>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</si>
  <si>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</si>
  <si>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</si>
  <si>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</si>
  <si>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</si>
  <si>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</si>
  <si>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</si>
  <si>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</si>
  <si>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</si>
  <si>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</si>
  <si>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</si>
  <si>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</si>
  <si>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</si>
  <si>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</si>
  <si>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</si>
  <si>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</si>
  <si>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</si>
  <si>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</si>
  <si>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</si>
  <si>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</si>
  <si>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</si>
  <si>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</si>
  <si>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</si>
  <si>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</si>
  <si>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</si>
  <si>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</si>
  <si>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</si>
  <si>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</si>
  <si>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</si>
  <si>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</si>
  <si>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</si>
  <si>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</si>
  <si>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</si>
  <si>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</si>
  <si>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</si>
  <si>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</si>
  <si>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</si>
  <si>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</si>
  <si>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</si>
  <si>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</si>
  <si>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</si>
  <si>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</si>
  <si>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</si>
  <si>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</si>
  <si>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</si>
  <si>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</si>
  <si>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</si>
  <si>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</si>
  <si>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</si>
  <si>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</si>
  <si>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</si>
  <si>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</si>
  <si>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</si>
  <si>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</si>
  <si>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</si>
  <si>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</si>
  <si>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</si>
  <si>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</si>
  <si>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</si>
  <si>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</si>
  <si>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recurso
14</t>
  </si>
  <si>
    <t>recurso
15</t>
  </si>
  <si>
    <t>recurso
16</t>
  </si>
  <si>
    <t>Iniciativa 17</t>
  </si>
  <si>
    <t>Iniciativa 18</t>
  </si>
  <si>
    <t>INSTITUTO DISTRITAL DE PARTICIPACIÓN Y ACCIÓN COMUNAL - IDPAC</t>
  </si>
  <si>
    <t>Iniciativa 19</t>
  </si>
  <si>
    <t>Iniciativa 20</t>
  </si>
  <si>
    <t>Iniciativa 21</t>
  </si>
  <si>
    <t>Iniciativa 22</t>
  </si>
  <si>
    <t>Iniciativa 23</t>
  </si>
  <si>
    <t>Iniciativa 24</t>
  </si>
  <si>
    <t>Iniciativa 25</t>
  </si>
  <si>
    <t>Iniciativa 26</t>
  </si>
  <si>
    <t>Iniciativa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</si>
</sst>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89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9704" y="1760519"/>
          <a:ext cx="4032453" cy="569406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19.93%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21.19%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18.51%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5.40%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36">
          <cell r="O36">
            <v>0</v>
          </cell>
          <cell r="P36">
            <v>4</v>
          </cell>
          <cell r="Q36">
            <v>1</v>
          </cell>
          <cell r="R36">
            <v>2.5</v>
          </cell>
          <cell r="S36">
            <v>1</v>
          </cell>
          <cell r="T36">
            <v>2</v>
          </cell>
          <cell r="U36">
            <v>2</v>
          </cell>
          <cell r="V36">
            <v>2.2000000000000002</v>
          </cell>
          <cell r="W36">
            <v>1.5</v>
          </cell>
          <cell r="X36">
            <v>1.6</v>
          </cell>
          <cell r="Y36">
            <v>0.3</v>
          </cell>
          <cell r="Z36">
            <v>0.3</v>
          </cell>
          <cell r="AA36">
            <v>0.3</v>
          </cell>
          <cell r="AC36">
            <v>1.4</v>
          </cell>
          <cell r="AD36">
            <v>1</v>
          </cell>
          <cell r="AE36">
            <v>0.6</v>
          </cell>
          <cell r="AF36">
            <v>0.5</v>
          </cell>
          <cell r="AG36">
            <v>1</v>
          </cell>
          <cell r="AH36">
            <v>1.5</v>
          </cell>
          <cell r="AI36">
            <v>1</v>
          </cell>
          <cell r="AJ36">
            <v>0.7</v>
          </cell>
          <cell r="AK36">
            <v>0.75</v>
          </cell>
          <cell r="AL36">
            <v>1.2</v>
          </cell>
          <cell r="AM36">
            <v>1.5</v>
          </cell>
          <cell r="AN36">
            <v>0.4</v>
          </cell>
          <cell r="AO36">
            <v>0.6</v>
          </cell>
          <cell r="AP36">
            <v>0.5</v>
          </cell>
          <cell r="AQ36">
            <v>0.5</v>
          </cell>
          <cell r="AR36">
            <v>0.6</v>
          </cell>
          <cell r="AS36">
            <v>1.5</v>
          </cell>
          <cell r="AT36">
            <v>1.2</v>
          </cell>
          <cell r="AU36">
            <v>0.55000000000000004</v>
          </cell>
          <cell r="AV36">
            <v>0.55000000000000004</v>
          </cell>
          <cell r="AX36">
            <v>3</v>
          </cell>
          <cell r="AY36">
            <v>0.75</v>
          </cell>
          <cell r="AZ36">
            <v>0.75</v>
          </cell>
          <cell r="BA36">
            <v>1</v>
          </cell>
          <cell r="BB36">
            <v>1</v>
          </cell>
          <cell r="BC36">
            <v>0</v>
          </cell>
          <cell r="BD36">
            <v>1.5</v>
          </cell>
          <cell r="BE36">
            <v>0.6</v>
          </cell>
          <cell r="BG36">
            <v>0</v>
          </cell>
          <cell r="BH36">
            <v>1.5</v>
          </cell>
          <cell r="BI36">
            <v>1</v>
          </cell>
          <cell r="BJ36">
            <v>0.44</v>
          </cell>
          <cell r="BK36">
            <v>0.9</v>
          </cell>
          <cell r="BL36">
            <v>0.4</v>
          </cell>
          <cell r="BM36">
            <v>0.48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D116"/>
  <sheetViews>
    <sheetView tabSelected="1" topLeftCell="H46" zoomScale="67" zoomScaleNormal="85" workbookViewId="0">
      <selection activeCell="U12" sqref="U12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85" t="s">
        <v>443</v>
      </c>
      <c r="J1" s="485"/>
      <c r="Q1" s="298" t="s">
        <v>520</v>
      </c>
    </row>
    <row r="2" spans="1:43" ht="26.4" customHeight="1" x14ac:dyDescent="0.3">
      <c r="A2" s="351" t="s">
        <v>260</v>
      </c>
      <c r="B2" s="350" t="s">
        <v>571</v>
      </c>
      <c r="C2" s="350"/>
      <c r="D2" s="350"/>
      <c r="E2" s="190"/>
      <c r="F2" s="196" t="s">
        <v>386</v>
      </c>
      <c r="G2" s="197" t="s">
        <v>387</v>
      </c>
      <c r="H2" s="198" t="s">
        <v>385</v>
      </c>
      <c r="I2" s="288" t="s">
        <v>388</v>
      </c>
      <c r="J2" s="288" t="s">
        <v>510</v>
      </c>
      <c r="M2" s="196" t="s">
        <v>439</v>
      </c>
      <c r="N2" s="197" t="s">
        <v>387</v>
      </c>
      <c r="O2" s="198" t="s">
        <v>385</v>
      </c>
      <c r="Q2" s="195">
        <v>2021</v>
      </c>
      <c r="R2" s="195">
        <v>2023</v>
      </c>
      <c r="Y2" s="269" t="s">
        <v>435</v>
      </c>
      <c r="Z2"/>
    </row>
    <row r="3" spans="1:43" ht="18.600000000000001" customHeight="1" x14ac:dyDescent="0.3">
      <c r="A3" s="351"/>
      <c r="B3" s="350"/>
      <c r="C3" s="350"/>
      <c r="D3" s="350"/>
      <c r="E3" s="191"/>
      <c r="F3" s="199" t="s">
        <v>381</v>
      </c>
      <c r="G3" s="200">
        <f>H11</f>
        <v>0.18700000000000003</v>
      </c>
      <c r="H3" s="201">
        <f>(G3*100)/25</f>
        <v>0.74800000000000011</v>
      </c>
      <c r="I3" s="254">
        <v>18.7</v>
      </c>
      <c r="J3" s="193">
        <v>74.8</v>
      </c>
      <c r="M3" s="199" t="s">
        <v>381</v>
      </c>
      <c r="N3" s="200">
        <f>R11</f>
        <v>0.19933333333333333</v>
      </c>
      <c r="O3" s="201">
        <f>(N3*100)/25</f>
        <v>0.79733333333333334</v>
      </c>
      <c r="Q3" s="193">
        <f>J3</f>
        <v>74.8</v>
      </c>
      <c r="R3" s="254">
        <f>O3*100</f>
        <v>79.733333333333334</v>
      </c>
      <c r="S3" s="256">
        <f>R3-Q3</f>
        <v>4.9333333333333371</v>
      </c>
      <c r="Y3" s="340" t="s">
        <v>436</v>
      </c>
      <c r="Z3" s="340"/>
      <c r="AA3" s="340"/>
      <c r="AB3" s="340"/>
      <c r="AC3" s="340"/>
      <c r="AD3" s="340"/>
    </row>
    <row r="4" spans="1:43" ht="18.600000000000001" customHeight="1" x14ac:dyDescent="0.3">
      <c r="A4" s="351"/>
      <c r="B4" s="350"/>
      <c r="C4" s="350"/>
      <c r="D4" s="350"/>
      <c r="E4" s="191"/>
      <c r="F4" s="202" t="s">
        <v>382</v>
      </c>
      <c r="G4" s="203">
        <f>H34</f>
        <v>0.17550000000000002</v>
      </c>
      <c r="H4" s="204">
        <f>(G4*100)/35</f>
        <v>0.50142857142857145</v>
      </c>
      <c r="I4" s="255">
        <v>17.55</v>
      </c>
      <c r="J4" s="194">
        <v>50.14</v>
      </c>
      <c r="M4" s="202" t="s">
        <v>382</v>
      </c>
      <c r="N4" s="203">
        <f>R34</f>
        <v>0.21194814814814819</v>
      </c>
      <c r="O4" s="204">
        <f>(N4*100)/35</f>
        <v>0.60556613756613764</v>
      </c>
      <c r="Q4" s="194">
        <f>J4</f>
        <v>50.14</v>
      </c>
      <c r="R4" s="255">
        <f>O4*100</f>
        <v>60.556613756613764</v>
      </c>
      <c r="S4" s="256">
        <f>R4-Q4</f>
        <v>10.416613756613764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8.5999999999999993E-2</v>
      </c>
      <c r="H5" s="201">
        <f>(G5*100)/25</f>
        <v>0.34399999999999997</v>
      </c>
      <c r="I5" s="254">
        <v>8.6</v>
      </c>
      <c r="J5" s="193">
        <v>34.4</v>
      </c>
      <c r="M5" s="199" t="s">
        <v>383</v>
      </c>
      <c r="N5" s="200">
        <f>R80</f>
        <v>0.18514814814814817</v>
      </c>
      <c r="O5" s="201">
        <f>(N5*100)/25</f>
        <v>0.74059259259259269</v>
      </c>
      <c r="Q5" s="193">
        <f>J5</f>
        <v>34.4</v>
      </c>
      <c r="R5" s="254">
        <f>O5*100</f>
        <v>74.059259259259264</v>
      </c>
      <c r="S5" s="256">
        <f>R5-Q5</f>
        <v>39.659259259259265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4.7199999999999999E-2</v>
      </c>
      <c r="H6" s="204">
        <f>(G6*100)/15</f>
        <v>0.31466666666666665</v>
      </c>
      <c r="I6" s="255">
        <v>4.72</v>
      </c>
      <c r="J6" s="194">
        <v>31.47</v>
      </c>
      <c r="M6" s="202" t="s">
        <v>384</v>
      </c>
      <c r="N6" s="203">
        <f>R100</f>
        <v>5.4000000000000006E-2</v>
      </c>
      <c r="O6" s="204">
        <f>(N6*100)/15</f>
        <v>0.36000000000000004</v>
      </c>
      <c r="Q6" s="194">
        <f>J6</f>
        <v>31.47</v>
      </c>
      <c r="R6" s="255">
        <f>O6*100</f>
        <v>36.000000000000007</v>
      </c>
      <c r="S6" s="256">
        <f>R6-Q6</f>
        <v>4.5300000000000082</v>
      </c>
    </row>
    <row r="7" spans="1:43" ht="16.2" customHeight="1" thickBot="1" x14ac:dyDescent="0.25">
      <c r="B7" s="361" t="s">
        <v>550</v>
      </c>
      <c r="C7" s="361"/>
      <c r="D7" s="172" t="s">
        <v>549</v>
      </c>
      <c r="E7" s="161"/>
      <c r="F7" s="205"/>
      <c r="G7" s="206">
        <f>SUM(G3:G6)</f>
        <v>0.49570000000000003</v>
      </c>
      <c r="H7" s="207">
        <f>((H3*25)+(H4*35)+(H5*25)+(H6*15))/100</f>
        <v>0.49570000000000003</v>
      </c>
      <c r="I7" s="257">
        <f>SUM(I3:I6)</f>
        <v>49.57</v>
      </c>
      <c r="J7" s="257">
        <f>((J3*25)+(J4*35)+(J5*25)+(J6*15))/100</f>
        <v>49.569499999999998</v>
      </c>
      <c r="M7" s="205"/>
      <c r="N7" s="206">
        <f>SUM(N3:N6)</f>
        <v>0.65042962962962969</v>
      </c>
      <c r="O7" s="207">
        <f>((O3*25)+(O4*35)+(O5*25)+(O6*15))/100</f>
        <v>0.65042962962962969</v>
      </c>
      <c r="Q7" s="257">
        <f>((Q3*25)+(Q4*35)+(Q5*25)+(Q6*15))/100</f>
        <v>49.569499999999998</v>
      </c>
      <c r="R7" s="257">
        <f>O7*100</f>
        <v>65.042962962962974</v>
      </c>
      <c r="S7" s="287">
        <f>R7-Q7</f>
        <v>15.473462962962977</v>
      </c>
      <c r="T7" s="334" t="s">
        <v>483</v>
      </c>
      <c r="U7" s="334"/>
      <c r="V7" s="334"/>
      <c r="W7" s="334"/>
      <c r="X7" s="334"/>
    </row>
    <row r="8" spans="1:43" ht="49.2" customHeight="1" x14ac:dyDescent="0.3">
      <c r="A8" s="170" t="s">
        <v>548</v>
      </c>
      <c r="B8" s="486">
        <v>17</v>
      </c>
      <c r="C8" s="486"/>
      <c r="D8" s="182">
        <v>0.49569999999999997</v>
      </c>
      <c r="J8" s="276"/>
      <c r="K8" s="173" t="s">
        <v>261</v>
      </c>
      <c r="Q8" s="361" t="s">
        <v>294</v>
      </c>
      <c r="R8" s="361"/>
      <c r="S8" s="182">
        <f>R11+R34+R80+R100</f>
        <v>0.65042962962962969</v>
      </c>
    </row>
    <row r="9" spans="1:43" ht="23.4" customHeight="1" thickBot="1" x14ac:dyDescent="0.35">
      <c r="A9" s="172" t="s">
        <v>551</v>
      </c>
      <c r="B9" s="371">
        <v>17</v>
      </c>
      <c r="C9" s="371"/>
      <c r="D9" s="318">
        <v>0.49569999999999997</v>
      </c>
    </row>
    <row r="10" spans="1:43" ht="24.6" x14ac:dyDescent="0.3">
      <c r="A10" s="362">
        <v>2021</v>
      </c>
      <c r="B10" s="362"/>
      <c r="C10" s="362"/>
      <c r="D10" s="362"/>
      <c r="E10" s="362"/>
      <c r="F10" s="362"/>
      <c r="G10" s="362"/>
      <c r="H10" s="362"/>
      <c r="I10" s="362"/>
      <c r="K10" s="422">
        <v>2023</v>
      </c>
      <c r="L10" s="423"/>
      <c r="M10" s="423"/>
      <c r="N10" s="423"/>
      <c r="O10" s="423"/>
      <c r="P10" s="423"/>
      <c r="Q10" s="423"/>
      <c r="R10" s="423"/>
      <c r="S10" s="424"/>
    </row>
    <row r="11" spans="1:43" ht="21.6" customHeight="1" thickBot="1" x14ac:dyDescent="0.35">
      <c r="A11" s="473" t="s">
        <v>119</v>
      </c>
      <c r="B11" s="473"/>
      <c r="C11" s="473"/>
      <c r="D11" s="473"/>
      <c r="E11" s="473"/>
      <c r="F11" s="473"/>
      <c r="G11" s="473"/>
      <c r="H11" s="472">
        <f>C13+C17+C22+C29</f>
        <v>0.18700000000000003</v>
      </c>
      <c r="I11" s="472"/>
      <c r="K11" s="425" t="s">
        <v>119</v>
      </c>
      <c r="L11" s="426"/>
      <c r="M11" s="426"/>
      <c r="N11" s="426"/>
      <c r="O11" s="426"/>
      <c r="P11" s="426"/>
      <c r="Q11" s="426"/>
      <c r="R11" s="427">
        <f>S13+S17+S22+S29</f>
        <v>0.19933333333333333</v>
      </c>
      <c r="S11" s="428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494</v>
      </c>
      <c r="M12" s="86" t="s">
        <v>62</v>
      </c>
      <c r="N12" s="87" t="s">
        <v>495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1" t="s">
        <v>65</v>
      </c>
      <c r="B13" s="394">
        <v>0.04</v>
      </c>
      <c r="C13" s="366">
        <f>F13+F14</f>
        <v>0.04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resultados'!$O$36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4" t="s">
        <v>239</v>
      </c>
      <c r="R13" s="435">
        <v>0.04</v>
      </c>
      <c r="S13" s="438">
        <f>P13+P14</f>
        <v>3.4000000000000002E-2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2"/>
      <c r="B14" s="395"/>
      <c r="C14" s="367"/>
      <c r="D14" s="372" t="s">
        <v>67</v>
      </c>
      <c r="E14" s="374">
        <v>0.04</v>
      </c>
      <c r="F14" s="370">
        <f>I14/100</f>
        <v>0.04</v>
      </c>
      <c r="G14" s="397" t="s">
        <v>1</v>
      </c>
      <c r="H14" s="399">
        <v>4</v>
      </c>
      <c r="I14" s="400">
        <f>'[1]Analisis de resultados'!$P$36</f>
        <v>4</v>
      </c>
      <c r="J14" s="36"/>
      <c r="K14" s="402" t="s">
        <v>82</v>
      </c>
      <c r="L14" s="429">
        <v>4</v>
      </c>
      <c r="M14" s="431">
        <f>AA15+AB15+AC15</f>
        <v>3.4000000000000004</v>
      </c>
      <c r="N14" s="372" t="s">
        <v>109</v>
      </c>
      <c r="O14" s="433">
        <v>0.04</v>
      </c>
      <c r="P14" s="411">
        <f>M14/100</f>
        <v>3.4000000000000002E-2</v>
      </c>
      <c r="Q14" s="415"/>
      <c r="R14" s="436"/>
      <c r="S14" s="439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3"/>
      <c r="B15" s="396"/>
      <c r="C15" s="368"/>
      <c r="D15" s="373"/>
      <c r="E15" s="375"/>
      <c r="F15" s="365"/>
      <c r="G15" s="398"/>
      <c r="H15" s="357"/>
      <c r="I15" s="401"/>
      <c r="K15" s="403"/>
      <c r="L15" s="430"/>
      <c r="M15" s="432"/>
      <c r="N15" s="373"/>
      <c r="O15" s="434"/>
      <c r="P15" s="412"/>
      <c r="Q15" s="416"/>
      <c r="R15" s="437"/>
      <c r="S15" s="440"/>
      <c r="W15" s="110"/>
      <c r="X15" s="117"/>
      <c r="Y15" s="115"/>
      <c r="Z15" s="115"/>
      <c r="AA15" s="103">
        <v>1.2</v>
      </c>
      <c r="AB15" s="35">
        <v>0.6</v>
      </c>
      <c r="AC15" s="175">
        <f>AVERAGE(AF15:AH15)</f>
        <v>1.6000000000000003</v>
      </c>
      <c r="AD15" s="115"/>
      <c r="AE15" s="115"/>
      <c r="AF15" s="103">
        <v>1.6</v>
      </c>
      <c r="AG15" s="35">
        <v>1.6</v>
      </c>
      <c r="AH15" s="100">
        <v>1.6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1" t="s">
        <v>70</v>
      </c>
      <c r="B17" s="394">
        <v>7.6999999999999999E-2</v>
      </c>
      <c r="C17" s="366">
        <f>F17+F19</f>
        <v>6.5000000000000002E-2</v>
      </c>
      <c r="D17" s="384" t="s">
        <v>68</v>
      </c>
      <c r="E17" s="382">
        <v>0.04</v>
      </c>
      <c r="F17" s="363">
        <f>(I17+I18)/100</f>
        <v>3.5000000000000003E-2</v>
      </c>
      <c r="G17" s="19" t="s">
        <v>2</v>
      </c>
      <c r="H17" s="20">
        <v>1</v>
      </c>
      <c r="I17" s="162">
        <f>'[1]Analisis de resultados'!$Q$36</f>
        <v>1</v>
      </c>
      <c r="K17" s="65" t="s">
        <v>110</v>
      </c>
      <c r="L17" s="280">
        <v>0</v>
      </c>
      <c r="M17" s="53"/>
      <c r="N17" s="384" t="s">
        <v>104</v>
      </c>
      <c r="O17" s="417">
        <v>0.04</v>
      </c>
      <c r="P17" s="409">
        <f>(M17+M18)/100</f>
        <v>2.8999999999999998E-2</v>
      </c>
      <c r="Q17" s="414" t="s">
        <v>238</v>
      </c>
      <c r="R17" s="435">
        <v>7.6999999999999999E-2</v>
      </c>
      <c r="S17" s="438">
        <f>P17+P19</f>
        <v>6.6000000000000003E-2</v>
      </c>
      <c r="W17" s="282" t="s">
        <v>121</v>
      </c>
      <c r="X17" s="283" t="s">
        <v>493</v>
      </c>
      <c r="Y17" s="282"/>
      <c r="Z17" s="282"/>
      <c r="AA17" s="343" t="s">
        <v>411</v>
      </c>
      <c r="AB17" s="344"/>
      <c r="AC17" s="275" t="s">
        <v>416</v>
      </c>
      <c r="AD17" s="277"/>
      <c r="AE17" s="290">
        <v>15797623652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05"/>
      <c r="B18" s="406"/>
      <c r="C18" s="367"/>
      <c r="D18" s="385"/>
      <c r="E18" s="388"/>
      <c r="F18" s="369"/>
      <c r="G18" s="11" t="s">
        <v>3</v>
      </c>
      <c r="H18" s="13">
        <v>3</v>
      </c>
      <c r="I18" s="163">
        <f>'[1]Analisis de resultados'!$R$36</f>
        <v>2.5</v>
      </c>
      <c r="K18" s="72" t="s">
        <v>111</v>
      </c>
      <c r="L18" s="208">
        <v>4</v>
      </c>
      <c r="M18" s="187">
        <f>AI18+AT18</f>
        <v>2.9</v>
      </c>
      <c r="N18" s="385"/>
      <c r="O18" s="407"/>
      <c r="P18" s="410"/>
      <c r="Q18" s="415"/>
      <c r="R18" s="436"/>
      <c r="S18" s="439"/>
      <c r="W18" s="111" t="s">
        <v>122</v>
      </c>
      <c r="X18" s="113" t="s">
        <v>83</v>
      </c>
      <c r="Y18" s="113">
        <v>4</v>
      </c>
      <c r="Z18" s="113"/>
      <c r="AA18" s="341" t="s">
        <v>412</v>
      </c>
      <c r="AB18" s="342"/>
      <c r="AC18" s="274" t="s">
        <v>444</v>
      </c>
      <c r="AD18" s="292">
        <v>0.14000000000000001</v>
      </c>
      <c r="AE18" s="291">
        <v>106247794</v>
      </c>
      <c r="AF18" s="278">
        <f>AE18*100/AE17</f>
        <v>0.67255554595104494</v>
      </c>
      <c r="AH18" s="222" t="s">
        <v>408</v>
      </c>
      <c r="AI18" s="96">
        <v>1.5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462</v>
      </c>
      <c r="AT18" s="96">
        <v>1.4</v>
      </c>
      <c r="AV18" s="229" t="s">
        <v>496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464</v>
      </c>
      <c r="BC18" s="99">
        <v>1.1000000000000001</v>
      </c>
      <c r="BD18" s="229" t="s">
        <v>463</v>
      </c>
      <c r="BE18" s="99">
        <v>0.8</v>
      </c>
      <c r="BF18" s="1"/>
      <c r="BG18" s="1"/>
      <c r="BH18" s="1"/>
    </row>
    <row r="19" spans="1:63" ht="28.8" customHeight="1" x14ac:dyDescent="0.2">
      <c r="A19" s="405"/>
      <c r="B19" s="406"/>
      <c r="C19" s="367"/>
      <c r="D19" s="385" t="s">
        <v>69</v>
      </c>
      <c r="E19" s="374">
        <v>3.6999999999999998E-2</v>
      </c>
      <c r="F19" s="370">
        <f>(I19+I20)/100</f>
        <v>0.03</v>
      </c>
      <c r="G19" s="11" t="s">
        <v>4</v>
      </c>
      <c r="H19" s="12">
        <v>1</v>
      </c>
      <c r="I19" s="163">
        <f>'[1]Analisis de resultados'!$S$36</f>
        <v>1</v>
      </c>
      <c r="K19" s="72" t="s">
        <v>84</v>
      </c>
      <c r="L19" s="208">
        <v>0</v>
      </c>
      <c r="M19" s="55"/>
      <c r="N19" s="385" t="s">
        <v>105</v>
      </c>
      <c r="O19" s="407">
        <v>3.6999999999999998E-2</v>
      </c>
      <c r="P19" s="411">
        <f>(M19+M20)/100</f>
        <v>3.7000000000000005E-2</v>
      </c>
      <c r="Q19" s="415"/>
      <c r="R19" s="436"/>
      <c r="S19" s="439"/>
      <c r="W19" s="176" t="s">
        <v>123</v>
      </c>
      <c r="X19" s="283" t="s">
        <v>493</v>
      </c>
      <c r="Y19" s="284"/>
      <c r="Z19" s="284"/>
      <c r="AA19" s="343" t="s">
        <v>410</v>
      </c>
      <c r="AB19" s="344"/>
      <c r="AC19" s="275" t="s">
        <v>417</v>
      </c>
      <c r="AD19" s="277"/>
      <c r="AE19" s="290">
        <v>24669756425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3"/>
      <c r="B20" s="396"/>
      <c r="C20" s="368"/>
      <c r="D20" s="404"/>
      <c r="E20" s="375"/>
      <c r="F20" s="365"/>
      <c r="G20" s="21" t="s">
        <v>5</v>
      </c>
      <c r="H20" s="22">
        <v>2.7</v>
      </c>
      <c r="I20" s="164">
        <f>'[1]Analisis de resultados'!$T$36</f>
        <v>2</v>
      </c>
      <c r="K20" s="73" t="s">
        <v>85</v>
      </c>
      <c r="L20" s="281">
        <v>3.7</v>
      </c>
      <c r="M20" s="75">
        <f>AI20+AT20</f>
        <v>3.7</v>
      </c>
      <c r="N20" s="404"/>
      <c r="O20" s="408"/>
      <c r="P20" s="412"/>
      <c r="Q20" s="416"/>
      <c r="R20" s="437"/>
      <c r="S20" s="440"/>
      <c r="W20" s="111" t="s">
        <v>124</v>
      </c>
      <c r="X20" s="113" t="s">
        <v>83</v>
      </c>
      <c r="Y20" s="113">
        <v>3.7</v>
      </c>
      <c r="Z20" s="113"/>
      <c r="AA20" s="341" t="s">
        <v>413</v>
      </c>
      <c r="AB20" s="342"/>
      <c r="AC20" s="274" t="s">
        <v>445</v>
      </c>
      <c r="AD20" s="292">
        <v>1.53</v>
      </c>
      <c r="AE20" s="291">
        <v>20409534677</v>
      </c>
      <c r="AF20" s="278">
        <f>AE20*100/AE19</f>
        <v>82.730993875226318</v>
      </c>
      <c r="AH20" s="222" t="s">
        <v>409</v>
      </c>
      <c r="AI20" s="96">
        <v>1.35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465</v>
      </c>
      <c r="AT20" s="96">
        <v>2.35</v>
      </c>
      <c r="AU20" s="1"/>
      <c r="AV20" s="229" t="s">
        <v>466</v>
      </c>
      <c r="AW20" s="98">
        <v>2.35</v>
      </c>
      <c r="AX20" s="229" t="s">
        <v>467</v>
      </c>
      <c r="AY20" s="99">
        <v>1.7</v>
      </c>
      <c r="AZ20" s="229" t="s">
        <v>298</v>
      </c>
      <c r="BA20" s="99">
        <v>1.3</v>
      </c>
      <c r="BB20" s="229" t="s">
        <v>468</v>
      </c>
      <c r="BC20" s="99">
        <v>1</v>
      </c>
      <c r="BD20" s="229" t="s">
        <v>469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3"/>
      <c r="AY21" s="293"/>
      <c r="AZ21" s="293"/>
      <c r="BA21" s="293"/>
      <c r="BB21" s="293"/>
      <c r="BC21" s="293"/>
      <c r="BD21" s="293"/>
      <c r="BE21" s="293"/>
    </row>
    <row r="22" spans="1:63" ht="42" customHeight="1" x14ac:dyDescent="0.2">
      <c r="A22" s="376" t="s">
        <v>71</v>
      </c>
      <c r="B22" s="379">
        <v>8.6999999999999994E-2</v>
      </c>
      <c r="C22" s="366">
        <f>F22+F25</f>
        <v>7.3000000000000009E-2</v>
      </c>
      <c r="D22" s="384" t="s">
        <v>72</v>
      </c>
      <c r="E22" s="386">
        <v>4.7E-2</v>
      </c>
      <c r="F22" s="363">
        <f>(I22+I23)/100</f>
        <v>4.2000000000000003E-2</v>
      </c>
      <c r="G22" s="19" t="s">
        <v>6</v>
      </c>
      <c r="H22" s="20">
        <v>2</v>
      </c>
      <c r="I22" s="162">
        <f>'[1]Analisis de resultados'!$U$36</f>
        <v>2</v>
      </c>
      <c r="K22" s="65" t="s">
        <v>86</v>
      </c>
      <c r="L22" s="280">
        <v>0</v>
      </c>
      <c r="M22" s="53"/>
      <c r="N22" s="384" t="s">
        <v>106</v>
      </c>
      <c r="O22" s="417">
        <v>0.04</v>
      </c>
      <c r="P22" s="409">
        <f>(M22+M23+M24)/100</f>
        <v>1.95E-2</v>
      </c>
      <c r="Q22" s="414" t="s">
        <v>240</v>
      </c>
      <c r="R22" s="435">
        <v>8.6999999999999994E-2</v>
      </c>
      <c r="S22" s="438">
        <f>P22+P25</f>
        <v>6.6500000000000004E-2</v>
      </c>
      <c r="W22" s="282" t="s">
        <v>131</v>
      </c>
      <c r="X22" s="283" t="s">
        <v>493</v>
      </c>
      <c r="Y22" s="282"/>
      <c r="Z22" s="282"/>
      <c r="AA22" s="343" t="s">
        <v>420</v>
      </c>
      <c r="AB22" s="344"/>
      <c r="AC22" s="275" t="s">
        <v>418</v>
      </c>
      <c r="AD22" s="248"/>
      <c r="AE22" s="330">
        <v>105.5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377"/>
      <c r="B23" s="380"/>
      <c r="C23" s="367"/>
      <c r="D23" s="385"/>
      <c r="E23" s="387"/>
      <c r="F23" s="369"/>
      <c r="G23" s="11" t="s">
        <v>7</v>
      </c>
      <c r="H23" s="12">
        <v>2.7</v>
      </c>
      <c r="I23" s="165">
        <f>'[1]Analisis de resultados'!$V$36</f>
        <v>2.2000000000000002</v>
      </c>
      <c r="K23" s="72" t="s">
        <v>87</v>
      </c>
      <c r="L23" s="208">
        <v>4</v>
      </c>
      <c r="M23" s="55">
        <f>AI23+AT23</f>
        <v>1.95</v>
      </c>
      <c r="N23" s="385"/>
      <c r="O23" s="407"/>
      <c r="P23" s="413"/>
      <c r="Q23" s="415"/>
      <c r="R23" s="436"/>
      <c r="S23" s="439"/>
      <c r="U23" s="1"/>
      <c r="W23" s="111" t="s">
        <v>132</v>
      </c>
      <c r="X23" s="113" t="s">
        <v>83</v>
      </c>
      <c r="Y23" s="113">
        <v>4</v>
      </c>
      <c r="Z23" s="113"/>
      <c r="AA23" s="341" t="s">
        <v>414</v>
      </c>
      <c r="AB23" s="342"/>
      <c r="AC23" s="274" t="s">
        <v>419</v>
      </c>
      <c r="AD23" s="292">
        <v>3.56</v>
      </c>
      <c r="AE23" s="331">
        <v>3</v>
      </c>
      <c r="AF23" s="278">
        <f>AE23*100/AE22</f>
        <v>2.8436018957345972</v>
      </c>
      <c r="AH23" s="222" t="s">
        <v>476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477</v>
      </c>
      <c r="AT23" s="96">
        <v>1.2</v>
      </c>
      <c r="AV23" s="229" t="s">
        <v>299</v>
      </c>
      <c r="AW23" s="98">
        <v>2.5</v>
      </c>
      <c r="AX23" s="229" t="s">
        <v>475</v>
      </c>
      <c r="AY23" s="99">
        <v>1.5</v>
      </c>
      <c r="AZ23" s="229" t="s">
        <v>472</v>
      </c>
      <c r="BA23" s="99">
        <v>1.2</v>
      </c>
      <c r="BB23" s="229" t="s">
        <v>474</v>
      </c>
      <c r="BC23" s="99">
        <v>0.9</v>
      </c>
      <c r="BD23" s="229" t="s">
        <v>473</v>
      </c>
      <c r="BE23" s="99">
        <v>0.6</v>
      </c>
      <c r="BF23" s="1" t="s">
        <v>470</v>
      </c>
      <c r="BG23" s="1"/>
      <c r="BH23" s="1"/>
    </row>
    <row r="24" spans="1:63" ht="42" customHeight="1" x14ac:dyDescent="0.2">
      <c r="A24" s="377"/>
      <c r="B24" s="380"/>
      <c r="C24" s="367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5"/>
      <c r="O24" s="407"/>
      <c r="P24" s="410"/>
      <c r="Q24" s="415"/>
      <c r="R24" s="436"/>
      <c r="S24" s="439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377"/>
      <c r="B25" s="380"/>
      <c r="C25" s="367"/>
      <c r="D25" s="385" t="s">
        <v>73</v>
      </c>
      <c r="E25" s="387">
        <v>0.04</v>
      </c>
      <c r="F25" s="370">
        <f>(I25+I26)/100</f>
        <v>3.1E-2</v>
      </c>
      <c r="G25" s="11" t="s">
        <v>8</v>
      </c>
      <c r="H25" s="12">
        <v>1.5</v>
      </c>
      <c r="I25" s="165">
        <f>'[1]Analisis de resultados'!$W$36</f>
        <v>1.5</v>
      </c>
      <c r="K25" s="72" t="s">
        <v>112</v>
      </c>
      <c r="L25" s="208">
        <v>0</v>
      </c>
      <c r="M25" s="55"/>
      <c r="N25" s="385" t="s">
        <v>107</v>
      </c>
      <c r="O25" s="407">
        <v>4.7E-2</v>
      </c>
      <c r="P25" s="411">
        <f>(M25+M26+M27)/100</f>
        <v>4.7E-2</v>
      </c>
      <c r="Q25" s="415"/>
      <c r="R25" s="436"/>
      <c r="S25" s="439"/>
      <c r="U25" s="1"/>
      <c r="W25" s="285" t="s">
        <v>133</v>
      </c>
      <c r="X25" s="283" t="s">
        <v>493</v>
      </c>
      <c r="Y25" s="286"/>
      <c r="Z25" s="286"/>
      <c r="AA25" s="343" t="s">
        <v>421</v>
      </c>
      <c r="AB25" s="344"/>
      <c r="AC25" s="275" t="s">
        <v>446</v>
      </c>
      <c r="AD25" s="248"/>
      <c r="AE25" s="330">
        <v>592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377"/>
      <c r="B26" s="380"/>
      <c r="C26" s="367"/>
      <c r="D26" s="385"/>
      <c r="E26" s="387"/>
      <c r="F26" s="369"/>
      <c r="G26" s="11" t="s">
        <v>9</v>
      </c>
      <c r="H26" s="12">
        <v>2.5</v>
      </c>
      <c r="I26" s="165">
        <f>'[1]Analisis de resultados'!$X$36</f>
        <v>1.6</v>
      </c>
      <c r="K26" s="72" t="s">
        <v>89</v>
      </c>
      <c r="L26" s="208">
        <v>4.7</v>
      </c>
      <c r="M26" s="187">
        <f>AI26+AT26</f>
        <v>4.7</v>
      </c>
      <c r="N26" s="385"/>
      <c r="O26" s="407"/>
      <c r="P26" s="413"/>
      <c r="Q26" s="415"/>
      <c r="R26" s="436"/>
      <c r="S26" s="439"/>
      <c r="U26" s="1"/>
      <c r="W26" s="111" t="s">
        <v>134</v>
      </c>
      <c r="X26" s="113" t="s">
        <v>83</v>
      </c>
      <c r="Y26" s="113">
        <v>4.7</v>
      </c>
      <c r="Z26" s="113"/>
      <c r="AA26" s="341" t="s">
        <v>415</v>
      </c>
      <c r="AB26" s="342"/>
      <c r="AC26" s="274" t="s">
        <v>423</v>
      </c>
      <c r="AD26" s="292">
        <v>1.97</v>
      </c>
      <c r="AE26" s="331">
        <v>148.5</v>
      </c>
      <c r="AF26" s="278">
        <f>AE26*100/AE25</f>
        <v>25.08445945945946</v>
      </c>
      <c r="AH26" s="222" t="s">
        <v>478</v>
      </c>
      <c r="AI26" s="96">
        <v>2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479</v>
      </c>
      <c r="AT26" s="96">
        <v>2.7</v>
      </c>
      <c r="AU26" s="95"/>
      <c r="AV26" s="234" t="s">
        <v>297</v>
      </c>
      <c r="AW26" s="98">
        <v>2.7</v>
      </c>
      <c r="AX26" s="229" t="s">
        <v>480</v>
      </c>
      <c r="AY26" s="99">
        <v>1.9</v>
      </c>
      <c r="AZ26" s="229" t="s">
        <v>474</v>
      </c>
      <c r="BA26" s="99">
        <v>1.4</v>
      </c>
      <c r="BB26" s="229" t="s">
        <v>481</v>
      </c>
      <c r="BC26" s="99">
        <v>1.1000000000000001</v>
      </c>
      <c r="BD26" s="229" t="s">
        <v>482</v>
      </c>
      <c r="BE26" s="98">
        <v>0.8</v>
      </c>
      <c r="BF26" s="1" t="s">
        <v>471</v>
      </c>
      <c r="BG26" s="1"/>
      <c r="BH26" s="1"/>
      <c r="BK26" s="2" t="s">
        <v>422</v>
      </c>
    </row>
    <row r="27" spans="1:63" ht="42" customHeight="1" thickBot="1" x14ac:dyDescent="0.35">
      <c r="A27" s="378"/>
      <c r="B27" s="381"/>
      <c r="C27" s="368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4"/>
      <c r="O27" s="408"/>
      <c r="P27" s="412"/>
      <c r="Q27" s="416"/>
      <c r="R27" s="437"/>
      <c r="S27" s="440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553</v>
      </c>
      <c r="AU28" s="39" t="s">
        <v>554</v>
      </c>
      <c r="AV28" s="39" t="s">
        <v>555</v>
      </c>
      <c r="AW28" s="39" t="s">
        <v>556</v>
      </c>
      <c r="AX28" s="39" t="s">
        <v>557</v>
      </c>
      <c r="AY28" s="39" t="s">
        <v>558</v>
      </c>
      <c r="AZ28" s="39" t="s">
        <v>559</v>
      </c>
      <c r="BA28" s="39" t="s">
        <v>560</v>
      </c>
      <c r="BB28" s="39" t="s">
        <v>561</v>
      </c>
      <c r="BC28" s="39" t="s">
        <v>562</v>
      </c>
      <c r="BD28" s="39" t="s">
        <v>563</v>
      </c>
      <c r="BE28" s="39" t="s">
        <v>564</v>
      </c>
      <c r="BF28" s="39" t="s">
        <v>565</v>
      </c>
      <c r="BG28" s="39" t="s">
        <v>566</v>
      </c>
      <c r="BH28" s="39" t="s">
        <v>567</v>
      </c>
      <c r="BI28" s="39" t="s">
        <v>568</v>
      </c>
    </row>
    <row r="29" spans="1:63" ht="39" thickBot="1" x14ac:dyDescent="0.25">
      <c r="A29" s="376" t="s">
        <v>75</v>
      </c>
      <c r="B29" s="379">
        <v>4.5999999999999999E-2</v>
      </c>
      <c r="C29" s="366">
        <f>F29</f>
        <v>8.9999999999999993E-3</v>
      </c>
      <c r="D29" s="389" t="s">
        <v>74</v>
      </c>
      <c r="E29" s="382">
        <v>4.5999999999999999E-2</v>
      </c>
      <c r="F29" s="363">
        <f>(I29+I30+I31)/100</f>
        <v>8.9999999999999993E-3</v>
      </c>
      <c r="G29" s="19" t="s">
        <v>10</v>
      </c>
      <c r="H29" s="20">
        <v>2.1</v>
      </c>
      <c r="I29" s="162">
        <f>'[1]Analisis de resultados'!$Y$36</f>
        <v>0.3</v>
      </c>
      <c r="K29" s="65" t="s">
        <v>91</v>
      </c>
      <c r="L29" s="29">
        <v>4.5999999999999996</v>
      </c>
      <c r="M29" s="186">
        <f>AC29+AG29</f>
        <v>3.2833333333333332</v>
      </c>
      <c r="N29" s="17" t="s">
        <v>108</v>
      </c>
      <c r="O29" s="31">
        <v>4.5999999999999999E-2</v>
      </c>
      <c r="P29" s="57">
        <f>M29/100</f>
        <v>3.2833333333333332E-2</v>
      </c>
      <c r="Q29" s="152" t="s">
        <v>241</v>
      </c>
      <c r="R29" s="66">
        <v>4.5999999999999999E-2</v>
      </c>
      <c r="S29" s="67">
        <f>P29</f>
        <v>3.2833333333333332E-2</v>
      </c>
      <c r="W29" s="112" t="s">
        <v>135</v>
      </c>
      <c r="X29" s="107" t="s">
        <v>83</v>
      </c>
      <c r="Y29" s="107">
        <v>4.5999999999999996</v>
      </c>
      <c r="Z29" s="107"/>
      <c r="AA29" s="345" t="s">
        <v>92</v>
      </c>
      <c r="AB29" s="346"/>
      <c r="AC29" s="106">
        <v>0.7</v>
      </c>
      <c r="AD29" s="93"/>
      <c r="AE29" s="345" t="s">
        <v>93</v>
      </c>
      <c r="AF29" s="346"/>
      <c r="AG29" s="314">
        <f>AE31+AF31+AG31</f>
        <v>2.5833333333333335</v>
      </c>
      <c r="AH29" s="335" t="s">
        <v>102</v>
      </c>
      <c r="AI29" s="108"/>
      <c r="AJ29" s="347" t="s">
        <v>94</v>
      </c>
      <c r="AK29" s="348"/>
      <c r="AL29" s="348"/>
      <c r="AM29" s="348"/>
      <c r="AN29" s="348"/>
      <c r="AO29" s="348"/>
      <c r="AP29" s="349"/>
      <c r="AQ29" s="36"/>
      <c r="AR29" s="1" t="s">
        <v>521</v>
      </c>
      <c r="AS29" s="185">
        <f>AVERAGE(AT29:BI29)</f>
        <v>0.83333333333333337</v>
      </c>
      <c r="AT29" s="4">
        <v>1</v>
      </c>
      <c r="AU29" s="4">
        <v>1</v>
      </c>
      <c r="AV29" s="259">
        <v>0.5</v>
      </c>
      <c r="AW29" s="259"/>
      <c r="AX29" s="4"/>
      <c r="AY29" s="4"/>
      <c r="AZ29" s="259"/>
      <c r="BA29" s="259"/>
      <c r="BB29" s="4"/>
      <c r="BC29" s="4"/>
      <c r="BD29" s="259"/>
      <c r="BE29" s="259"/>
      <c r="BF29" s="4"/>
      <c r="BG29" s="259"/>
      <c r="BH29" s="259"/>
      <c r="BI29" s="4"/>
    </row>
    <row r="30" spans="1:63" ht="58.2" customHeight="1" x14ac:dyDescent="0.3">
      <c r="A30" s="377"/>
      <c r="B30" s="380"/>
      <c r="C30" s="367"/>
      <c r="D30" s="390"/>
      <c r="E30" s="383"/>
      <c r="F30" s="364"/>
      <c r="G30" s="11" t="s">
        <v>11</v>
      </c>
      <c r="H30" s="12">
        <v>1</v>
      </c>
      <c r="I30" s="165">
        <f>'[1]Analisis de resultados'!$Z$36</f>
        <v>0.3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452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36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522</v>
      </c>
      <c r="AS30" s="185">
        <f>AVERAGE(AT30:BI30)</f>
        <v>1</v>
      </c>
      <c r="AT30" s="4">
        <v>1.2</v>
      </c>
      <c r="AU30" s="4">
        <v>1.2</v>
      </c>
      <c r="AV30" s="259">
        <v>0.6</v>
      </c>
      <c r="AW30" s="259"/>
      <c r="AX30" s="4"/>
      <c r="AY30" s="4"/>
      <c r="AZ30" s="259"/>
      <c r="BA30" s="259"/>
      <c r="BB30" s="4"/>
      <c r="BC30" s="4"/>
      <c r="BD30" s="259"/>
      <c r="BE30" s="259"/>
      <c r="BF30" s="4"/>
      <c r="BG30" s="259"/>
      <c r="BH30" s="259"/>
      <c r="BI30" s="4"/>
    </row>
    <row r="31" spans="1:63" ht="48.6" thickBot="1" x14ac:dyDescent="0.35">
      <c r="A31" s="378"/>
      <c r="B31" s="381"/>
      <c r="C31" s="368"/>
      <c r="D31" s="373"/>
      <c r="E31" s="375"/>
      <c r="F31" s="365"/>
      <c r="G31" s="21" t="s">
        <v>12</v>
      </c>
      <c r="H31" s="22">
        <v>1.5</v>
      </c>
      <c r="I31" s="164">
        <f>'[1]Analisis de resultados'!$AA$36</f>
        <v>0.3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1">
        <f>AS29</f>
        <v>0.83333333333333337</v>
      </c>
      <c r="AF31" s="302">
        <f>AS30</f>
        <v>1</v>
      </c>
      <c r="AG31" s="303">
        <f>AS31</f>
        <v>0.75</v>
      </c>
      <c r="AH31" s="337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523</v>
      </c>
      <c r="AS31" s="185">
        <f>AVERAGE(AT31:BI31)</f>
        <v>0.75</v>
      </c>
      <c r="AT31" s="4">
        <v>0.75</v>
      </c>
      <c r="AU31" s="259">
        <v>0.75</v>
      </c>
      <c r="AV31" s="259">
        <v>0.75</v>
      </c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  <c r="BG31" s="259"/>
      <c r="BH31" s="259"/>
      <c r="BI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4">
        <f>SUM(AS29:AS31)</f>
        <v>2.5833333333333335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</row>
    <row r="33" spans="1:66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6" s="36" customFormat="1" ht="21.6" customHeight="1" thickBot="1" x14ac:dyDescent="0.35">
      <c r="A34" s="473" t="s">
        <v>136</v>
      </c>
      <c r="B34" s="473"/>
      <c r="C34" s="473"/>
      <c r="D34" s="473"/>
      <c r="E34" s="473"/>
      <c r="F34" s="473"/>
      <c r="G34" s="473"/>
      <c r="H34" s="472">
        <f>C36+C43+C50+C68+C75</f>
        <v>0.17550000000000002</v>
      </c>
      <c r="I34" s="472"/>
      <c r="K34" s="418" t="s">
        <v>136</v>
      </c>
      <c r="L34" s="419"/>
      <c r="M34" s="419"/>
      <c r="N34" s="419"/>
      <c r="O34" s="419"/>
      <c r="P34" s="419"/>
      <c r="Q34" s="419"/>
      <c r="R34" s="420">
        <f>S36+S43+S50+S68+S75</f>
        <v>0.21194814814814819</v>
      </c>
      <c r="S34" s="421"/>
      <c r="W34" s="39"/>
      <c r="X34" s="37"/>
      <c r="AL34" s="39"/>
      <c r="AN34" s="39"/>
    </row>
    <row r="35" spans="1:66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440</v>
      </c>
      <c r="BD35" s="1" t="s">
        <v>441</v>
      </c>
      <c r="BE35" s="1" t="s">
        <v>442</v>
      </c>
    </row>
    <row r="36" spans="1:66" ht="39" customHeight="1" x14ac:dyDescent="0.2">
      <c r="A36" s="455" t="s">
        <v>155</v>
      </c>
      <c r="B36" s="379">
        <v>0.09</v>
      </c>
      <c r="C36" s="456">
        <f>F36+F37+F38+F40</f>
        <v>4.5000000000000005E-2</v>
      </c>
      <c r="D36" s="10" t="s">
        <v>137</v>
      </c>
      <c r="E36" s="9">
        <v>2.8000000000000001E-2</v>
      </c>
      <c r="F36" s="121">
        <f>I36/100</f>
        <v>1.3999999999999999E-2</v>
      </c>
      <c r="G36" s="15" t="s">
        <v>13</v>
      </c>
      <c r="H36" s="16">
        <v>2.8</v>
      </c>
      <c r="I36" s="174">
        <f>'[1]Analisis de resultados'!$AC$36</f>
        <v>1.4</v>
      </c>
      <c r="K36" s="134" t="s">
        <v>157</v>
      </c>
      <c r="L36" s="16">
        <v>2.8</v>
      </c>
      <c r="M36" s="54">
        <f>AB36+AM36</f>
        <v>0.75</v>
      </c>
      <c r="N36" s="10" t="s">
        <v>156</v>
      </c>
      <c r="O36" s="9">
        <v>2.8000000000000001E-2</v>
      </c>
      <c r="P36" s="121">
        <f>M36/100</f>
        <v>7.4999999999999997E-3</v>
      </c>
      <c r="Q36" s="414" t="s">
        <v>242</v>
      </c>
      <c r="R36" s="379">
        <v>0.09</v>
      </c>
      <c r="S36" s="468">
        <f>P36+P37+P38+P40</f>
        <v>5.2299999999999999E-2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0.5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447</v>
      </c>
      <c r="AL36" s="222" t="s">
        <v>318</v>
      </c>
      <c r="AM36" s="96">
        <v>0.25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526</v>
      </c>
      <c r="BA36" s="299"/>
      <c r="BB36" s="299"/>
      <c r="BC36" s="299"/>
      <c r="BD36" s="299"/>
      <c r="BE36" s="299"/>
      <c r="BF36" s="299"/>
      <c r="BG36" s="300"/>
      <c r="BH36" s="300"/>
      <c r="BI36" s="300"/>
      <c r="BJ36" s="300"/>
      <c r="BK36" s="250" t="s">
        <v>525</v>
      </c>
      <c r="BL36" s="307" t="e">
        <f>AVERAGE(BA36:BJ36)</f>
        <v>#DIV/0!</v>
      </c>
    </row>
    <row r="37" spans="1:66" ht="39" customHeight="1" x14ac:dyDescent="0.2">
      <c r="A37" s="448"/>
      <c r="B37" s="380"/>
      <c r="C37" s="445"/>
      <c r="D37" s="7" t="s">
        <v>138</v>
      </c>
      <c r="E37" s="8">
        <v>0.01</v>
      </c>
      <c r="F37" s="122">
        <f>I37/100</f>
        <v>0.01</v>
      </c>
      <c r="G37" s="11" t="s">
        <v>14</v>
      </c>
      <c r="H37" s="12">
        <v>1</v>
      </c>
      <c r="I37" s="165">
        <f>'[1]Analisis de resultados'!$AD$36</f>
        <v>1</v>
      </c>
      <c r="K37" s="135" t="s">
        <v>159</v>
      </c>
      <c r="L37" s="12">
        <v>1</v>
      </c>
      <c r="M37" s="187">
        <f>AB37+AM37</f>
        <v>0.7</v>
      </c>
      <c r="N37" s="7" t="s">
        <v>158</v>
      </c>
      <c r="O37" s="8">
        <v>0.01</v>
      </c>
      <c r="P37" s="122">
        <f>M37/100</f>
        <v>6.9999999999999993E-3</v>
      </c>
      <c r="Q37" s="415"/>
      <c r="R37" s="380"/>
      <c r="S37" s="469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0.2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0.5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526</v>
      </c>
      <c r="BA37" s="172">
        <v>0.2</v>
      </c>
      <c r="BB37" s="172">
        <v>0.2</v>
      </c>
      <c r="BC37" s="172">
        <v>0.2</v>
      </c>
      <c r="BD37" s="172">
        <v>0.2</v>
      </c>
      <c r="BE37" s="172">
        <v>0.2</v>
      </c>
      <c r="BF37" s="172">
        <v>0.2</v>
      </c>
      <c r="BG37" s="172">
        <v>0.2</v>
      </c>
      <c r="BH37" s="172">
        <v>0.2</v>
      </c>
      <c r="BI37" s="172">
        <v>0.2</v>
      </c>
      <c r="BJ37" s="172">
        <v>0.2</v>
      </c>
      <c r="BK37" s="1" t="s">
        <v>527</v>
      </c>
      <c r="BL37" s="294">
        <f>AVERAGE(BA37:BJ37)</f>
        <v>0.19999999999999998</v>
      </c>
    </row>
    <row r="38" spans="1:66" ht="39" customHeight="1" thickBot="1" x14ac:dyDescent="0.35">
      <c r="A38" s="448"/>
      <c r="B38" s="380"/>
      <c r="C38" s="445"/>
      <c r="D38" s="372" t="s">
        <v>139</v>
      </c>
      <c r="E38" s="374">
        <v>2.8000000000000001E-2</v>
      </c>
      <c r="F38" s="370">
        <f>(I38+I39)/100</f>
        <v>1.1000000000000001E-2</v>
      </c>
      <c r="G38" s="11" t="s">
        <v>15</v>
      </c>
      <c r="H38" s="12">
        <v>1.4</v>
      </c>
      <c r="I38" s="165">
        <f>'[1]Analisis de resultados'!$AE$36</f>
        <v>0.6</v>
      </c>
      <c r="K38" s="135" t="s">
        <v>161</v>
      </c>
      <c r="L38" s="309"/>
      <c r="M38" s="310"/>
      <c r="N38" s="372" t="s">
        <v>160</v>
      </c>
      <c r="O38" s="374">
        <v>2.8000000000000001E-2</v>
      </c>
      <c r="P38" s="370">
        <f>M39/100</f>
        <v>1.7000000000000001E-2</v>
      </c>
      <c r="Q38" s="415"/>
      <c r="R38" s="380"/>
      <c r="S38" s="469"/>
      <c r="BA38" s="1"/>
    </row>
    <row r="39" spans="1:66" ht="39" customHeight="1" thickBot="1" x14ac:dyDescent="0.25">
      <c r="A39" s="448"/>
      <c r="B39" s="380"/>
      <c r="C39" s="445"/>
      <c r="D39" s="443"/>
      <c r="E39" s="388"/>
      <c r="F39" s="369"/>
      <c r="G39" s="11" t="s">
        <v>16</v>
      </c>
      <c r="H39" s="12">
        <v>1.4</v>
      </c>
      <c r="I39" s="165">
        <f>'[1]Analisis de resultados'!$AF$36</f>
        <v>0.5</v>
      </c>
      <c r="K39" s="135" t="s">
        <v>162</v>
      </c>
      <c r="L39" s="16">
        <v>2.8</v>
      </c>
      <c r="M39" s="311">
        <f>AB39+AM39</f>
        <v>1.7</v>
      </c>
      <c r="N39" s="443"/>
      <c r="O39" s="388"/>
      <c r="P39" s="369"/>
      <c r="Q39" s="415"/>
      <c r="R39" s="380"/>
      <c r="S39" s="469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1.2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447</v>
      </c>
      <c r="AL39" s="222" t="s">
        <v>316</v>
      </c>
      <c r="AM39" s="96">
        <v>0.5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526</v>
      </c>
      <c r="BA39" s="299"/>
      <c r="BB39" s="299"/>
      <c r="BC39" s="299"/>
      <c r="BD39" s="299"/>
      <c r="BE39" s="299"/>
      <c r="BF39" s="299"/>
      <c r="BG39" s="299"/>
      <c r="BH39" s="300"/>
      <c r="BI39" s="300"/>
      <c r="BJ39" s="300"/>
      <c r="BK39" s="300"/>
      <c r="BL39" s="300"/>
      <c r="BM39" s="250" t="s">
        <v>528</v>
      </c>
      <c r="BN39" s="307" t="e">
        <f>AVERAGE(BA39:BL39)</f>
        <v>#DIV/0!</v>
      </c>
    </row>
    <row r="40" spans="1:66" ht="39" customHeight="1" x14ac:dyDescent="0.2">
      <c r="A40" s="448"/>
      <c r="B40" s="380"/>
      <c r="C40" s="445"/>
      <c r="D40" s="385" t="s">
        <v>140</v>
      </c>
      <c r="E40" s="387">
        <v>2.4E-2</v>
      </c>
      <c r="F40" s="457">
        <f>I40/100</f>
        <v>0.01</v>
      </c>
      <c r="G40" s="11" t="s">
        <v>17</v>
      </c>
      <c r="H40" s="458">
        <v>2.4</v>
      </c>
      <c r="I40" s="459">
        <f>'[1]Analisis de resultados'!$AG$36</f>
        <v>1</v>
      </c>
      <c r="K40" s="135" t="s">
        <v>164</v>
      </c>
      <c r="L40" s="16">
        <v>1.2</v>
      </c>
      <c r="M40" s="54">
        <f>AB40+AM40</f>
        <v>0.98</v>
      </c>
      <c r="N40" s="372" t="s">
        <v>163</v>
      </c>
      <c r="O40" s="374">
        <v>2.4E-2</v>
      </c>
      <c r="P40" s="370">
        <f>(M40+M41)/100</f>
        <v>2.0799999999999999E-2</v>
      </c>
      <c r="Q40" s="415"/>
      <c r="R40" s="380"/>
      <c r="S40" s="469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0.38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447</v>
      </c>
      <c r="AL40" s="222" t="s">
        <v>315</v>
      </c>
      <c r="AM40" s="96">
        <v>0.6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524</v>
      </c>
      <c r="BA40" s="305">
        <v>0.3</v>
      </c>
      <c r="BB40" s="305">
        <v>0.3</v>
      </c>
      <c r="BC40" s="305">
        <v>0.3</v>
      </c>
      <c r="BD40" s="305">
        <v>0.6</v>
      </c>
      <c r="BE40" s="305">
        <v>0.3</v>
      </c>
      <c r="BF40" s="305">
        <v>0.3</v>
      </c>
      <c r="BG40" s="305">
        <v>0.6</v>
      </c>
      <c r="BH40" s="305">
        <v>0.3</v>
      </c>
      <c r="BI40" s="305">
        <v>0.3</v>
      </c>
      <c r="BJ40" s="305">
        <v>0.6</v>
      </c>
      <c r="BK40" s="305">
        <v>0.3</v>
      </c>
      <c r="BL40" s="305">
        <v>0.3</v>
      </c>
      <c r="BM40" s="56" t="s">
        <v>529</v>
      </c>
      <c r="BN40" s="308">
        <f>AVERAGE(BA40:BL40)</f>
        <v>0.375</v>
      </c>
    </row>
    <row r="41" spans="1:66" ht="39" customHeight="1" thickBot="1" x14ac:dyDescent="0.25">
      <c r="A41" s="449"/>
      <c r="B41" s="395"/>
      <c r="C41" s="446"/>
      <c r="D41" s="385"/>
      <c r="E41" s="387"/>
      <c r="F41" s="457"/>
      <c r="G41" s="151"/>
      <c r="H41" s="458"/>
      <c r="I41" s="460"/>
      <c r="K41" s="136" t="s">
        <v>165</v>
      </c>
      <c r="L41" s="22">
        <v>1.2</v>
      </c>
      <c r="M41" s="75">
        <f>AB41+AM41</f>
        <v>1.1000000000000001</v>
      </c>
      <c r="N41" s="373"/>
      <c r="O41" s="375"/>
      <c r="P41" s="365"/>
      <c r="Q41" s="416"/>
      <c r="R41" s="381"/>
      <c r="S41" s="470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0.5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447</v>
      </c>
      <c r="AL41" s="222" t="s">
        <v>315</v>
      </c>
      <c r="AM41" s="96">
        <v>0.6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524</v>
      </c>
      <c r="BA41" s="305"/>
      <c r="BB41" s="305"/>
      <c r="BC41" s="305"/>
      <c r="BD41" s="305"/>
      <c r="BE41" s="305"/>
      <c r="BF41" s="305"/>
      <c r="BG41" s="305"/>
      <c r="BH41" s="305"/>
      <c r="BI41" s="306"/>
      <c r="BJ41" s="306"/>
      <c r="BK41" s="306"/>
      <c r="BL41" s="306"/>
      <c r="BM41" s="56" t="s">
        <v>530</v>
      </c>
      <c r="BN41" s="308" t="e">
        <f>AVERAGE(BA41:BL41)</f>
        <v>#DIV/0!</v>
      </c>
    </row>
    <row r="42" spans="1:66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6" ht="40.200000000000003" customHeight="1" x14ac:dyDescent="0.2">
      <c r="A43" s="441" t="s">
        <v>154</v>
      </c>
      <c r="B43" s="406">
        <v>0.08</v>
      </c>
      <c r="C43" s="442">
        <f>F43+F45+F47</f>
        <v>5.1500000000000004E-2</v>
      </c>
      <c r="D43" s="385" t="s">
        <v>141</v>
      </c>
      <c r="E43" s="387">
        <v>0.03</v>
      </c>
      <c r="F43" s="457">
        <f>(I43+I44)/100</f>
        <v>2.5000000000000001E-2</v>
      </c>
      <c r="G43" s="11" t="s">
        <v>18</v>
      </c>
      <c r="H43" s="12">
        <v>1.5</v>
      </c>
      <c r="I43" s="165">
        <f>'[1]Analisis de resultados'!$AH$36</f>
        <v>1.5</v>
      </c>
      <c r="K43" s="137" t="s">
        <v>167</v>
      </c>
      <c r="L43" s="355">
        <v>3</v>
      </c>
      <c r="M43" s="358">
        <f>AB43+AM43</f>
        <v>2.7</v>
      </c>
      <c r="N43" s="389" t="s">
        <v>166</v>
      </c>
      <c r="O43" s="382">
        <v>0.03</v>
      </c>
      <c r="P43" s="363">
        <f>M43/100</f>
        <v>2.7000000000000003E-2</v>
      </c>
      <c r="Q43" s="414" t="s">
        <v>243</v>
      </c>
      <c r="R43" s="379">
        <v>0.08</v>
      </c>
      <c r="S43" s="468">
        <f>P43+P45+P47</f>
        <v>5.9000000000000011E-2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1.2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447</v>
      </c>
      <c r="AL43" s="222" t="s">
        <v>336</v>
      </c>
      <c r="AM43" s="96">
        <v>1.5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526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531</v>
      </c>
      <c r="BL43" s="294" t="e">
        <f>AVERAGE(BA43:BJ43)</f>
        <v>#DIV/0!</v>
      </c>
    </row>
    <row r="44" spans="1:66" ht="40.200000000000003" customHeight="1" x14ac:dyDescent="0.3">
      <c r="A44" s="441"/>
      <c r="B44" s="406"/>
      <c r="C44" s="442"/>
      <c r="D44" s="385"/>
      <c r="E44" s="387"/>
      <c r="F44" s="457"/>
      <c r="G44" s="11" t="s">
        <v>19</v>
      </c>
      <c r="H44" s="12">
        <v>1.5</v>
      </c>
      <c r="I44" s="165">
        <f>'[1]Analisis de resultados'!$AI$36</f>
        <v>1</v>
      </c>
      <c r="K44" s="135" t="s">
        <v>169</v>
      </c>
      <c r="L44" s="461"/>
      <c r="M44" s="462"/>
      <c r="N44" s="443"/>
      <c r="O44" s="388"/>
      <c r="P44" s="369"/>
      <c r="Q44" s="415"/>
      <c r="R44" s="380"/>
      <c r="S44" s="469"/>
    </row>
    <row r="45" spans="1:66" ht="40.200000000000003" customHeight="1" x14ac:dyDescent="0.2">
      <c r="A45" s="441"/>
      <c r="B45" s="406"/>
      <c r="C45" s="442"/>
      <c r="D45" s="385" t="s">
        <v>142</v>
      </c>
      <c r="E45" s="387">
        <v>0.03</v>
      </c>
      <c r="F45" s="457">
        <f>(I45+I46)/100</f>
        <v>1.4499999999999999E-2</v>
      </c>
      <c r="G45" s="11" t="s">
        <v>20</v>
      </c>
      <c r="H45" s="12">
        <v>1.5</v>
      </c>
      <c r="I45" s="165">
        <f>'[1]Analisis de resultados'!$AJ$36</f>
        <v>0.7</v>
      </c>
      <c r="K45" s="135" t="s">
        <v>170</v>
      </c>
      <c r="L45" s="399">
        <v>3</v>
      </c>
      <c r="M45" s="465">
        <f>AB45+AM45</f>
        <v>1.3</v>
      </c>
      <c r="N45" s="372" t="s">
        <v>168</v>
      </c>
      <c r="O45" s="374">
        <v>0.03</v>
      </c>
      <c r="P45" s="370">
        <f>M45/100</f>
        <v>1.3000000000000001E-2</v>
      </c>
      <c r="Q45" s="415"/>
      <c r="R45" s="380"/>
      <c r="S45" s="469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1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0.3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526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532</v>
      </c>
      <c r="BL45" s="294" t="e">
        <f>AVERAGE(BA45:BJ45)</f>
        <v>#DIV/0!</v>
      </c>
    </row>
    <row r="46" spans="1:66" ht="40.200000000000003" customHeight="1" x14ac:dyDescent="0.3">
      <c r="A46" s="441"/>
      <c r="B46" s="406"/>
      <c r="C46" s="442"/>
      <c r="D46" s="385"/>
      <c r="E46" s="387"/>
      <c r="F46" s="457"/>
      <c r="G46" s="11" t="s">
        <v>21</v>
      </c>
      <c r="H46" s="12">
        <v>1.5</v>
      </c>
      <c r="I46" s="165">
        <f>'[1]Analisis de resultados'!$AK$36</f>
        <v>0.75</v>
      </c>
      <c r="K46" s="135" t="s">
        <v>171</v>
      </c>
      <c r="L46" s="461"/>
      <c r="M46" s="466"/>
      <c r="N46" s="443"/>
      <c r="O46" s="388"/>
      <c r="P46" s="369"/>
      <c r="Q46" s="415"/>
      <c r="R46" s="380"/>
      <c r="S46" s="469"/>
    </row>
    <row r="47" spans="1:66" ht="40.200000000000003" customHeight="1" x14ac:dyDescent="0.2">
      <c r="A47" s="441"/>
      <c r="B47" s="406"/>
      <c r="C47" s="442"/>
      <c r="D47" s="385" t="s">
        <v>143</v>
      </c>
      <c r="E47" s="387">
        <v>0.02</v>
      </c>
      <c r="F47" s="457">
        <f>I47/100</f>
        <v>1.2E-2</v>
      </c>
      <c r="G47" s="11" t="s">
        <v>22</v>
      </c>
      <c r="H47" s="458">
        <v>2</v>
      </c>
      <c r="I47" s="459">
        <f>'[1]Analisis de resultados'!$AL$36</f>
        <v>1.2</v>
      </c>
      <c r="K47" s="135" t="s">
        <v>173</v>
      </c>
      <c r="L47" s="12">
        <v>1</v>
      </c>
      <c r="M47" s="187">
        <f>AB47+AM47</f>
        <v>0.95</v>
      </c>
      <c r="N47" s="372" t="s">
        <v>172</v>
      </c>
      <c r="O47" s="374">
        <v>0.02</v>
      </c>
      <c r="P47" s="370">
        <f>(M47+M48)/100</f>
        <v>1.9E-2</v>
      </c>
      <c r="Q47" s="415"/>
      <c r="R47" s="380"/>
      <c r="S47" s="469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0.45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0.5</v>
      </c>
      <c r="AO47" s="229" t="s">
        <v>512</v>
      </c>
      <c r="AP47" s="98">
        <v>0.5</v>
      </c>
      <c r="AQ47" s="229" t="s">
        <v>511</v>
      </c>
      <c r="AR47" s="99">
        <v>0.4</v>
      </c>
      <c r="AS47" s="229" t="s">
        <v>513</v>
      </c>
      <c r="AT47" s="99">
        <v>0.3</v>
      </c>
      <c r="AU47" s="229" t="s">
        <v>514</v>
      </c>
      <c r="AV47" s="99">
        <v>0.2</v>
      </c>
      <c r="AW47" s="229" t="s">
        <v>515</v>
      </c>
      <c r="AX47" s="99">
        <v>0.1</v>
      </c>
      <c r="AZ47" s="1" t="s">
        <v>524</v>
      </c>
      <c r="BA47" s="299"/>
      <c r="BB47" s="299"/>
      <c r="BC47" s="299"/>
      <c r="BD47" s="299"/>
      <c r="BE47" s="299"/>
      <c r="BF47" s="299"/>
      <c r="BG47" s="299"/>
      <c r="BH47" s="299"/>
      <c r="BI47" s="300"/>
      <c r="BJ47" s="300"/>
      <c r="BK47" s="1" t="s">
        <v>497</v>
      </c>
      <c r="BL47" s="294" t="e">
        <f>AVERAGE(BA47:BJ47)</f>
        <v>#DIV/0!</v>
      </c>
    </row>
    <row r="48" spans="1:66" ht="40.200000000000003" customHeight="1" thickBot="1" x14ac:dyDescent="0.25">
      <c r="A48" s="441"/>
      <c r="B48" s="406"/>
      <c r="C48" s="442"/>
      <c r="D48" s="385"/>
      <c r="E48" s="387"/>
      <c r="F48" s="457"/>
      <c r="G48" s="52"/>
      <c r="H48" s="458"/>
      <c r="I48" s="460"/>
      <c r="K48" s="136" t="s">
        <v>174</v>
      </c>
      <c r="L48" s="22">
        <v>1</v>
      </c>
      <c r="M48" s="75">
        <f>AB48+AM48</f>
        <v>0.95</v>
      </c>
      <c r="N48" s="373"/>
      <c r="O48" s="375"/>
      <c r="P48" s="365"/>
      <c r="Q48" s="416"/>
      <c r="R48" s="381"/>
      <c r="S48" s="470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0.45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0.5</v>
      </c>
      <c r="AO48" s="229" t="s">
        <v>297</v>
      </c>
      <c r="AP48" s="98">
        <v>0.5</v>
      </c>
      <c r="AQ48" s="229" t="s">
        <v>516</v>
      </c>
      <c r="AR48" s="99">
        <v>0.4</v>
      </c>
      <c r="AS48" s="229" t="s">
        <v>517</v>
      </c>
      <c r="AT48" s="99">
        <v>0.3</v>
      </c>
      <c r="AU48" s="229" t="s">
        <v>518</v>
      </c>
      <c r="AV48" s="99">
        <v>0.2</v>
      </c>
      <c r="AW48" s="229" t="s">
        <v>519</v>
      </c>
      <c r="AX48" s="99">
        <v>0.1</v>
      </c>
      <c r="AZ48" s="1" t="s">
        <v>524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498</v>
      </c>
      <c r="BL48" s="294" t="e">
        <f>AVERAGE(BA48:BJ48)</f>
        <v>#DIV/0!</v>
      </c>
    </row>
    <row r="49" spans="1:52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2" ht="46.8" customHeight="1" x14ac:dyDescent="0.2">
      <c r="A50" s="451" t="s">
        <v>153</v>
      </c>
      <c r="B50" s="453">
        <v>7.0000000000000007E-2</v>
      </c>
      <c r="C50" s="444">
        <f>F50</f>
        <v>4.0999999999999995E-2</v>
      </c>
      <c r="D50" s="372" t="s">
        <v>144</v>
      </c>
      <c r="E50" s="374">
        <v>7.0000000000000007E-2</v>
      </c>
      <c r="F50" s="370">
        <f>(I50+I51+I52+I56+I57+I58)/100</f>
        <v>4.0999999999999995E-2</v>
      </c>
      <c r="G50" s="11" t="s">
        <v>23</v>
      </c>
      <c r="H50" s="12">
        <v>3</v>
      </c>
      <c r="I50" s="165">
        <f>'[1]Analisis de resultados'!$AM$36</f>
        <v>1.5</v>
      </c>
      <c r="K50" s="137" t="s">
        <v>176</v>
      </c>
      <c r="L50" s="20"/>
      <c r="M50" s="53"/>
      <c r="N50" s="384" t="s">
        <v>175</v>
      </c>
      <c r="O50" s="386">
        <v>7.0000000000000007E-2</v>
      </c>
      <c r="P50" s="467">
        <f>(M51+M54+M55+M56)/100</f>
        <v>4.1259259259259259E-2</v>
      </c>
      <c r="Q50" s="414" t="s">
        <v>244</v>
      </c>
      <c r="R50" s="379">
        <v>7.0000000000000007E-2</v>
      </c>
      <c r="S50" s="468">
        <f>P50</f>
        <v>4.1259259259259259E-2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2" ht="38.4" x14ac:dyDescent="0.2">
      <c r="A51" s="452"/>
      <c r="B51" s="454"/>
      <c r="C51" s="445"/>
      <c r="D51" s="390"/>
      <c r="E51" s="383"/>
      <c r="F51" s="364"/>
      <c r="G51" s="11" t="s">
        <v>24</v>
      </c>
      <c r="H51" s="12">
        <v>0.8</v>
      </c>
      <c r="I51" s="165">
        <f>'[1]Analisis de resultados'!$AN$36</f>
        <v>0.4</v>
      </c>
      <c r="K51" s="135" t="s">
        <v>177</v>
      </c>
      <c r="L51" s="12">
        <v>3.5</v>
      </c>
      <c r="M51" s="187">
        <f>AA51</f>
        <v>2.0703703703703704</v>
      </c>
      <c r="N51" s="385"/>
      <c r="O51" s="387"/>
      <c r="P51" s="457"/>
      <c r="Q51" s="415"/>
      <c r="R51" s="380"/>
      <c r="S51" s="469"/>
      <c r="X51" s="1" t="s">
        <v>393</v>
      </c>
      <c r="Z51" s="1" t="s">
        <v>399</v>
      </c>
      <c r="AA51" s="185">
        <f>AVERAGE(AA53:AA67,AP53:AP64)</f>
        <v>2.0703703703703704</v>
      </c>
      <c r="AB51" s="1"/>
      <c r="AC51" s="185">
        <f>AVERAGE(AC53:AC67,AR53:AR64)</f>
        <v>0.5</v>
      </c>
      <c r="AD51" s="253">
        <v>0.5</v>
      </c>
      <c r="AE51" s="253">
        <v>0.5</v>
      </c>
      <c r="AF51" s="253">
        <v>0.5</v>
      </c>
      <c r="AG51" s="1"/>
      <c r="AH51" s="185">
        <f>AVERAGE(AH53:AH67,AW53:AW64)</f>
        <v>0.77777777777777779</v>
      </c>
      <c r="AI51" s="253">
        <v>1</v>
      </c>
      <c r="AJ51" s="1"/>
      <c r="AK51" s="185">
        <f>AVERAGE(AK53:AK67,AZ53:AZ64)</f>
        <v>0.77777777777777779</v>
      </c>
      <c r="AL51" s="253">
        <v>1</v>
      </c>
      <c r="AM51" s="1"/>
      <c r="AO51" s="1"/>
      <c r="AP51" s="1"/>
      <c r="AQ51" s="1"/>
      <c r="AR51" s="1"/>
    </row>
    <row r="52" spans="1:52" ht="29.4" customHeight="1" x14ac:dyDescent="0.3">
      <c r="A52" s="452"/>
      <c r="B52" s="454"/>
      <c r="C52" s="445"/>
      <c r="D52" s="390"/>
      <c r="E52" s="383"/>
      <c r="F52" s="364"/>
      <c r="G52" s="11" t="s">
        <v>25</v>
      </c>
      <c r="H52" s="12">
        <v>0.8</v>
      </c>
      <c r="I52" s="165">
        <f>'[1]Analisis de resultados'!$AO$36</f>
        <v>0.6</v>
      </c>
      <c r="K52" s="135" t="s">
        <v>178</v>
      </c>
      <c r="L52" s="12"/>
      <c r="M52" s="55"/>
      <c r="N52" s="385"/>
      <c r="O52" s="387"/>
      <c r="P52" s="457"/>
      <c r="Q52" s="415"/>
      <c r="R52" s="380"/>
      <c r="S52" s="469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52" ht="29.4" customHeight="1" x14ac:dyDescent="0.3">
      <c r="A53" s="452"/>
      <c r="B53" s="454"/>
      <c r="C53" s="445"/>
      <c r="D53" s="390"/>
      <c r="E53" s="383"/>
      <c r="F53" s="364"/>
      <c r="G53" s="11" t="s">
        <v>26</v>
      </c>
      <c r="H53" s="12"/>
      <c r="I53" s="14"/>
      <c r="K53" s="135" t="s">
        <v>179</v>
      </c>
      <c r="L53" s="12"/>
      <c r="M53" s="55"/>
      <c r="N53" s="385"/>
      <c r="O53" s="387"/>
      <c r="P53" s="457"/>
      <c r="Q53" s="415"/>
      <c r="R53" s="380"/>
      <c r="S53" s="469"/>
      <c r="Y53" s="332" t="s">
        <v>400</v>
      </c>
      <c r="Z53" s="333"/>
      <c r="AA53" s="209">
        <v>1.8</v>
      </c>
      <c r="AB53" s="1"/>
      <c r="AC53" s="208">
        <f>SUM(AD53:AF53)</f>
        <v>0.5</v>
      </c>
      <c r="AD53" s="260">
        <v>0.5</v>
      </c>
      <c r="AE53" s="56"/>
      <c r="AF53" s="217"/>
      <c r="AG53" s="1"/>
      <c r="AH53" s="208">
        <v>0</v>
      </c>
      <c r="AJ53" s="1"/>
      <c r="AK53" s="208">
        <v>0</v>
      </c>
      <c r="AN53" s="332" t="s">
        <v>533</v>
      </c>
      <c r="AO53" s="333"/>
      <c r="AP53" s="209">
        <v>2</v>
      </c>
      <c r="AQ53" s="1"/>
      <c r="AR53" s="208"/>
      <c r="AS53" s="260"/>
      <c r="AT53" s="56"/>
      <c r="AU53" s="217">
        <v>0.5</v>
      </c>
      <c r="AV53" s="1"/>
      <c r="AW53" s="208">
        <v>1</v>
      </c>
      <c r="AY53" s="1"/>
      <c r="AZ53" s="208">
        <v>1</v>
      </c>
    </row>
    <row r="54" spans="1:52" ht="29.4" customHeight="1" x14ac:dyDescent="0.3">
      <c r="A54" s="452"/>
      <c r="B54" s="454"/>
      <c r="C54" s="445"/>
      <c r="D54" s="390"/>
      <c r="E54" s="383"/>
      <c r="F54" s="364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0.5</v>
      </c>
      <c r="N54" s="385"/>
      <c r="O54" s="387"/>
      <c r="P54" s="457"/>
      <c r="Q54" s="415"/>
      <c r="R54" s="380"/>
      <c r="S54" s="469"/>
      <c r="Y54" s="332" t="s">
        <v>401</v>
      </c>
      <c r="Z54" s="333"/>
      <c r="AA54" s="209">
        <v>1.9</v>
      </c>
      <c r="AB54" s="1"/>
      <c r="AC54" s="208">
        <f t="shared" ref="AC54:AC67" si="0">SUM(AD54:AF54)</f>
        <v>0.5</v>
      </c>
      <c r="AD54" s="260"/>
      <c r="AE54" s="56"/>
      <c r="AF54" s="217">
        <v>0.5</v>
      </c>
      <c r="AG54" s="1"/>
      <c r="AH54" s="208">
        <v>1</v>
      </c>
      <c r="AJ54" s="1"/>
      <c r="AK54" s="208">
        <v>1</v>
      </c>
      <c r="AN54" s="332" t="s">
        <v>569</v>
      </c>
      <c r="AO54" s="333"/>
      <c r="AP54" s="209">
        <v>2.2000000000000002</v>
      </c>
      <c r="AQ54" s="1"/>
      <c r="AR54" s="208"/>
      <c r="AS54" s="260">
        <v>0.5</v>
      </c>
      <c r="AT54" s="56"/>
      <c r="AU54" s="217"/>
      <c r="AV54" s="1"/>
      <c r="AW54" s="208">
        <v>1</v>
      </c>
      <c r="AY54" s="1"/>
      <c r="AZ54" s="208">
        <v>1</v>
      </c>
    </row>
    <row r="55" spans="1:52" ht="29.4" customHeight="1" x14ac:dyDescent="0.3">
      <c r="A55" s="452"/>
      <c r="B55" s="454"/>
      <c r="C55" s="445"/>
      <c r="D55" s="390"/>
      <c r="E55" s="383"/>
      <c r="F55" s="364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0.77777777777777779</v>
      </c>
      <c r="N55" s="385"/>
      <c r="O55" s="387"/>
      <c r="P55" s="457"/>
      <c r="Q55" s="415"/>
      <c r="R55" s="380"/>
      <c r="S55" s="469"/>
      <c r="Y55" s="332" t="s">
        <v>402</v>
      </c>
      <c r="Z55" s="333"/>
      <c r="AA55" s="209">
        <v>1.8</v>
      </c>
      <c r="AB55" s="1"/>
      <c r="AC55" s="208">
        <f t="shared" si="0"/>
        <v>0.5</v>
      </c>
      <c r="AD55" s="260"/>
      <c r="AE55" s="56"/>
      <c r="AF55" s="217">
        <v>0.5</v>
      </c>
      <c r="AG55" s="1"/>
      <c r="AH55" s="208">
        <v>1</v>
      </c>
      <c r="AJ55" s="1"/>
      <c r="AK55" s="208">
        <v>1</v>
      </c>
      <c r="AN55" s="332" t="s">
        <v>570</v>
      </c>
      <c r="AO55" s="333"/>
      <c r="AP55" s="209">
        <v>2.2000000000000002</v>
      </c>
      <c r="AQ55" s="1"/>
      <c r="AR55" s="208"/>
      <c r="AS55" s="260">
        <v>0.5</v>
      </c>
      <c r="AT55" s="56"/>
      <c r="AU55" s="217">
        <v>0.5</v>
      </c>
      <c r="AV55" s="1"/>
      <c r="AW55" s="208">
        <v>1</v>
      </c>
      <c r="AY55" s="1"/>
      <c r="AZ55" s="208">
        <v>1</v>
      </c>
    </row>
    <row r="56" spans="1:52" ht="19.2" customHeight="1" x14ac:dyDescent="0.3">
      <c r="A56" s="452"/>
      <c r="B56" s="454"/>
      <c r="C56" s="445"/>
      <c r="D56" s="390"/>
      <c r="E56" s="383"/>
      <c r="F56" s="364"/>
      <c r="G56" s="11" t="s">
        <v>29</v>
      </c>
      <c r="H56" s="12">
        <v>0.8</v>
      </c>
      <c r="I56" s="165">
        <f>'[1]Analisis de resultados'!$AP$36</f>
        <v>0.5</v>
      </c>
      <c r="K56" s="135" t="s">
        <v>182</v>
      </c>
      <c r="L56" s="128">
        <v>1</v>
      </c>
      <c r="M56" s="187">
        <f>AK51</f>
        <v>0.77777777777777779</v>
      </c>
      <c r="N56" s="385"/>
      <c r="O56" s="387"/>
      <c r="P56" s="457"/>
      <c r="Q56" s="415"/>
      <c r="R56" s="380"/>
      <c r="S56" s="469"/>
      <c r="Y56" s="332" t="s">
        <v>403</v>
      </c>
      <c r="Z56" s="333"/>
      <c r="AA56" s="209">
        <v>2</v>
      </c>
      <c r="AB56" s="1"/>
      <c r="AC56" s="208">
        <f t="shared" si="0"/>
        <v>0.5</v>
      </c>
      <c r="AD56" s="260">
        <v>0.5</v>
      </c>
      <c r="AE56" s="56"/>
      <c r="AF56" s="217"/>
      <c r="AG56" s="1"/>
      <c r="AH56" s="208">
        <v>0</v>
      </c>
      <c r="AJ56" s="1"/>
      <c r="AK56" s="208">
        <v>0</v>
      </c>
      <c r="AN56" s="332" t="s">
        <v>572</v>
      </c>
      <c r="AO56" s="333"/>
      <c r="AP56" s="209">
        <v>2.5</v>
      </c>
      <c r="AQ56" s="1"/>
      <c r="AR56" s="208"/>
      <c r="AS56" s="260">
        <v>0.5</v>
      </c>
      <c r="AT56" s="56"/>
      <c r="AU56" s="217">
        <v>0.5</v>
      </c>
      <c r="AV56" s="1"/>
      <c r="AW56" s="208">
        <v>1</v>
      </c>
      <c r="AZ56" s="208">
        <v>1</v>
      </c>
    </row>
    <row r="57" spans="1:52" ht="25.8" customHeight="1" x14ac:dyDescent="0.3">
      <c r="A57" s="452"/>
      <c r="B57" s="454"/>
      <c r="C57" s="445"/>
      <c r="D57" s="390"/>
      <c r="E57" s="383"/>
      <c r="F57" s="364"/>
      <c r="G57" s="11" t="s">
        <v>30</v>
      </c>
      <c r="H57" s="12">
        <v>0.8</v>
      </c>
      <c r="I57" s="165">
        <f>'[1]Analisis de resultados'!$AQ$36</f>
        <v>0.5</v>
      </c>
      <c r="K57" s="138"/>
      <c r="L57" s="124"/>
      <c r="M57" s="148"/>
      <c r="N57" s="125"/>
      <c r="O57" s="126"/>
      <c r="P57" s="127"/>
      <c r="Q57" s="415"/>
      <c r="R57" s="380"/>
      <c r="S57" s="469"/>
      <c r="Y57" s="332" t="s">
        <v>404</v>
      </c>
      <c r="Z57" s="333"/>
      <c r="AA57" s="209">
        <v>1.5</v>
      </c>
      <c r="AB57" s="1"/>
      <c r="AC57" s="208">
        <f t="shared" si="0"/>
        <v>0.5</v>
      </c>
      <c r="AD57" s="260">
        <v>0.5</v>
      </c>
      <c r="AE57" s="56"/>
      <c r="AF57" s="217"/>
      <c r="AG57" s="1"/>
      <c r="AH57" s="208">
        <v>1</v>
      </c>
      <c r="AJ57" s="1"/>
      <c r="AK57" s="208">
        <v>1</v>
      </c>
      <c r="AN57" s="332" t="s">
        <v>573</v>
      </c>
      <c r="AO57" s="333"/>
      <c r="AP57" s="209">
        <v>2.5</v>
      </c>
      <c r="AQ57" s="1"/>
      <c r="AR57" s="208"/>
      <c r="AS57" s="260">
        <v>0.5</v>
      </c>
      <c r="AT57" s="56"/>
      <c r="AU57" s="217">
        <v>0.5</v>
      </c>
      <c r="AV57" s="1"/>
      <c r="AW57" s="208">
        <v>1</v>
      </c>
      <c r="AZ57" s="208">
        <v>1</v>
      </c>
    </row>
    <row r="58" spans="1:52" ht="25.8" customHeight="1" x14ac:dyDescent="0.3">
      <c r="A58" s="452"/>
      <c r="B58" s="454"/>
      <c r="C58" s="445"/>
      <c r="D58" s="390"/>
      <c r="E58" s="383"/>
      <c r="F58" s="364"/>
      <c r="G58" s="11" t="s">
        <v>31</v>
      </c>
      <c r="H58" s="12">
        <v>0.8</v>
      </c>
      <c r="I58" s="165">
        <f>'[1]Analisis de resultados'!$AR$36</f>
        <v>0.6</v>
      </c>
      <c r="K58" s="138"/>
      <c r="L58" s="124"/>
      <c r="M58" s="148"/>
      <c r="N58" s="125"/>
      <c r="O58" s="126"/>
      <c r="P58" s="127"/>
      <c r="Q58" s="415"/>
      <c r="R58" s="380"/>
      <c r="S58" s="469"/>
      <c r="Y58" s="332" t="s">
        <v>405</v>
      </c>
      <c r="Z58" s="333"/>
      <c r="AA58" s="209">
        <v>1.8</v>
      </c>
      <c r="AB58" s="1"/>
      <c r="AC58" s="208">
        <f t="shared" si="0"/>
        <v>0.5</v>
      </c>
      <c r="AD58" s="260">
        <v>0.5</v>
      </c>
      <c r="AE58" s="56"/>
      <c r="AF58" s="217"/>
      <c r="AG58" s="1"/>
      <c r="AH58" s="208">
        <v>1</v>
      </c>
      <c r="AJ58" s="1"/>
      <c r="AK58" s="208">
        <v>1</v>
      </c>
      <c r="AN58" s="332" t="s">
        <v>574</v>
      </c>
      <c r="AO58" s="333"/>
      <c r="AP58" s="209">
        <v>2</v>
      </c>
      <c r="AQ58" s="1"/>
      <c r="AR58" s="208"/>
      <c r="AS58" s="260">
        <v>0.5</v>
      </c>
      <c r="AT58" s="56"/>
      <c r="AU58" s="217">
        <v>0.5</v>
      </c>
      <c r="AV58" s="1"/>
      <c r="AW58" s="208">
        <v>1</v>
      </c>
      <c r="AZ58" s="208">
        <v>1</v>
      </c>
    </row>
    <row r="59" spans="1:52" ht="25.8" customHeight="1" x14ac:dyDescent="0.3">
      <c r="A59" s="452"/>
      <c r="B59" s="454"/>
      <c r="C59" s="445"/>
      <c r="D59" s="390"/>
      <c r="E59" s="383"/>
      <c r="F59" s="364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15"/>
      <c r="R59" s="380"/>
      <c r="S59" s="469"/>
      <c r="Y59" s="332" t="s">
        <v>406</v>
      </c>
      <c r="Z59" s="333"/>
      <c r="AA59" s="209">
        <v>1.8</v>
      </c>
      <c r="AB59" s="1"/>
      <c r="AC59" s="208">
        <f t="shared" si="0"/>
        <v>0.5</v>
      </c>
      <c r="AD59" s="260"/>
      <c r="AE59" s="56"/>
      <c r="AF59" s="217">
        <v>0.5</v>
      </c>
      <c r="AG59" s="1"/>
      <c r="AH59" s="208">
        <v>1</v>
      </c>
      <c r="AJ59" s="1"/>
      <c r="AK59" s="208">
        <v>1</v>
      </c>
      <c r="AN59" s="332" t="s">
        <v>575</v>
      </c>
      <c r="AO59" s="333"/>
      <c r="AP59" s="209">
        <v>2</v>
      </c>
      <c r="AQ59" s="1"/>
      <c r="AR59" s="208"/>
      <c r="AS59" s="260">
        <v>0.5</v>
      </c>
      <c r="AT59" s="56"/>
      <c r="AU59" s="217">
        <v>0.5</v>
      </c>
      <c r="AV59" s="1"/>
      <c r="AW59" s="208">
        <v>1</v>
      </c>
      <c r="AZ59" s="208">
        <v>1</v>
      </c>
    </row>
    <row r="60" spans="1:52" ht="25.8" customHeight="1" thickBot="1" x14ac:dyDescent="0.35">
      <c r="A60" s="452"/>
      <c r="B60" s="454"/>
      <c r="C60" s="446"/>
      <c r="D60" s="443"/>
      <c r="E60" s="388"/>
      <c r="F60" s="369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16"/>
      <c r="R60" s="381"/>
      <c r="S60" s="470"/>
      <c r="Y60" s="332" t="s">
        <v>407</v>
      </c>
      <c r="Z60" s="333"/>
      <c r="AA60" s="209">
        <v>1.5</v>
      </c>
      <c r="AB60" s="1"/>
      <c r="AC60" s="208">
        <f t="shared" si="0"/>
        <v>0.5</v>
      </c>
      <c r="AD60" s="260">
        <v>0.5</v>
      </c>
      <c r="AE60" s="56"/>
      <c r="AF60" s="217"/>
      <c r="AG60" s="1"/>
      <c r="AH60" s="208">
        <v>1</v>
      </c>
      <c r="AJ60" s="1"/>
      <c r="AK60" s="208">
        <v>1</v>
      </c>
      <c r="AN60" s="332" t="s">
        <v>576</v>
      </c>
      <c r="AO60" s="333"/>
      <c r="AP60" s="209">
        <v>2</v>
      </c>
      <c r="AQ60" s="1"/>
      <c r="AR60" s="208"/>
      <c r="AS60" s="260"/>
      <c r="AT60" s="56"/>
      <c r="AU60" s="217">
        <v>0.5</v>
      </c>
      <c r="AV60" s="1"/>
      <c r="AW60" s="208">
        <v>0</v>
      </c>
      <c r="AZ60" s="208">
        <v>0</v>
      </c>
    </row>
    <row r="61" spans="1:52" ht="15.6" x14ac:dyDescent="0.3">
      <c r="A61" s="452"/>
      <c r="B61" s="454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2" t="s">
        <v>427</v>
      </c>
      <c r="Z61" s="333"/>
      <c r="AA61" s="209">
        <v>1.5</v>
      </c>
      <c r="AB61" s="1"/>
      <c r="AC61" s="208">
        <f t="shared" si="0"/>
        <v>0.5</v>
      </c>
      <c r="AD61" s="260">
        <v>0.5</v>
      </c>
      <c r="AE61" s="56"/>
      <c r="AF61" s="217"/>
      <c r="AG61" s="1"/>
      <c r="AH61" s="208">
        <v>1</v>
      </c>
      <c r="AJ61" s="1"/>
      <c r="AK61" s="208">
        <v>1</v>
      </c>
      <c r="AN61" s="332" t="s">
        <v>577</v>
      </c>
      <c r="AO61" s="333"/>
      <c r="AP61" s="209">
        <v>2</v>
      </c>
      <c r="AQ61" s="1"/>
      <c r="AR61" s="208"/>
      <c r="AS61" s="260">
        <v>0.5</v>
      </c>
      <c r="AT61" s="56"/>
      <c r="AU61" s="217"/>
      <c r="AV61" s="1"/>
      <c r="AW61" s="208">
        <v>0</v>
      </c>
      <c r="AZ61" s="208">
        <v>0</v>
      </c>
    </row>
    <row r="62" spans="1:52" ht="15.6" x14ac:dyDescent="0.3">
      <c r="A62" s="452"/>
      <c r="B62" s="454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2" t="s">
        <v>453</v>
      </c>
      <c r="Z62" s="333"/>
      <c r="AA62" s="209">
        <v>2.5</v>
      </c>
      <c r="AB62" s="1"/>
      <c r="AC62" s="208">
        <f t="shared" si="0"/>
        <v>0.5</v>
      </c>
      <c r="AD62" s="260"/>
      <c r="AE62" s="56"/>
      <c r="AF62" s="217">
        <v>0.5</v>
      </c>
      <c r="AG62" s="1"/>
      <c r="AH62" s="208">
        <v>1</v>
      </c>
      <c r="AJ62" s="1"/>
      <c r="AK62" s="208">
        <v>1</v>
      </c>
      <c r="AN62" s="332" t="s">
        <v>578</v>
      </c>
      <c r="AO62" s="333"/>
      <c r="AP62" s="209">
        <v>2</v>
      </c>
      <c r="AQ62" s="1"/>
      <c r="AR62" s="208"/>
      <c r="AS62" s="260">
        <v>0.5</v>
      </c>
      <c r="AT62" s="56"/>
      <c r="AU62" s="217"/>
      <c r="AV62" s="1"/>
      <c r="AW62" s="208">
        <v>0</v>
      </c>
      <c r="AZ62" s="208">
        <v>0</v>
      </c>
    </row>
    <row r="63" spans="1:52" ht="15.6" x14ac:dyDescent="0.3">
      <c r="A63" s="452"/>
      <c r="B63" s="454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2" t="s">
        <v>454</v>
      </c>
      <c r="Z63" s="333"/>
      <c r="AA63" s="209">
        <v>2.5</v>
      </c>
      <c r="AB63" s="1"/>
      <c r="AC63" s="208">
        <f t="shared" si="0"/>
        <v>0.5</v>
      </c>
      <c r="AD63" s="260"/>
      <c r="AE63" s="56"/>
      <c r="AF63" s="217">
        <v>0.5</v>
      </c>
      <c r="AG63" s="1"/>
      <c r="AH63" s="208">
        <v>1</v>
      </c>
      <c r="AJ63" s="1"/>
      <c r="AK63" s="208">
        <v>1</v>
      </c>
      <c r="AN63" s="332" t="s">
        <v>579</v>
      </c>
      <c r="AO63" s="333"/>
      <c r="AP63" s="209">
        <v>2</v>
      </c>
      <c r="AQ63" s="1"/>
      <c r="AR63" s="208"/>
      <c r="AS63" s="260"/>
      <c r="AT63" s="56"/>
      <c r="AU63" s="217">
        <v>0.5</v>
      </c>
      <c r="AV63" s="1"/>
      <c r="AW63" s="208">
        <v>0</v>
      </c>
      <c r="AZ63" s="208">
        <v>0</v>
      </c>
    </row>
    <row r="64" spans="1:52" ht="15.6" x14ac:dyDescent="0.3">
      <c r="A64" s="452"/>
      <c r="B64" s="454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2" t="s">
        <v>455</v>
      </c>
      <c r="Z64" s="333"/>
      <c r="AA64" s="209">
        <v>2.5</v>
      </c>
      <c r="AB64" s="1"/>
      <c r="AC64" s="208">
        <f t="shared" si="0"/>
        <v>0.5</v>
      </c>
      <c r="AD64" s="260">
        <v>0.5</v>
      </c>
      <c r="AE64" s="56"/>
      <c r="AF64" s="217"/>
      <c r="AG64" s="1"/>
      <c r="AH64" s="208">
        <v>1</v>
      </c>
      <c r="AJ64" s="1"/>
      <c r="AK64" s="208">
        <v>1</v>
      </c>
      <c r="AN64" s="332" t="s">
        <v>580</v>
      </c>
      <c r="AO64" s="333"/>
      <c r="AP64" s="209">
        <v>2.5</v>
      </c>
      <c r="AQ64" s="1"/>
      <c r="AR64" s="208"/>
      <c r="AS64" s="260">
        <v>0.5</v>
      </c>
      <c r="AT64" s="56"/>
      <c r="AU64" s="217"/>
      <c r="AV64" s="1"/>
      <c r="AW64" s="208">
        <v>1</v>
      </c>
      <c r="AZ64" s="208">
        <v>1</v>
      </c>
    </row>
    <row r="65" spans="1:74" ht="15.6" x14ac:dyDescent="0.3">
      <c r="A65" s="452"/>
      <c r="B65" s="454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2" t="s">
        <v>456</v>
      </c>
      <c r="Z65" s="333"/>
      <c r="AA65" s="209">
        <v>2.2000000000000002</v>
      </c>
      <c r="AB65" s="1"/>
      <c r="AC65" s="208">
        <f t="shared" si="0"/>
        <v>0.5</v>
      </c>
      <c r="AD65" s="260">
        <v>0.5</v>
      </c>
      <c r="AE65" s="56"/>
      <c r="AF65" s="217"/>
      <c r="AG65" s="1"/>
      <c r="AH65" s="208">
        <v>1</v>
      </c>
      <c r="AJ65" s="1"/>
      <c r="AK65" s="208">
        <v>1</v>
      </c>
    </row>
    <row r="66" spans="1:74" ht="15.6" x14ac:dyDescent="0.3">
      <c r="A66" s="452"/>
      <c r="B66" s="454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2" t="s">
        <v>457</v>
      </c>
      <c r="Z66" s="333"/>
      <c r="AA66" s="209">
        <v>2.2000000000000002</v>
      </c>
      <c r="AB66" s="1"/>
      <c r="AC66" s="208">
        <f t="shared" si="0"/>
        <v>0.5</v>
      </c>
      <c r="AD66" s="260">
        <v>0.5</v>
      </c>
      <c r="AE66" s="56"/>
      <c r="AF66" s="217"/>
      <c r="AG66" s="1"/>
      <c r="AH66" s="208">
        <v>1</v>
      </c>
      <c r="AJ66" s="1"/>
      <c r="AK66" s="208">
        <v>1</v>
      </c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2" t="s">
        <v>458</v>
      </c>
      <c r="Z67" s="333"/>
      <c r="AA67" s="209">
        <v>2.5</v>
      </c>
      <c r="AB67" s="1"/>
      <c r="AC67" s="208">
        <f t="shared" si="0"/>
        <v>0.5</v>
      </c>
      <c r="AD67" s="260">
        <v>0.5</v>
      </c>
      <c r="AE67" s="56"/>
      <c r="AF67" s="217"/>
      <c r="AG67" s="1"/>
      <c r="AH67" s="208">
        <v>1</v>
      </c>
      <c r="AJ67" s="1"/>
      <c r="AK67" s="208">
        <v>1</v>
      </c>
    </row>
    <row r="68" spans="1:74" ht="49.8" customHeight="1" thickBot="1" x14ac:dyDescent="0.35">
      <c r="A68" s="447" t="s">
        <v>152</v>
      </c>
      <c r="B68" s="450">
        <v>0.06</v>
      </c>
      <c r="C68" s="444">
        <f>F68</f>
        <v>1.4999999999999999E-2</v>
      </c>
      <c r="D68" s="372" t="s">
        <v>145</v>
      </c>
      <c r="E68" s="374">
        <v>0.06</v>
      </c>
      <c r="F68" s="370">
        <f>I68/100</f>
        <v>1.4999999999999999E-2</v>
      </c>
      <c r="G68" s="397" t="s">
        <v>34</v>
      </c>
      <c r="H68" s="399">
        <v>6</v>
      </c>
      <c r="I68" s="400">
        <f>'[1]Analisis de resultados'!$AS$36</f>
        <v>1.5</v>
      </c>
      <c r="K68" s="137" t="s">
        <v>184</v>
      </c>
      <c r="L68" s="20"/>
      <c r="M68" s="184"/>
      <c r="N68" s="389" t="s">
        <v>183</v>
      </c>
      <c r="O68" s="382">
        <v>0.06</v>
      </c>
      <c r="P68" s="363">
        <f>(M69+M70+M71+M72)/100</f>
        <v>1.8000000000000002E-2</v>
      </c>
      <c r="Q68" s="414" t="s">
        <v>245</v>
      </c>
      <c r="R68" s="379">
        <v>0.06</v>
      </c>
      <c r="S68" s="468">
        <f>P68</f>
        <v>1.8000000000000002E-2</v>
      </c>
    </row>
    <row r="69" spans="1:74" ht="35.4" customHeight="1" thickBot="1" x14ac:dyDescent="0.25">
      <c r="A69" s="448"/>
      <c r="B69" s="380"/>
      <c r="C69" s="445"/>
      <c r="D69" s="390"/>
      <c r="E69" s="383"/>
      <c r="F69" s="364"/>
      <c r="G69" s="463"/>
      <c r="H69" s="356"/>
      <c r="I69" s="488"/>
      <c r="K69" s="134" t="s">
        <v>185</v>
      </c>
      <c r="L69" s="16">
        <v>1.5</v>
      </c>
      <c r="M69" s="311">
        <f>AB69</f>
        <v>0.3</v>
      </c>
      <c r="N69" s="390"/>
      <c r="O69" s="383"/>
      <c r="P69" s="364"/>
      <c r="Q69" s="415"/>
      <c r="R69" s="380"/>
      <c r="S69" s="469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0.3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448</v>
      </c>
      <c r="BL69" s="36"/>
    </row>
    <row r="70" spans="1:74" ht="35.4" customHeight="1" thickBot="1" x14ac:dyDescent="0.25">
      <c r="A70" s="448"/>
      <c r="B70" s="380"/>
      <c r="C70" s="445"/>
      <c r="D70" s="390"/>
      <c r="E70" s="383"/>
      <c r="F70" s="364"/>
      <c r="G70" s="463"/>
      <c r="H70" s="356"/>
      <c r="I70" s="488"/>
      <c r="K70" s="134" t="s">
        <v>57</v>
      </c>
      <c r="L70" s="16">
        <v>1.5</v>
      </c>
      <c r="M70" s="311">
        <f>AB70</f>
        <v>0</v>
      </c>
      <c r="N70" s="390"/>
      <c r="O70" s="383"/>
      <c r="P70" s="364"/>
      <c r="Q70" s="415"/>
      <c r="R70" s="380"/>
      <c r="S70" s="469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1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48"/>
      <c r="B71" s="380"/>
      <c r="C71" s="445"/>
      <c r="D71" s="390"/>
      <c r="E71" s="383"/>
      <c r="F71" s="364"/>
      <c r="G71" s="463"/>
      <c r="H71" s="356"/>
      <c r="I71" s="488"/>
      <c r="K71" s="134" t="s">
        <v>186</v>
      </c>
      <c r="L71" s="16">
        <v>1.5</v>
      </c>
      <c r="M71" s="311">
        <f>AB71</f>
        <v>1.5</v>
      </c>
      <c r="N71" s="390"/>
      <c r="O71" s="383"/>
      <c r="P71" s="364"/>
      <c r="Q71" s="415"/>
      <c r="R71" s="380"/>
      <c r="S71" s="469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1.5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2"/>
      <c r="BI71" s="39"/>
      <c r="BJ71" s="181" t="s">
        <v>400</v>
      </c>
      <c r="BK71" s="181" t="s">
        <v>428</v>
      </c>
      <c r="BL71" s="181" t="s">
        <v>429</v>
      </c>
      <c r="BM71" s="181" t="s">
        <v>537</v>
      </c>
      <c r="BN71" s="181" t="s">
        <v>538</v>
      </c>
      <c r="BO71" s="181" t="s">
        <v>539</v>
      </c>
      <c r="BP71" s="181" t="s">
        <v>540</v>
      </c>
      <c r="BQ71" s="181" t="s">
        <v>541</v>
      </c>
      <c r="BR71" s="181" t="s">
        <v>542</v>
      </c>
      <c r="BS71" s="181" t="s">
        <v>543</v>
      </c>
      <c r="BT71" s="181" t="s">
        <v>544</v>
      </c>
      <c r="BU71" s="181" t="s">
        <v>545</v>
      </c>
      <c r="BV71" s="323" t="s">
        <v>546</v>
      </c>
    </row>
    <row r="72" spans="1:74" ht="35.4" customHeight="1" thickBot="1" x14ac:dyDescent="0.25">
      <c r="A72" s="448"/>
      <c r="B72" s="380"/>
      <c r="C72" s="445"/>
      <c r="D72" s="390"/>
      <c r="E72" s="383"/>
      <c r="F72" s="364"/>
      <c r="G72" s="463"/>
      <c r="H72" s="356"/>
      <c r="I72" s="488"/>
      <c r="K72" s="134" t="s">
        <v>187</v>
      </c>
      <c r="L72" s="16">
        <v>1.5</v>
      </c>
      <c r="M72" s="311">
        <f>AB72</f>
        <v>0</v>
      </c>
      <c r="N72" s="390"/>
      <c r="O72" s="383"/>
      <c r="P72" s="364"/>
      <c r="Q72" s="415"/>
      <c r="R72" s="380"/>
      <c r="S72" s="469"/>
      <c r="W72" s="111" t="s">
        <v>344</v>
      </c>
      <c r="X72" s="113" t="s">
        <v>83</v>
      </c>
      <c r="Y72" s="113">
        <v>1.5</v>
      </c>
      <c r="AA72" s="223" t="s">
        <v>351</v>
      </c>
      <c r="AB72" s="219">
        <v>0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2"/>
      <c r="BH72" s="39" t="s">
        <v>430</v>
      </c>
      <c r="BI72" s="185">
        <f>AVERAGE(BJ72:BO72)</f>
        <v>0.75</v>
      </c>
      <c r="BJ72" s="4">
        <v>1.4</v>
      </c>
      <c r="BK72" s="4">
        <v>0.5</v>
      </c>
      <c r="BL72" s="259">
        <v>0.5</v>
      </c>
      <c r="BM72" s="4">
        <v>0.8</v>
      </c>
      <c r="BN72" s="259">
        <v>0.5</v>
      </c>
      <c r="BO72" s="4">
        <v>0.8</v>
      </c>
      <c r="BP72" s="259">
        <v>1.1000000000000001</v>
      </c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49"/>
      <c r="B73" s="395"/>
      <c r="C73" s="446"/>
      <c r="D73" s="443"/>
      <c r="E73" s="388"/>
      <c r="F73" s="369"/>
      <c r="G73" s="464"/>
      <c r="H73" s="461"/>
      <c r="I73" s="487"/>
      <c r="K73" s="144" t="s">
        <v>188</v>
      </c>
      <c r="L73" s="77"/>
      <c r="M73" s="83"/>
      <c r="N73" s="373"/>
      <c r="O73" s="375"/>
      <c r="P73" s="365"/>
      <c r="Q73" s="416"/>
      <c r="R73" s="381"/>
      <c r="S73" s="470"/>
      <c r="BG73" s="322"/>
      <c r="BH73" s="39" t="s">
        <v>431</v>
      </c>
      <c r="BI73" s="185">
        <f>AVERAGE(BJ73:BO73)</f>
        <v>0.79999999999999993</v>
      </c>
      <c r="BJ73" s="4">
        <v>1.4</v>
      </c>
      <c r="BK73" s="4">
        <v>0.5</v>
      </c>
      <c r="BL73" s="259">
        <v>0.5</v>
      </c>
      <c r="BM73" s="4">
        <v>0.8</v>
      </c>
      <c r="BN73" s="259">
        <v>0.8</v>
      </c>
      <c r="BO73" s="4">
        <v>0.8</v>
      </c>
      <c r="BP73" s="259">
        <v>1.1000000000000001</v>
      </c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2"/>
      <c r="BH74" s="39" t="s">
        <v>432</v>
      </c>
      <c r="BI74" s="185">
        <f>AVERAGE(BJ74:BO74)</f>
        <v>0.65</v>
      </c>
      <c r="BJ74" s="4">
        <v>1.4</v>
      </c>
      <c r="BK74" s="259">
        <v>0.2</v>
      </c>
      <c r="BL74" s="259">
        <v>0.2</v>
      </c>
      <c r="BM74" s="259">
        <v>1.4</v>
      </c>
      <c r="BN74" s="259">
        <v>0.2</v>
      </c>
      <c r="BO74" s="259">
        <v>0.5</v>
      </c>
      <c r="BP74" s="259">
        <v>1.4</v>
      </c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41" t="s">
        <v>151</v>
      </c>
      <c r="B75" s="406">
        <v>0.05</v>
      </c>
      <c r="C75" s="442">
        <f>F75+F76+F77</f>
        <v>2.3000000000000003E-2</v>
      </c>
      <c r="D75" s="7" t="s">
        <v>147</v>
      </c>
      <c r="E75" s="8">
        <v>2.8000000000000001E-2</v>
      </c>
      <c r="F75" s="122">
        <f>I75/100</f>
        <v>1.2E-2</v>
      </c>
      <c r="G75" s="11" t="s">
        <v>35</v>
      </c>
      <c r="H75" s="12">
        <v>2.8</v>
      </c>
      <c r="I75" s="165">
        <f>'[1]Analisis de resultados'!$AT$36</f>
        <v>1.2</v>
      </c>
      <c r="K75" s="137" t="s">
        <v>192</v>
      </c>
      <c r="L75" s="20">
        <v>2.8</v>
      </c>
      <c r="M75" s="186">
        <f>AA75</f>
        <v>2.1333333333333333</v>
      </c>
      <c r="N75" s="17" t="s">
        <v>189</v>
      </c>
      <c r="O75" s="18">
        <v>2.8000000000000001E-2</v>
      </c>
      <c r="P75" s="120">
        <f>M75/100</f>
        <v>2.1333333333333333E-2</v>
      </c>
      <c r="Q75" s="455" t="s">
        <v>151</v>
      </c>
      <c r="R75" s="379">
        <v>0.05</v>
      </c>
      <c r="S75" s="468">
        <f>P75+P76+P77</f>
        <v>4.1388888888888892E-2</v>
      </c>
      <c r="W75" s="111" t="s">
        <v>360</v>
      </c>
      <c r="X75" s="113" t="s">
        <v>83</v>
      </c>
      <c r="Y75" s="113">
        <v>2.8</v>
      </c>
      <c r="Z75" s="315"/>
      <c r="AA75" s="316">
        <f>AD75+AT75</f>
        <v>2.1333333333333333</v>
      </c>
      <c r="AC75" s="222" t="s">
        <v>367</v>
      </c>
      <c r="AD75" s="317">
        <f>AVERAGE(AF75,AH75,AJ75)</f>
        <v>0.73333333333333328</v>
      </c>
      <c r="AE75" s="241" t="s">
        <v>357</v>
      </c>
      <c r="AF75" s="319">
        <f>BI72</f>
        <v>0.75</v>
      </c>
      <c r="AG75" s="242" t="s">
        <v>358</v>
      </c>
      <c r="AH75" s="320">
        <f>BI73</f>
        <v>0.79999999999999993</v>
      </c>
      <c r="AI75" s="242" t="s">
        <v>359</v>
      </c>
      <c r="AJ75" s="316">
        <f>BI74</f>
        <v>0.65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1.4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7">
        <v>0.2</v>
      </c>
      <c r="BF75" s="321"/>
      <c r="BG75" s="250" t="s">
        <v>534</v>
      </c>
      <c r="BH75" s="268"/>
      <c r="BJ75" s="245">
        <f>AVERAGE(BJ72:BJ74)</f>
        <v>1.3999999999999997</v>
      </c>
      <c r="BK75" s="245">
        <f>AVERAGE(BK72:BK74)</f>
        <v>0.39999999999999997</v>
      </c>
      <c r="BL75" s="245">
        <f>AVERAGE(BL72:BL74)</f>
        <v>0.39999999999999997</v>
      </c>
      <c r="BM75" s="245">
        <f t="shared" ref="BM75:BR75" si="1">AVERAGE(BM72:BM74)</f>
        <v>1</v>
      </c>
      <c r="BN75" s="245">
        <f t="shared" si="1"/>
        <v>0.5</v>
      </c>
      <c r="BO75" s="245">
        <f t="shared" si="1"/>
        <v>0.70000000000000007</v>
      </c>
      <c r="BP75" s="245">
        <f t="shared" si="1"/>
        <v>1.2</v>
      </c>
      <c r="BQ75" s="245" t="e">
        <f t="shared" si="1"/>
        <v>#DIV/0!</v>
      </c>
      <c r="BR75" s="245" t="e">
        <f t="shared" si="1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2">AVERAGE(BU72:BU74)</f>
        <v>#DIV/0!</v>
      </c>
      <c r="BV75" s="245" t="e">
        <f t="shared" ref="BV75" si="3">AVERAGE(BV72:BV74)</f>
        <v>#DIV/0!</v>
      </c>
    </row>
    <row r="76" spans="1:74" ht="67.8" thickBot="1" x14ac:dyDescent="0.25">
      <c r="A76" s="441"/>
      <c r="B76" s="406"/>
      <c r="C76" s="442"/>
      <c r="D76" s="7" t="s">
        <v>148</v>
      </c>
      <c r="E76" s="8">
        <v>1.0999999999999999E-2</v>
      </c>
      <c r="F76" s="122">
        <f>I76/100</f>
        <v>5.5000000000000005E-3</v>
      </c>
      <c r="G76" s="11" t="s">
        <v>36</v>
      </c>
      <c r="H76" s="12">
        <v>1.1000000000000001</v>
      </c>
      <c r="I76" s="165">
        <f>'[1]Analisis de resultados'!$AU$36</f>
        <v>0.55000000000000004</v>
      </c>
      <c r="K76" s="135" t="s">
        <v>193</v>
      </c>
      <c r="L76" s="12">
        <v>1.1000000000000001</v>
      </c>
      <c r="M76" s="187">
        <f>AA76</f>
        <v>0.90555555555555545</v>
      </c>
      <c r="N76" s="7" t="s">
        <v>190</v>
      </c>
      <c r="O76" s="8">
        <v>1.0999999999999999E-2</v>
      </c>
      <c r="P76" s="122">
        <f>M76/100</f>
        <v>9.0555555555555545E-3</v>
      </c>
      <c r="Q76" s="448"/>
      <c r="R76" s="380"/>
      <c r="S76" s="469"/>
      <c r="W76" s="111" t="s">
        <v>368</v>
      </c>
      <c r="X76" s="113" t="s">
        <v>83</v>
      </c>
      <c r="Y76" s="113">
        <v>1.1000000000000001</v>
      </c>
      <c r="Z76" s="315"/>
      <c r="AA76" s="316">
        <f>AD76+AT76</f>
        <v>0.90555555555555545</v>
      </c>
      <c r="AC76" s="222" t="s">
        <v>369</v>
      </c>
      <c r="AD76" s="317">
        <f>AVERAGE(AF76,AH76,AJ76)</f>
        <v>0.30555555555555552</v>
      </c>
      <c r="AE76" s="241" t="s">
        <v>357</v>
      </c>
      <c r="AF76" s="319">
        <f>BI77</f>
        <v>0.34999999999999992</v>
      </c>
      <c r="AG76" s="242" t="s">
        <v>358</v>
      </c>
      <c r="AH76" s="320">
        <f>BI78</f>
        <v>0.43333333333333335</v>
      </c>
      <c r="AI76" s="242" t="s">
        <v>359</v>
      </c>
      <c r="AJ76" s="316">
        <f>BI79</f>
        <v>0.13333333333333333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0.6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7">
        <v>0.1</v>
      </c>
      <c r="BF76" s="328"/>
      <c r="BG76" s="215" t="s">
        <v>535</v>
      </c>
      <c r="BH76" s="268"/>
      <c r="BJ76" s="329">
        <f>AVERAGE(BJ77:BJ79)</f>
        <v>0.23333333333333331</v>
      </c>
      <c r="BK76" s="329">
        <f>AVERAGE(BK77:BK79)</f>
        <v>0.26666666666666666</v>
      </c>
      <c r="BL76" s="245">
        <f>AVERAGE(BL77:BL79)</f>
        <v>0.3</v>
      </c>
      <c r="BM76" s="245">
        <f t="shared" ref="BM76:BR76" si="4">AVERAGE(BM77:BM79)</f>
        <v>0.3666666666666667</v>
      </c>
      <c r="BN76" s="245">
        <f t="shared" si="4"/>
        <v>0.33333333333333331</v>
      </c>
      <c r="BO76" s="245">
        <f t="shared" si="4"/>
        <v>0.33333333333333331</v>
      </c>
      <c r="BP76" s="245">
        <f t="shared" si="4"/>
        <v>0.39999999999999997</v>
      </c>
      <c r="BQ76" s="245">
        <f t="shared" si="4"/>
        <v>0.16666666666666666</v>
      </c>
      <c r="BR76" s="245">
        <f t="shared" si="4"/>
        <v>0.16666666666666666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5">AVERAGE(BU77:BU79)</f>
        <v>#DIV/0!</v>
      </c>
      <c r="BV76" s="245" t="e">
        <f t="shared" ref="BV76" si="6">AVERAGE(BV77:BV79)</f>
        <v>#DIV/0!</v>
      </c>
    </row>
    <row r="77" spans="1:74" ht="63" customHeight="1" thickBot="1" x14ac:dyDescent="0.25">
      <c r="A77" s="441"/>
      <c r="B77" s="406"/>
      <c r="C77" s="442"/>
      <c r="D77" s="7" t="s">
        <v>149</v>
      </c>
      <c r="E77" s="8">
        <v>1.0999999999999999E-2</v>
      </c>
      <c r="F77" s="122">
        <f>I77/100</f>
        <v>5.5000000000000005E-3</v>
      </c>
      <c r="G77" s="11" t="s">
        <v>37</v>
      </c>
      <c r="H77" s="12">
        <v>1.1000000000000001</v>
      </c>
      <c r="I77" s="165">
        <f>'[1]Analisis de resultados'!$AV$36</f>
        <v>0.55000000000000004</v>
      </c>
      <c r="K77" s="136" t="s">
        <v>194</v>
      </c>
      <c r="L77" s="22">
        <v>1.1000000000000001</v>
      </c>
      <c r="M77" s="189">
        <f>AA77</f>
        <v>1.1000000000000001</v>
      </c>
      <c r="N77" s="76" t="s">
        <v>191</v>
      </c>
      <c r="O77" s="145">
        <v>1.0999999999999999E-2</v>
      </c>
      <c r="P77" s="146">
        <f>M77/100</f>
        <v>1.1000000000000001E-2</v>
      </c>
      <c r="Q77" s="471"/>
      <c r="R77" s="381"/>
      <c r="S77" s="470"/>
      <c r="W77" s="110" t="s">
        <v>379</v>
      </c>
      <c r="X77" s="114" t="s">
        <v>83</v>
      </c>
      <c r="Y77" s="114">
        <v>1.1000000000000001</v>
      </c>
      <c r="Z77" s="315"/>
      <c r="AA77" s="316">
        <v>1.1000000000000001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2"/>
      <c r="BH77" s="39" t="s">
        <v>430</v>
      </c>
      <c r="BI77" s="185">
        <f>AVERAGE(BJ77:BO77)</f>
        <v>0.34999999999999992</v>
      </c>
      <c r="BJ77" s="4">
        <v>0.3</v>
      </c>
      <c r="BK77" s="4">
        <v>0.3</v>
      </c>
      <c r="BL77" s="259">
        <v>0.3</v>
      </c>
      <c r="BM77" s="4">
        <v>0.4</v>
      </c>
      <c r="BN77" s="259">
        <v>0.4</v>
      </c>
      <c r="BO77" s="4">
        <v>0.4</v>
      </c>
      <c r="BP77" s="259">
        <v>0.5</v>
      </c>
      <c r="BQ77" s="4">
        <v>0.2</v>
      </c>
      <c r="BR77" s="259">
        <v>0.2</v>
      </c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4"/>
      <c r="BH78" s="39" t="s">
        <v>431</v>
      </c>
      <c r="BI78" s="185">
        <f>AVERAGE(BJ78:BO78)</f>
        <v>0.43333333333333335</v>
      </c>
      <c r="BJ78" s="4">
        <v>0.3</v>
      </c>
      <c r="BK78" s="4">
        <v>0.4</v>
      </c>
      <c r="BL78" s="259">
        <v>0.4</v>
      </c>
      <c r="BM78" s="4">
        <v>0.5</v>
      </c>
      <c r="BN78" s="259">
        <v>0.5</v>
      </c>
      <c r="BO78" s="4">
        <v>0.5</v>
      </c>
      <c r="BP78" s="259">
        <v>0.5</v>
      </c>
      <c r="BQ78" s="4">
        <v>0.2</v>
      </c>
      <c r="BR78" s="259">
        <v>0.2</v>
      </c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4"/>
      <c r="BH79" s="39" t="s">
        <v>432</v>
      </c>
      <c r="BI79" s="185">
        <f>AVERAGE(BJ79:BO79)</f>
        <v>0.13333333333333333</v>
      </c>
      <c r="BJ79" s="4">
        <v>0.1</v>
      </c>
      <c r="BK79" s="259">
        <v>0.1</v>
      </c>
      <c r="BL79" s="259">
        <v>0.2</v>
      </c>
      <c r="BM79" s="259">
        <v>0.2</v>
      </c>
      <c r="BN79" s="259">
        <v>0.1</v>
      </c>
      <c r="BO79" s="259">
        <v>0.1</v>
      </c>
      <c r="BP79" s="259">
        <v>0.2</v>
      </c>
      <c r="BQ79" s="259">
        <v>0.1</v>
      </c>
      <c r="BR79" s="259">
        <v>0.1</v>
      </c>
      <c r="BS79" s="259"/>
      <c r="BT79" s="259"/>
      <c r="BU79" s="259"/>
      <c r="BV79" s="259"/>
    </row>
    <row r="80" spans="1:74" s="36" customFormat="1" ht="33.6" customHeight="1" thickBot="1" x14ac:dyDescent="0.35">
      <c r="A80" s="473" t="s">
        <v>146</v>
      </c>
      <c r="B80" s="473"/>
      <c r="C80" s="473"/>
      <c r="D80" s="473"/>
      <c r="E80" s="473"/>
      <c r="F80" s="473"/>
      <c r="G80" s="473"/>
      <c r="H80" s="472">
        <f>C82+C85+C87+C90</f>
        <v>8.5999999999999993E-2</v>
      </c>
      <c r="I80" s="472"/>
      <c r="K80" s="425" t="s">
        <v>146</v>
      </c>
      <c r="L80" s="426"/>
      <c r="M80" s="426"/>
      <c r="N80" s="426"/>
      <c r="O80" s="426"/>
      <c r="P80" s="426"/>
      <c r="Q80" s="426"/>
      <c r="R80" s="427">
        <f>S82+S90</f>
        <v>0.18514814814814817</v>
      </c>
      <c r="S80" s="428"/>
      <c r="W80" s="39"/>
      <c r="X80" s="37"/>
      <c r="BG80" s="325"/>
      <c r="BH80" s="250"/>
      <c r="BI80" s="289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6"/>
    </row>
    <row r="81" spans="1:82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82" ht="47.4" customHeight="1" x14ac:dyDescent="0.2">
      <c r="A82" s="455" t="s">
        <v>196</v>
      </c>
      <c r="B82" s="379">
        <v>0.17</v>
      </c>
      <c r="C82" s="456">
        <f>F82</f>
        <v>4.4999999999999998E-2</v>
      </c>
      <c r="D82" s="389" t="s">
        <v>195</v>
      </c>
      <c r="E82" s="382">
        <v>0.17</v>
      </c>
      <c r="F82" s="363">
        <f>(I82+I83+I84)/100</f>
        <v>4.4999999999999998E-2</v>
      </c>
      <c r="G82" s="15" t="s">
        <v>38</v>
      </c>
      <c r="H82" s="16">
        <v>9</v>
      </c>
      <c r="I82" s="174">
        <f>'[1]Analisis de resultados'!$AX$36</f>
        <v>3</v>
      </c>
      <c r="K82" s="137" t="s">
        <v>207</v>
      </c>
      <c r="L82" s="355">
        <v>20.5</v>
      </c>
      <c r="M82" s="358">
        <f>W87</f>
        <v>14.114814814814816</v>
      </c>
      <c r="N82" s="389" t="s">
        <v>206</v>
      </c>
      <c r="O82" s="382">
        <v>0.20499999999999999</v>
      </c>
      <c r="P82" s="363">
        <f>(M84+M82+M86+M87+M88)/100</f>
        <v>0.14114814814814816</v>
      </c>
      <c r="Q82" s="414" t="s">
        <v>196</v>
      </c>
      <c r="R82" s="379">
        <v>0.20499999999999999</v>
      </c>
      <c r="S82" s="468">
        <f>P82</f>
        <v>0.14114814814814816</v>
      </c>
      <c r="W82" s="111" t="s">
        <v>536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82" ht="45.6" customHeight="1" x14ac:dyDescent="0.2">
      <c r="A83" s="448"/>
      <c r="B83" s="380"/>
      <c r="C83" s="445"/>
      <c r="D83" s="390"/>
      <c r="E83" s="383"/>
      <c r="F83" s="364"/>
      <c r="G83" s="11" t="s">
        <v>39</v>
      </c>
      <c r="H83" s="12">
        <v>4</v>
      </c>
      <c r="I83" s="165">
        <f>'[1]Analisis de resultados'!$AY$36</f>
        <v>0.75</v>
      </c>
      <c r="K83" s="135" t="s">
        <v>208</v>
      </c>
      <c r="L83" s="356"/>
      <c r="M83" s="359"/>
      <c r="N83" s="390"/>
      <c r="O83" s="383"/>
      <c r="P83" s="364"/>
      <c r="Q83" s="415"/>
      <c r="R83" s="380"/>
      <c r="S83" s="469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38" t="s">
        <v>433</v>
      </c>
      <c r="BB83" s="339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82" ht="45.6" customHeight="1" x14ac:dyDescent="0.2">
      <c r="A84" s="449"/>
      <c r="B84" s="395"/>
      <c r="C84" s="446"/>
      <c r="D84" s="443"/>
      <c r="E84" s="388"/>
      <c r="F84" s="369"/>
      <c r="G84" s="11" t="s">
        <v>40</v>
      </c>
      <c r="H84" s="12">
        <v>4</v>
      </c>
      <c r="I84" s="165">
        <f>'[1]Analisis de resultados'!$AZ$36</f>
        <v>0.75</v>
      </c>
      <c r="K84" s="135" t="s">
        <v>209</v>
      </c>
      <c r="L84" s="356"/>
      <c r="M84" s="359"/>
      <c r="N84" s="390"/>
      <c r="O84" s="383"/>
      <c r="P84" s="364"/>
      <c r="Q84" s="415"/>
      <c r="R84" s="380"/>
      <c r="S84" s="469"/>
      <c r="X84" s="224" t="s">
        <v>262</v>
      </c>
      <c r="Y84" s="167">
        <v>6.5000000000000002E-2</v>
      </c>
      <c r="Z84" s="168"/>
      <c r="AA84" s="168"/>
      <c r="AB84" s="168"/>
      <c r="AG84" s="224" t="s">
        <v>443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2" t="s">
        <v>400</v>
      </c>
      <c r="BB84" s="333"/>
      <c r="BC84" s="209">
        <f>SUM(BD84:BG84)</f>
        <v>3</v>
      </c>
      <c r="BD84" s="265">
        <v>1</v>
      </c>
      <c r="BE84" s="266">
        <v>1</v>
      </c>
      <c r="BF84" s="266">
        <v>1</v>
      </c>
      <c r="BG84" s="267"/>
      <c r="BI84" s="208">
        <f t="shared" ref="BI84:BI99" si="7">SUM(BJ84:BN84)</f>
        <v>2.4</v>
      </c>
      <c r="BJ84" s="265" t="s">
        <v>547</v>
      </c>
      <c r="BK84" s="266" t="s">
        <v>547</v>
      </c>
      <c r="BL84" s="266">
        <v>2.4</v>
      </c>
      <c r="BM84" s="266" t="s">
        <v>547</v>
      </c>
      <c r="BN84" s="267" t="s">
        <v>547</v>
      </c>
      <c r="BQ84" s="332" t="s">
        <v>569</v>
      </c>
      <c r="BR84" s="333"/>
      <c r="BS84" s="209">
        <f>SUM(BT84:BW84)</f>
        <v>3</v>
      </c>
      <c r="BT84" s="265">
        <v>1</v>
      </c>
      <c r="BU84" s="266">
        <v>1</v>
      </c>
      <c r="BV84" s="266">
        <v>1</v>
      </c>
      <c r="BW84" s="267"/>
      <c r="BY84" s="208">
        <f t="shared" ref="BY84:BY94" si="8">SUM(BZ84:CD84)</f>
        <v>3.2</v>
      </c>
      <c r="BZ84" s="265" t="s">
        <v>547</v>
      </c>
      <c r="CA84" s="266">
        <v>3.2</v>
      </c>
      <c r="CB84" s="266" t="s">
        <v>547</v>
      </c>
      <c r="CC84" s="266" t="s">
        <v>547</v>
      </c>
      <c r="CD84" s="267" t="s">
        <v>547</v>
      </c>
    </row>
    <row r="85" spans="1:82" ht="45.6" customHeight="1" x14ac:dyDescent="0.2">
      <c r="A85" s="447" t="s">
        <v>200</v>
      </c>
      <c r="B85" s="450">
        <v>0.02</v>
      </c>
      <c r="C85" s="444">
        <f>F85+F86</f>
        <v>0.02</v>
      </c>
      <c r="D85" s="7" t="s">
        <v>197</v>
      </c>
      <c r="E85" s="8">
        <v>0.01</v>
      </c>
      <c r="F85" s="122">
        <f>I85/100</f>
        <v>0.01</v>
      </c>
      <c r="G85" s="11" t="s">
        <v>41</v>
      </c>
      <c r="H85" s="12">
        <v>1</v>
      </c>
      <c r="I85" s="165">
        <f>'[1]Analisis de resultados'!$BA$36</f>
        <v>1</v>
      </c>
      <c r="K85" s="135" t="s">
        <v>210</v>
      </c>
      <c r="L85" s="356"/>
      <c r="M85" s="359"/>
      <c r="N85" s="390"/>
      <c r="O85" s="383"/>
      <c r="P85" s="364"/>
      <c r="Q85" s="415"/>
      <c r="R85" s="380"/>
      <c r="S85" s="469"/>
      <c r="X85" s="245" t="s">
        <v>484</v>
      </c>
      <c r="Y85" s="245" t="s">
        <v>485</v>
      </c>
      <c r="Z85" s="245" t="s">
        <v>486</v>
      </c>
      <c r="AA85" s="245" t="s">
        <v>487</v>
      </c>
      <c r="AB85" s="245" t="s">
        <v>488</v>
      </c>
      <c r="AC85" s="245" t="s">
        <v>489</v>
      </c>
      <c r="AD85" s="245" t="s">
        <v>490</v>
      </c>
      <c r="AE85" s="245" t="s">
        <v>491</v>
      </c>
      <c r="AG85" s="245" t="s">
        <v>492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2" t="s">
        <v>401</v>
      </c>
      <c r="BB85" s="333"/>
      <c r="BC85" s="209">
        <f t="shared" ref="BC85:BC99" si="9">SUM(BD85:BG85)</f>
        <v>3</v>
      </c>
      <c r="BD85" s="265">
        <v>1</v>
      </c>
      <c r="BE85" s="266">
        <v>1</v>
      </c>
      <c r="BF85" s="266">
        <v>1</v>
      </c>
      <c r="BG85" s="267"/>
      <c r="BI85" s="208">
        <f t="shared" si="7"/>
        <v>2.4</v>
      </c>
      <c r="BJ85" s="265" t="s">
        <v>547</v>
      </c>
      <c r="BK85" s="266" t="s">
        <v>547</v>
      </c>
      <c r="BL85" s="266">
        <v>2.4</v>
      </c>
      <c r="BM85" s="266" t="s">
        <v>547</v>
      </c>
      <c r="BN85" s="267" t="s">
        <v>547</v>
      </c>
      <c r="BQ85" s="332" t="s">
        <v>570</v>
      </c>
      <c r="BR85" s="333"/>
      <c r="BS85" s="209">
        <f t="shared" ref="BS85:BS94" si="10">SUM(BT85:BW85)</f>
        <v>3</v>
      </c>
      <c r="BT85" s="265">
        <v>1</v>
      </c>
      <c r="BU85" s="266">
        <v>1</v>
      </c>
      <c r="BV85" s="266">
        <v>1</v>
      </c>
      <c r="BW85" s="267"/>
      <c r="BY85" s="208">
        <f t="shared" si="8"/>
        <v>3.2</v>
      </c>
      <c r="BZ85" s="265" t="s">
        <v>547</v>
      </c>
      <c r="CA85" s="266">
        <v>3.2</v>
      </c>
      <c r="CB85" s="266" t="s">
        <v>547</v>
      </c>
      <c r="CC85" s="266" t="s">
        <v>547</v>
      </c>
      <c r="CD85" s="267" t="s">
        <v>547</v>
      </c>
    </row>
    <row r="86" spans="1:82" ht="45.6" customHeight="1" x14ac:dyDescent="0.2">
      <c r="A86" s="449"/>
      <c r="B86" s="395"/>
      <c r="C86" s="446"/>
      <c r="D86" s="7" t="s">
        <v>198</v>
      </c>
      <c r="E86" s="8">
        <v>0.01</v>
      </c>
      <c r="F86" s="122">
        <f t="shared" ref="F86:F91" si="11">I86/100</f>
        <v>0.01</v>
      </c>
      <c r="G86" s="11" t="s">
        <v>42</v>
      </c>
      <c r="H86" s="12">
        <v>1</v>
      </c>
      <c r="I86" s="165">
        <f>'[1]Analisis de resultados'!$BB$36</f>
        <v>1</v>
      </c>
      <c r="K86" s="135" t="s">
        <v>211</v>
      </c>
      <c r="L86" s="356"/>
      <c r="M86" s="359"/>
      <c r="N86" s="390"/>
      <c r="O86" s="383"/>
      <c r="P86" s="364"/>
      <c r="Q86" s="415"/>
      <c r="R86" s="380"/>
      <c r="S86" s="469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552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2" t="s">
        <v>402</v>
      </c>
      <c r="BB86" s="333"/>
      <c r="BC86" s="209">
        <f t="shared" si="9"/>
        <v>3</v>
      </c>
      <c r="BD86" s="265">
        <v>1</v>
      </c>
      <c r="BE86" s="266">
        <v>1</v>
      </c>
      <c r="BF86" s="266">
        <v>1</v>
      </c>
      <c r="BG86" s="267"/>
      <c r="BI86" s="208">
        <f t="shared" si="7"/>
        <v>2.4</v>
      </c>
      <c r="BJ86" s="265" t="s">
        <v>547</v>
      </c>
      <c r="BK86" s="266" t="s">
        <v>547</v>
      </c>
      <c r="BL86" s="266">
        <v>2.4</v>
      </c>
      <c r="BM86" s="266" t="s">
        <v>547</v>
      </c>
      <c r="BN86" s="267" t="s">
        <v>547</v>
      </c>
      <c r="BQ86" s="332" t="s">
        <v>572</v>
      </c>
      <c r="BR86" s="333"/>
      <c r="BS86" s="209">
        <f t="shared" si="10"/>
        <v>3</v>
      </c>
      <c r="BT86" s="265">
        <v>1</v>
      </c>
      <c r="BU86" s="266">
        <v>1</v>
      </c>
      <c r="BV86" s="266">
        <v>1</v>
      </c>
      <c r="BW86" s="267"/>
      <c r="BY86" s="208">
        <f t="shared" si="8"/>
        <v>3.2</v>
      </c>
      <c r="BZ86" s="265" t="s">
        <v>547</v>
      </c>
      <c r="CA86" s="266">
        <v>3.2</v>
      </c>
      <c r="CB86" s="266" t="s">
        <v>547</v>
      </c>
      <c r="CC86" s="266" t="s">
        <v>547</v>
      </c>
      <c r="CD86" s="267" t="s">
        <v>547</v>
      </c>
    </row>
    <row r="87" spans="1:82" ht="40.799999999999997" customHeight="1" x14ac:dyDescent="0.2">
      <c r="A87" s="447" t="s">
        <v>204</v>
      </c>
      <c r="B87" s="450">
        <v>1.4999999999999999E-2</v>
      </c>
      <c r="C87" s="444">
        <f>F87</f>
        <v>0</v>
      </c>
      <c r="D87" s="372" t="s">
        <v>199</v>
      </c>
      <c r="E87" s="374">
        <v>1.4999999999999999E-2</v>
      </c>
      <c r="F87" s="370">
        <f t="shared" si="11"/>
        <v>0</v>
      </c>
      <c r="G87" s="397" t="s">
        <v>43</v>
      </c>
      <c r="H87" s="399">
        <v>1.5</v>
      </c>
      <c r="I87" s="400">
        <f>'[1]Analisis de resultados'!$BC$36</f>
        <v>0</v>
      </c>
      <c r="K87" s="135" t="s">
        <v>212</v>
      </c>
      <c r="L87" s="356"/>
      <c r="M87" s="359"/>
      <c r="N87" s="390"/>
      <c r="O87" s="383"/>
      <c r="P87" s="364"/>
      <c r="Q87" s="415"/>
      <c r="R87" s="380"/>
      <c r="S87" s="469"/>
      <c r="W87" s="185">
        <f>SUM(X87:AT87)</f>
        <v>14.114814814814816</v>
      </c>
      <c r="X87" s="263"/>
      <c r="Y87" s="172"/>
      <c r="Z87" s="172"/>
      <c r="AA87" s="172"/>
      <c r="AB87" s="172"/>
      <c r="AC87" s="172"/>
      <c r="AD87" s="172"/>
      <c r="AE87" s="172">
        <v>6.5</v>
      </c>
      <c r="AG87" s="172"/>
      <c r="AJ87" s="172">
        <v>2</v>
      </c>
      <c r="AK87" s="172"/>
      <c r="AL87" s="172"/>
      <c r="AN87" s="268">
        <f>BC100</f>
        <v>2.8888888888888888</v>
      </c>
      <c r="AO87" s="1"/>
      <c r="AP87" s="1"/>
      <c r="AQ87" s="1"/>
      <c r="AR87" s="1"/>
      <c r="AT87" s="268">
        <f>BI100</f>
        <v>2.7259259259259268</v>
      </c>
      <c r="AU87" s="1"/>
      <c r="BA87" s="332" t="s">
        <v>403</v>
      </c>
      <c r="BB87" s="333"/>
      <c r="BC87" s="209">
        <f t="shared" si="9"/>
        <v>3</v>
      </c>
      <c r="BD87" s="265">
        <v>1</v>
      </c>
      <c r="BE87" s="266">
        <v>1</v>
      </c>
      <c r="BF87" s="266">
        <v>1</v>
      </c>
      <c r="BG87" s="267"/>
      <c r="BI87" s="208">
        <f t="shared" si="7"/>
        <v>2.4</v>
      </c>
      <c r="BJ87" s="265" t="s">
        <v>547</v>
      </c>
      <c r="BK87" s="266" t="s">
        <v>547</v>
      </c>
      <c r="BL87" s="266">
        <v>2.4</v>
      </c>
      <c r="BM87" s="266" t="s">
        <v>547</v>
      </c>
      <c r="BN87" s="267" t="s">
        <v>547</v>
      </c>
      <c r="BQ87" s="332" t="s">
        <v>573</v>
      </c>
      <c r="BR87" s="333"/>
      <c r="BS87" s="209">
        <f t="shared" si="10"/>
        <v>3</v>
      </c>
      <c r="BT87" s="265">
        <v>1</v>
      </c>
      <c r="BU87" s="266">
        <v>1</v>
      </c>
      <c r="BV87" s="266">
        <v>1</v>
      </c>
      <c r="BW87" s="267"/>
      <c r="BY87" s="208">
        <f t="shared" si="8"/>
        <v>3.2</v>
      </c>
      <c r="BZ87" s="265" t="s">
        <v>547</v>
      </c>
      <c r="CA87" s="266">
        <v>3.2</v>
      </c>
      <c r="CB87" s="266" t="s">
        <v>547</v>
      </c>
      <c r="CC87" s="266" t="s">
        <v>547</v>
      </c>
      <c r="CD87" s="267" t="s">
        <v>547</v>
      </c>
    </row>
    <row r="88" spans="1:82" ht="39" thickBot="1" x14ac:dyDescent="0.25">
      <c r="A88" s="449"/>
      <c r="B88" s="395"/>
      <c r="C88" s="446"/>
      <c r="D88" s="443"/>
      <c r="E88" s="388"/>
      <c r="F88" s="369"/>
      <c r="G88" s="464"/>
      <c r="H88" s="461"/>
      <c r="I88" s="487"/>
      <c r="K88" s="136" t="s">
        <v>213</v>
      </c>
      <c r="L88" s="357"/>
      <c r="M88" s="360"/>
      <c r="N88" s="373"/>
      <c r="O88" s="375"/>
      <c r="P88" s="365"/>
      <c r="Q88" s="416"/>
      <c r="R88" s="381"/>
      <c r="S88" s="470"/>
      <c r="X88" s="166"/>
      <c r="Y88" s="1"/>
      <c r="Z88" s="1"/>
      <c r="AA88" s="1"/>
      <c r="AB88" s="1"/>
      <c r="AC88" s="1"/>
      <c r="BA88" s="332" t="s">
        <v>404</v>
      </c>
      <c r="BB88" s="333"/>
      <c r="BC88" s="209">
        <f t="shared" si="9"/>
        <v>3</v>
      </c>
      <c r="BD88" s="265">
        <v>1</v>
      </c>
      <c r="BE88" s="266">
        <v>1</v>
      </c>
      <c r="BF88" s="266">
        <v>1</v>
      </c>
      <c r="BG88" s="267"/>
      <c r="BI88" s="208">
        <f t="shared" si="7"/>
        <v>2.4</v>
      </c>
      <c r="BJ88" s="265" t="s">
        <v>547</v>
      </c>
      <c r="BK88" s="266" t="s">
        <v>547</v>
      </c>
      <c r="BL88" s="266">
        <v>2.4</v>
      </c>
      <c r="BM88" s="266" t="s">
        <v>547</v>
      </c>
      <c r="BN88" s="267" t="s">
        <v>547</v>
      </c>
      <c r="BQ88" s="332" t="s">
        <v>574</v>
      </c>
      <c r="BR88" s="333"/>
      <c r="BS88" s="209">
        <f t="shared" si="10"/>
        <v>3</v>
      </c>
      <c r="BT88" s="265">
        <v>1</v>
      </c>
      <c r="BU88" s="266">
        <v>1</v>
      </c>
      <c r="BV88" s="266">
        <v>1</v>
      </c>
      <c r="BW88" s="267"/>
      <c r="BY88" s="208">
        <f t="shared" si="8"/>
        <v>2.4</v>
      </c>
      <c r="BZ88" s="265" t="s">
        <v>547</v>
      </c>
      <c r="CA88" s="266" t="s">
        <v>547</v>
      </c>
      <c r="CB88" s="266">
        <v>2.4</v>
      </c>
      <c r="CC88" s="266" t="s">
        <v>547</v>
      </c>
      <c r="CD88" s="267" t="s">
        <v>547</v>
      </c>
    </row>
    <row r="89" spans="1:82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5" t="s">
        <v>356</v>
      </c>
      <c r="AC89" s="295" t="s">
        <v>499</v>
      </c>
      <c r="AG89" s="169"/>
      <c r="AH89" s="169"/>
      <c r="AI89" s="169"/>
      <c r="AJ89" s="169"/>
      <c r="AK89" s="169"/>
      <c r="AL89" s="169"/>
      <c r="AN89" s="2"/>
      <c r="BA89" s="332" t="s">
        <v>405</v>
      </c>
      <c r="BB89" s="333"/>
      <c r="BC89" s="209">
        <f t="shared" si="9"/>
        <v>3</v>
      </c>
      <c r="BD89" s="265">
        <v>1</v>
      </c>
      <c r="BE89" s="266">
        <v>1</v>
      </c>
      <c r="BF89" s="266">
        <v>1</v>
      </c>
      <c r="BG89" s="267"/>
      <c r="BI89" s="208">
        <f t="shared" si="7"/>
        <v>2.4</v>
      </c>
      <c r="BJ89" s="265" t="s">
        <v>547</v>
      </c>
      <c r="BK89" s="266" t="s">
        <v>547</v>
      </c>
      <c r="BL89" s="266">
        <v>2.4</v>
      </c>
      <c r="BM89" s="266" t="s">
        <v>547</v>
      </c>
      <c r="BN89" s="267" t="s">
        <v>547</v>
      </c>
      <c r="BQ89" s="332" t="s">
        <v>575</v>
      </c>
      <c r="BR89" s="333"/>
      <c r="BS89" s="209">
        <f t="shared" si="10"/>
        <v>3</v>
      </c>
      <c r="BT89" s="265">
        <v>1</v>
      </c>
      <c r="BU89" s="266">
        <v>1</v>
      </c>
      <c r="BV89" s="266">
        <v>1</v>
      </c>
      <c r="BW89" s="267"/>
      <c r="BY89" s="208">
        <f t="shared" si="8"/>
        <v>2.4</v>
      </c>
      <c r="BZ89" s="265" t="s">
        <v>547</v>
      </c>
      <c r="CA89" s="266" t="s">
        <v>547</v>
      </c>
      <c r="CB89" s="266">
        <v>2.4</v>
      </c>
      <c r="CC89" s="266" t="s">
        <v>547</v>
      </c>
      <c r="CD89" s="267" t="s">
        <v>547</v>
      </c>
    </row>
    <row r="90" spans="1:82" ht="61.2" customHeight="1" x14ac:dyDescent="0.2">
      <c r="A90" s="441" t="s">
        <v>203</v>
      </c>
      <c r="B90" s="406">
        <v>4.4999999999999998E-2</v>
      </c>
      <c r="C90" s="442">
        <f>F90+F91</f>
        <v>2.0999999999999998E-2</v>
      </c>
      <c r="D90" s="7" t="s">
        <v>201</v>
      </c>
      <c r="E90" s="8">
        <v>2.1999999999999999E-2</v>
      </c>
      <c r="F90" s="122">
        <f t="shared" si="11"/>
        <v>1.4999999999999999E-2</v>
      </c>
      <c r="G90" s="11" t="s">
        <v>44</v>
      </c>
      <c r="H90" s="12">
        <v>2.2000000000000002</v>
      </c>
      <c r="I90" s="165">
        <f>'[1]Analisis de resultados'!$BD$36</f>
        <v>1.5</v>
      </c>
      <c r="K90" s="137" t="s">
        <v>217</v>
      </c>
      <c r="L90" s="20">
        <v>2.2000000000000002</v>
      </c>
      <c r="M90" s="186">
        <f>AF90</f>
        <v>2.2000000000000002</v>
      </c>
      <c r="N90" s="17" t="s">
        <v>215</v>
      </c>
      <c r="O90" s="18">
        <v>2.1999999999999999E-2</v>
      </c>
      <c r="P90" s="120">
        <f>M90/100</f>
        <v>2.2000000000000002E-2</v>
      </c>
      <c r="Q90" s="414" t="s">
        <v>214</v>
      </c>
      <c r="R90" s="474">
        <v>4.4999999999999998E-2</v>
      </c>
      <c r="S90" s="438">
        <f>P90+P91</f>
        <v>4.4000000000000004E-2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6">
        <v>0.14729999999999999</v>
      </c>
      <c r="AC90" s="297">
        <v>0.38390000000000002</v>
      </c>
      <c r="AE90" s="225" t="s">
        <v>351</v>
      </c>
      <c r="AF90" s="209">
        <v>2.2000000000000002</v>
      </c>
      <c r="AG90" s="270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2" t="s">
        <v>406</v>
      </c>
      <c r="BB90" s="333"/>
      <c r="BC90" s="209">
        <f t="shared" si="9"/>
        <v>3</v>
      </c>
      <c r="BD90" s="265">
        <v>1</v>
      </c>
      <c r="BE90" s="266">
        <v>1</v>
      </c>
      <c r="BF90" s="266">
        <v>1</v>
      </c>
      <c r="BG90" s="267"/>
      <c r="BI90" s="208">
        <f t="shared" si="7"/>
        <v>2.4</v>
      </c>
      <c r="BJ90" s="265" t="s">
        <v>547</v>
      </c>
      <c r="BK90" s="266" t="s">
        <v>547</v>
      </c>
      <c r="BL90" s="266">
        <v>2.4</v>
      </c>
      <c r="BM90" s="266" t="s">
        <v>547</v>
      </c>
      <c r="BN90" s="267" t="s">
        <v>547</v>
      </c>
      <c r="BQ90" s="332" t="s">
        <v>576</v>
      </c>
      <c r="BR90" s="333"/>
      <c r="BS90" s="209">
        <f t="shared" si="10"/>
        <v>2</v>
      </c>
      <c r="BT90" s="265">
        <v>1</v>
      </c>
      <c r="BU90" s="266">
        <v>1</v>
      </c>
      <c r="BV90" s="266"/>
      <c r="BW90" s="267"/>
      <c r="BY90" s="208">
        <f t="shared" si="8"/>
        <v>2.4</v>
      </c>
      <c r="BZ90" s="265" t="s">
        <v>547</v>
      </c>
      <c r="CA90" s="266" t="s">
        <v>547</v>
      </c>
      <c r="CB90" s="266">
        <v>2.4</v>
      </c>
      <c r="CC90" s="266" t="s">
        <v>547</v>
      </c>
      <c r="CD90" s="267" t="s">
        <v>547</v>
      </c>
    </row>
    <row r="91" spans="1:82" ht="58.2" thickBot="1" x14ac:dyDescent="0.25">
      <c r="A91" s="441"/>
      <c r="B91" s="406"/>
      <c r="C91" s="442"/>
      <c r="D91" s="7" t="s">
        <v>202</v>
      </c>
      <c r="E91" s="8">
        <v>2.3E-2</v>
      </c>
      <c r="F91" s="122">
        <f t="shared" si="11"/>
        <v>6.0000000000000001E-3</v>
      </c>
      <c r="G91" s="11" t="s">
        <v>45</v>
      </c>
      <c r="H91" s="12">
        <v>2.2999999999999998</v>
      </c>
      <c r="I91" s="165">
        <f>'[1]Analisis de resultados'!$BE$36</f>
        <v>0.6</v>
      </c>
      <c r="K91" s="136" t="s">
        <v>218</v>
      </c>
      <c r="L91" s="22">
        <v>2.2999999999999998</v>
      </c>
      <c r="M91" s="189">
        <f>AF91</f>
        <v>2.2000000000000002</v>
      </c>
      <c r="N91" s="76" t="s">
        <v>216</v>
      </c>
      <c r="O91" s="145">
        <v>2.3E-2</v>
      </c>
      <c r="P91" s="146">
        <f>M91/100</f>
        <v>2.2000000000000002E-2</v>
      </c>
      <c r="Q91" s="416"/>
      <c r="R91" s="475"/>
      <c r="S91" s="440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6">
        <v>3.0800000000000001E-2</v>
      </c>
      <c r="AC91" s="297">
        <v>0.16639999999999999</v>
      </c>
      <c r="AE91" s="225" t="s">
        <v>351</v>
      </c>
      <c r="AF91" s="209">
        <v>2.2000000000000002</v>
      </c>
      <c r="AG91" s="270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2" t="s">
        <v>407</v>
      </c>
      <c r="BB91" s="333"/>
      <c r="BC91" s="209">
        <f t="shared" si="9"/>
        <v>3</v>
      </c>
      <c r="BD91" s="265">
        <v>1</v>
      </c>
      <c r="BE91" s="266">
        <v>1</v>
      </c>
      <c r="BF91" s="266">
        <v>1</v>
      </c>
      <c r="BG91" s="267"/>
      <c r="BI91" s="208">
        <f t="shared" si="7"/>
        <v>2.4</v>
      </c>
      <c r="BJ91" s="265" t="s">
        <v>547</v>
      </c>
      <c r="BK91" s="266" t="s">
        <v>547</v>
      </c>
      <c r="BL91" s="266">
        <v>2.4</v>
      </c>
      <c r="BM91" s="266" t="s">
        <v>547</v>
      </c>
      <c r="BN91" s="267" t="s">
        <v>547</v>
      </c>
      <c r="BQ91" s="332" t="s">
        <v>577</v>
      </c>
      <c r="BR91" s="333"/>
      <c r="BS91" s="209">
        <f t="shared" si="10"/>
        <v>2</v>
      </c>
      <c r="BT91" s="265"/>
      <c r="BU91" s="266">
        <v>1</v>
      </c>
      <c r="BV91" s="266">
        <v>1</v>
      </c>
      <c r="BW91" s="267"/>
      <c r="BY91" s="208">
        <f t="shared" si="8"/>
        <v>2.4</v>
      </c>
      <c r="BZ91" s="265" t="s">
        <v>547</v>
      </c>
      <c r="CA91" s="266" t="s">
        <v>547</v>
      </c>
      <c r="CB91" s="266">
        <v>2.4</v>
      </c>
      <c r="CC91" s="266" t="s">
        <v>547</v>
      </c>
      <c r="CD91" s="267" t="s">
        <v>547</v>
      </c>
    </row>
    <row r="92" spans="1:82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/>
      <c r="AG92" s="276"/>
      <c r="AH92" s="276"/>
      <c r="AI92" s="276"/>
      <c r="AL92" s="39"/>
      <c r="AN92" s="39"/>
      <c r="BA92" s="332" t="s">
        <v>427</v>
      </c>
      <c r="BB92" s="333"/>
      <c r="BC92" s="209">
        <f t="shared" si="9"/>
        <v>3</v>
      </c>
      <c r="BD92" s="265">
        <v>1</v>
      </c>
      <c r="BE92" s="266">
        <v>1</v>
      </c>
      <c r="BF92" s="266">
        <v>1</v>
      </c>
      <c r="BG92" s="267"/>
      <c r="BI92" s="208">
        <f t="shared" si="7"/>
        <v>2.4</v>
      </c>
      <c r="BJ92" s="265" t="s">
        <v>547</v>
      </c>
      <c r="BK92" s="266" t="s">
        <v>547</v>
      </c>
      <c r="BL92" s="266">
        <v>2.4</v>
      </c>
      <c r="BM92" s="266" t="s">
        <v>547</v>
      </c>
      <c r="BN92" s="267" t="s">
        <v>547</v>
      </c>
      <c r="BQ92" s="332" t="s">
        <v>578</v>
      </c>
      <c r="BR92" s="333"/>
      <c r="BS92" s="209">
        <f t="shared" si="10"/>
        <v>2</v>
      </c>
      <c r="BT92" s="265">
        <v>1</v>
      </c>
      <c r="BU92" s="266"/>
      <c r="BV92" s="266">
        <v>1</v>
      </c>
      <c r="BW92" s="267"/>
      <c r="BX92" s="2"/>
      <c r="BY92" s="208">
        <f t="shared" si="8"/>
        <v>2.4</v>
      </c>
      <c r="BZ92" s="265" t="s">
        <v>547</v>
      </c>
      <c r="CA92" s="266" t="s">
        <v>547</v>
      </c>
      <c r="CB92" s="266">
        <v>2.4</v>
      </c>
      <c r="CC92" s="266" t="s">
        <v>547</v>
      </c>
      <c r="CD92" s="267" t="s">
        <v>547</v>
      </c>
    </row>
    <row r="93" spans="1:82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2" t="s">
        <v>453</v>
      </c>
      <c r="BB93" s="333"/>
      <c r="BC93" s="209">
        <f t="shared" si="9"/>
        <v>3</v>
      </c>
      <c r="BD93" s="265">
        <v>1</v>
      </c>
      <c r="BE93" s="266">
        <v>1</v>
      </c>
      <c r="BF93" s="266">
        <v>1</v>
      </c>
      <c r="BG93" s="267"/>
      <c r="BI93" s="208">
        <f t="shared" si="7"/>
        <v>3.2</v>
      </c>
      <c r="BJ93" s="265" t="s">
        <v>547</v>
      </c>
      <c r="BK93" s="266">
        <v>3.2</v>
      </c>
      <c r="BL93" s="266" t="s">
        <v>547</v>
      </c>
      <c r="BM93" s="266" t="s">
        <v>547</v>
      </c>
      <c r="BN93" s="267" t="s">
        <v>547</v>
      </c>
      <c r="BQ93" s="332" t="s">
        <v>579</v>
      </c>
      <c r="BR93" s="333"/>
      <c r="BS93" s="209">
        <f t="shared" si="10"/>
        <v>3</v>
      </c>
      <c r="BT93" s="265">
        <v>1</v>
      </c>
      <c r="BU93" s="266">
        <v>1</v>
      </c>
      <c r="BV93" s="266">
        <v>1</v>
      </c>
      <c r="BW93" s="267"/>
      <c r="BX93" s="2"/>
      <c r="BY93" s="208">
        <f t="shared" si="8"/>
        <v>2.4</v>
      </c>
      <c r="BZ93" s="265" t="s">
        <v>547</v>
      </c>
      <c r="CA93" s="266" t="s">
        <v>547</v>
      </c>
      <c r="CB93" s="266">
        <v>2.4</v>
      </c>
      <c r="CC93" s="266" t="s">
        <v>547</v>
      </c>
      <c r="CD93" s="267" t="s">
        <v>547</v>
      </c>
    </row>
    <row r="94" spans="1:82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2" t="s">
        <v>454</v>
      </c>
      <c r="BB94" s="333"/>
      <c r="BC94" s="209">
        <f t="shared" si="9"/>
        <v>3</v>
      </c>
      <c r="BD94" s="265">
        <v>1</v>
      </c>
      <c r="BE94" s="266">
        <v>1</v>
      </c>
      <c r="BF94" s="266">
        <v>1</v>
      </c>
      <c r="BG94" s="267"/>
      <c r="BI94" s="208">
        <f t="shared" si="7"/>
        <v>3.2</v>
      </c>
      <c r="BJ94" s="265" t="s">
        <v>547</v>
      </c>
      <c r="BK94" s="266">
        <v>3.2</v>
      </c>
      <c r="BL94" s="266" t="s">
        <v>547</v>
      </c>
      <c r="BM94" s="266" t="s">
        <v>547</v>
      </c>
      <c r="BN94" s="267" t="s">
        <v>547</v>
      </c>
      <c r="BQ94" s="332" t="s">
        <v>580</v>
      </c>
      <c r="BR94" s="333"/>
      <c r="BS94" s="209">
        <f t="shared" si="10"/>
        <v>3</v>
      </c>
      <c r="BT94" s="265">
        <v>1</v>
      </c>
      <c r="BU94" s="266">
        <v>1</v>
      </c>
      <c r="BV94" s="266">
        <v>1</v>
      </c>
      <c r="BW94" s="267"/>
      <c r="BX94" s="2"/>
      <c r="BY94" s="208">
        <f t="shared" si="8"/>
        <v>3.2</v>
      </c>
      <c r="BZ94" s="265" t="s">
        <v>547</v>
      </c>
      <c r="CA94" s="266">
        <v>3.2</v>
      </c>
      <c r="CB94" s="266" t="s">
        <v>547</v>
      </c>
      <c r="CC94" s="266" t="s">
        <v>547</v>
      </c>
      <c r="CD94" s="267" t="s">
        <v>547</v>
      </c>
    </row>
    <row r="95" spans="1:82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2" t="s">
        <v>455</v>
      </c>
      <c r="BB95" s="333"/>
      <c r="BC95" s="209">
        <f t="shared" si="9"/>
        <v>3</v>
      </c>
      <c r="BD95" s="265">
        <v>1</v>
      </c>
      <c r="BE95" s="266">
        <v>1</v>
      </c>
      <c r="BF95" s="266">
        <v>1</v>
      </c>
      <c r="BG95" s="267"/>
      <c r="BI95" s="208">
        <f t="shared" si="7"/>
        <v>3.2</v>
      </c>
      <c r="BJ95" s="265" t="s">
        <v>547</v>
      </c>
      <c r="BK95" s="266">
        <v>3.2</v>
      </c>
      <c r="BL95" s="266" t="s">
        <v>547</v>
      </c>
      <c r="BM95" s="266" t="s">
        <v>547</v>
      </c>
      <c r="BN95" s="267" t="s">
        <v>547</v>
      </c>
    </row>
    <row r="96" spans="1:82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2" t="s">
        <v>456</v>
      </c>
      <c r="BB96" s="333"/>
      <c r="BC96" s="209">
        <f t="shared" si="9"/>
        <v>3</v>
      </c>
      <c r="BD96" s="265">
        <v>1</v>
      </c>
      <c r="BE96" s="266">
        <v>1</v>
      </c>
      <c r="BF96" s="266">
        <v>1</v>
      </c>
      <c r="BG96" s="267"/>
      <c r="BI96" s="208">
        <f t="shared" si="7"/>
        <v>3.2</v>
      </c>
      <c r="BJ96" s="265" t="s">
        <v>547</v>
      </c>
      <c r="BK96" s="266">
        <v>3.2</v>
      </c>
      <c r="BL96" s="266" t="s">
        <v>547</v>
      </c>
      <c r="BM96" s="266" t="s">
        <v>547</v>
      </c>
      <c r="BN96" s="267" t="s">
        <v>547</v>
      </c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2" t="s">
        <v>457</v>
      </c>
      <c r="BB97" s="333"/>
      <c r="BC97" s="209">
        <f t="shared" si="9"/>
        <v>3</v>
      </c>
      <c r="BD97" s="265">
        <v>1</v>
      </c>
      <c r="BE97" s="266">
        <v>1</v>
      </c>
      <c r="BF97" s="266">
        <v>1</v>
      </c>
      <c r="BG97" s="267"/>
      <c r="BI97" s="208">
        <f t="shared" si="7"/>
        <v>3.2</v>
      </c>
      <c r="BJ97" s="265" t="s">
        <v>547</v>
      </c>
      <c r="BK97" s="266">
        <v>3.2</v>
      </c>
      <c r="BL97" s="266" t="s">
        <v>547</v>
      </c>
      <c r="BM97" s="266" t="s">
        <v>547</v>
      </c>
      <c r="BN97" s="267" t="s">
        <v>547</v>
      </c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2" t="s">
        <v>458</v>
      </c>
      <c r="BB98" s="333"/>
      <c r="BC98" s="209">
        <f t="shared" si="9"/>
        <v>3</v>
      </c>
      <c r="BD98" s="265">
        <v>1</v>
      </c>
      <c r="BE98" s="266">
        <v>1</v>
      </c>
      <c r="BF98" s="266">
        <v>1</v>
      </c>
      <c r="BG98" s="267"/>
      <c r="BI98" s="208">
        <f t="shared" si="7"/>
        <v>3.2</v>
      </c>
      <c r="BJ98" s="265" t="s">
        <v>547</v>
      </c>
      <c r="BK98" s="266">
        <v>3.2</v>
      </c>
      <c r="BL98" s="266" t="s">
        <v>547</v>
      </c>
      <c r="BM98" s="266" t="s">
        <v>547</v>
      </c>
      <c r="BN98" s="267" t="s">
        <v>547</v>
      </c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2" t="s">
        <v>533</v>
      </c>
      <c r="BB99" s="333"/>
      <c r="BC99" s="209">
        <f t="shared" si="9"/>
        <v>3</v>
      </c>
      <c r="BD99" s="265">
        <v>1</v>
      </c>
      <c r="BE99" s="266">
        <v>1</v>
      </c>
      <c r="BF99" s="266">
        <v>1</v>
      </c>
      <c r="BG99" s="267"/>
      <c r="BI99" s="208">
        <f t="shared" si="7"/>
        <v>2.4</v>
      </c>
      <c r="BJ99" s="265"/>
      <c r="BK99" s="266"/>
      <c r="BL99" s="266">
        <v>2.4</v>
      </c>
      <c r="BM99" s="266"/>
      <c r="BN99" s="267"/>
    </row>
    <row r="100" spans="1:66" s="36" customFormat="1" ht="21.6" customHeight="1" thickBot="1" x14ac:dyDescent="0.35">
      <c r="A100" s="473" t="s">
        <v>205</v>
      </c>
      <c r="B100" s="473"/>
      <c r="C100" s="473"/>
      <c r="D100" s="473"/>
      <c r="E100" s="473"/>
      <c r="F100" s="473"/>
      <c r="G100" s="473"/>
      <c r="H100" s="472">
        <f>C102+C105+C114</f>
        <v>4.7199999999999999E-2</v>
      </c>
      <c r="I100" s="472"/>
      <c r="K100" s="418" t="s">
        <v>205</v>
      </c>
      <c r="L100" s="419"/>
      <c r="M100" s="419"/>
      <c r="N100" s="419"/>
      <c r="O100" s="419"/>
      <c r="P100" s="419"/>
      <c r="Q100" s="419"/>
      <c r="R100" s="420">
        <f>S102+S105+S114</f>
        <v>5.4000000000000006E-2</v>
      </c>
      <c r="S100" s="421"/>
      <c r="W100" s="39"/>
      <c r="X100" s="37"/>
      <c r="Y100" s="39"/>
      <c r="Z100" s="39"/>
      <c r="AB100" s="214"/>
      <c r="AC100" s="214"/>
      <c r="AD100" s="352" t="s">
        <v>278</v>
      </c>
      <c r="AE100" s="352"/>
      <c r="AF100" s="352"/>
      <c r="AG100" s="352"/>
      <c r="AH100" s="352"/>
      <c r="AK100" s="352" t="s">
        <v>279</v>
      </c>
      <c r="AL100" s="352"/>
      <c r="AM100" s="352"/>
      <c r="AN100" s="352"/>
      <c r="AO100" s="352"/>
      <c r="BC100" s="185">
        <f>AVERAGE(BC84:BC99,BS84:BS94)</f>
        <v>2.8888888888888888</v>
      </c>
      <c r="BI100" s="185">
        <f>AVERAGE(BI84:BI99,BY84:BY94)</f>
        <v>2.7259259259259268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451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55" t="s">
        <v>219</v>
      </c>
      <c r="B102" s="379">
        <v>0.03</v>
      </c>
      <c r="C102" s="456">
        <f>F102+F103</f>
        <v>1.4999999999999999E-2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resultados'!$BG$36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4" t="s">
        <v>222</v>
      </c>
      <c r="R102" s="474">
        <v>0.03</v>
      </c>
      <c r="S102" s="438">
        <f>P102+P103</f>
        <v>8.9999999999999993E-3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449</v>
      </c>
      <c r="AM102" s="247" t="s">
        <v>281</v>
      </c>
      <c r="AN102" s="247" t="s">
        <v>450</v>
      </c>
      <c r="AO102" s="247" t="s">
        <v>282</v>
      </c>
      <c r="AP102" s="39"/>
      <c r="AQ102" s="39"/>
      <c r="AR102" s="1"/>
      <c r="AS102" s="1" t="s">
        <v>501</v>
      </c>
      <c r="AT102" s="1" t="s">
        <v>502</v>
      </c>
      <c r="AU102" s="1" t="s">
        <v>503</v>
      </c>
      <c r="AV102" s="1" t="s">
        <v>504</v>
      </c>
      <c r="AW102" s="1" t="s">
        <v>505</v>
      </c>
      <c r="AX102" s="1" t="s">
        <v>506</v>
      </c>
      <c r="AY102" s="1" t="s">
        <v>507</v>
      </c>
      <c r="AZ102" s="1" t="s">
        <v>508</v>
      </c>
    </row>
    <row r="103" spans="1:66" ht="77.400000000000006" thickBot="1" x14ac:dyDescent="0.25">
      <c r="A103" s="449"/>
      <c r="B103" s="395"/>
      <c r="C103" s="446"/>
      <c r="D103" s="7" t="s">
        <v>221</v>
      </c>
      <c r="E103" s="8">
        <v>0.03</v>
      </c>
      <c r="F103" s="122">
        <f>I103/100</f>
        <v>1.4999999999999999E-2</v>
      </c>
      <c r="G103" s="11" t="s">
        <v>47</v>
      </c>
      <c r="H103" s="12">
        <v>3</v>
      </c>
      <c r="I103" s="165">
        <f>'[1]Analisis de resultados'!$BH$36</f>
        <v>1.5</v>
      </c>
      <c r="K103" s="136" t="s">
        <v>226</v>
      </c>
      <c r="L103" s="22">
        <v>3</v>
      </c>
      <c r="M103" s="189">
        <f>AA103</f>
        <v>0.89999999999999991</v>
      </c>
      <c r="N103" s="76" t="s">
        <v>224</v>
      </c>
      <c r="O103" s="145">
        <v>0.03</v>
      </c>
      <c r="P103" s="146">
        <f>M103/100</f>
        <v>8.9999999999999993E-3</v>
      </c>
      <c r="Q103" s="416"/>
      <c r="R103" s="475"/>
      <c r="S103" s="440"/>
      <c r="W103" s="210" t="s">
        <v>437</v>
      </c>
      <c r="X103" s="113" t="s">
        <v>83</v>
      </c>
      <c r="Y103" s="113">
        <v>3</v>
      </c>
      <c r="Z103" s="315"/>
      <c r="AA103" s="316">
        <f>AC103+AJ103</f>
        <v>0.89999999999999991</v>
      </c>
      <c r="AB103" s="250"/>
      <c r="AC103" s="208">
        <v>0.3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0.6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438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500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1" t="s">
        <v>227</v>
      </c>
      <c r="B105" s="406">
        <v>0.06</v>
      </c>
      <c r="C105" s="442">
        <f>F105+F106+F107+F108+F109+F111</f>
        <v>3.2199999999999999E-2</v>
      </c>
      <c r="D105" s="7" t="s">
        <v>229</v>
      </c>
      <c r="E105" s="8">
        <v>1.2E-2</v>
      </c>
      <c r="F105" s="122">
        <f>I105/100</f>
        <v>0.01</v>
      </c>
      <c r="G105" s="11" t="s">
        <v>48</v>
      </c>
      <c r="H105" s="12">
        <v>1.2</v>
      </c>
      <c r="I105" s="165">
        <f>'[1]Analisis de resultados'!$BI$36</f>
        <v>1</v>
      </c>
      <c r="K105" s="137" t="s">
        <v>247</v>
      </c>
      <c r="L105" s="20">
        <v>1</v>
      </c>
      <c r="M105" s="186">
        <f>AB105+AE105</f>
        <v>1</v>
      </c>
      <c r="N105" s="17" t="s">
        <v>246</v>
      </c>
      <c r="O105" s="18">
        <v>0.01</v>
      </c>
      <c r="P105" s="120">
        <f>M105/100</f>
        <v>0.01</v>
      </c>
      <c r="Q105" s="476" t="s">
        <v>236</v>
      </c>
      <c r="R105" s="394">
        <v>0.06</v>
      </c>
      <c r="S105" s="479">
        <f>P105+P106+P107+P108+P109+P111</f>
        <v>3.7000000000000005E-2</v>
      </c>
      <c r="W105" s="210" t="s">
        <v>283</v>
      </c>
      <c r="X105" s="113" t="s">
        <v>83</v>
      </c>
      <c r="Y105" s="113">
        <v>1</v>
      </c>
      <c r="Z105" s="113"/>
      <c r="AA105" s="225" t="s">
        <v>459</v>
      </c>
      <c r="AB105" s="216">
        <v>0.5</v>
      </c>
      <c r="AC105" s="183"/>
      <c r="AD105" s="225" t="s">
        <v>460</v>
      </c>
      <c r="AE105" s="216">
        <v>0.5</v>
      </c>
      <c r="AF105" s="93"/>
      <c r="AG105" s="93"/>
      <c r="AH105" s="183" t="s">
        <v>389</v>
      </c>
      <c r="AI105" s="353" t="s">
        <v>459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1"/>
      <c r="B106" s="406"/>
      <c r="C106" s="442"/>
      <c r="D106" s="7" t="s">
        <v>230</v>
      </c>
      <c r="E106" s="8">
        <v>9.5999999999999992E-3</v>
      </c>
      <c r="F106" s="122">
        <f>I106/100</f>
        <v>4.4000000000000003E-3</v>
      </c>
      <c r="G106" s="11" t="s">
        <v>49</v>
      </c>
      <c r="H106" s="12">
        <v>0.96</v>
      </c>
      <c r="I106" s="165">
        <f>'[1]Analisis de resultados'!$BJ$36</f>
        <v>0.44</v>
      </c>
      <c r="K106" s="135" t="s">
        <v>249</v>
      </c>
      <c r="L106" s="12">
        <v>1</v>
      </c>
      <c r="M106" s="187">
        <f>AB106+AE106</f>
        <v>0.30000000000000004</v>
      </c>
      <c r="N106" s="7" t="s">
        <v>248</v>
      </c>
      <c r="O106" s="8">
        <v>0.01</v>
      </c>
      <c r="P106" s="122">
        <f>M106/100</f>
        <v>3.0000000000000005E-3</v>
      </c>
      <c r="Q106" s="477"/>
      <c r="R106" s="406"/>
      <c r="S106" s="480"/>
      <c r="W106" s="210" t="s">
        <v>284</v>
      </c>
      <c r="X106" s="113" t="s">
        <v>83</v>
      </c>
      <c r="Y106" s="113">
        <v>1</v>
      </c>
      <c r="Z106" s="113"/>
      <c r="AA106" s="225" t="s">
        <v>459</v>
      </c>
      <c r="AB106" s="216">
        <v>0.2</v>
      </c>
      <c r="AC106" s="214"/>
      <c r="AD106" s="225" t="s">
        <v>460</v>
      </c>
      <c r="AE106" s="216">
        <v>0.1</v>
      </c>
      <c r="AI106" s="354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1"/>
      <c r="B107" s="406"/>
      <c r="C107" s="442"/>
      <c r="D107" s="7" t="s">
        <v>231</v>
      </c>
      <c r="E107" s="8">
        <v>9.5999999999999992E-3</v>
      </c>
      <c r="F107" s="122">
        <f>I107/100</f>
        <v>9.0000000000000011E-3</v>
      </c>
      <c r="G107" s="11" t="s">
        <v>50</v>
      </c>
      <c r="H107" s="12">
        <v>0.96</v>
      </c>
      <c r="I107" s="165">
        <f>'[1]Analisis de resultados'!$BK$36</f>
        <v>0.9</v>
      </c>
      <c r="K107" s="135" t="s">
        <v>251</v>
      </c>
      <c r="L107" s="12">
        <v>1</v>
      </c>
      <c r="M107" s="187">
        <f>AB107+AE107</f>
        <v>0.9</v>
      </c>
      <c r="N107" s="7" t="s">
        <v>250</v>
      </c>
      <c r="O107" s="8">
        <v>0.01</v>
      </c>
      <c r="P107" s="122">
        <f>M107/100</f>
        <v>9.0000000000000011E-3</v>
      </c>
      <c r="Q107" s="477"/>
      <c r="R107" s="406"/>
      <c r="S107" s="480"/>
      <c r="W107" s="210" t="s">
        <v>285</v>
      </c>
      <c r="X107" s="113" t="s">
        <v>83</v>
      </c>
      <c r="Y107" s="113">
        <v>1</v>
      </c>
      <c r="Z107" s="113"/>
      <c r="AA107" s="225" t="s">
        <v>459</v>
      </c>
      <c r="AB107" s="216">
        <v>0.5</v>
      </c>
      <c r="AC107" s="214"/>
      <c r="AD107" s="225" t="s">
        <v>460</v>
      </c>
      <c r="AE107" s="216">
        <v>0.4</v>
      </c>
      <c r="AO107" s="249"/>
      <c r="AQ107" s="1"/>
      <c r="AR107" s="1"/>
    </row>
    <row r="108" spans="1:66" ht="61.2" customHeight="1" x14ac:dyDescent="0.2">
      <c r="A108" s="441"/>
      <c r="B108" s="406"/>
      <c r="C108" s="442"/>
      <c r="D108" s="7" t="s">
        <v>232</v>
      </c>
      <c r="E108" s="8">
        <v>9.5999999999999992E-3</v>
      </c>
      <c r="F108" s="122">
        <f>I108/100</f>
        <v>4.0000000000000001E-3</v>
      </c>
      <c r="G108" s="11" t="s">
        <v>51</v>
      </c>
      <c r="H108" s="12">
        <v>0.96</v>
      </c>
      <c r="I108" s="165">
        <f>'[1]Analisis de resultados'!$BL$36</f>
        <v>0.4</v>
      </c>
      <c r="K108" s="135" t="s">
        <v>253</v>
      </c>
      <c r="L108" s="12">
        <v>1</v>
      </c>
      <c r="M108" s="187">
        <f>AB108+AE108</f>
        <v>0.2</v>
      </c>
      <c r="N108" s="7" t="s">
        <v>252</v>
      </c>
      <c r="O108" s="8">
        <v>0.01</v>
      </c>
      <c r="P108" s="122">
        <f>M108/100</f>
        <v>2E-3</v>
      </c>
      <c r="Q108" s="477"/>
      <c r="R108" s="406"/>
      <c r="S108" s="480"/>
      <c r="W108" s="210" t="s">
        <v>286</v>
      </c>
      <c r="X108" s="113" t="s">
        <v>83</v>
      </c>
      <c r="Y108" s="113">
        <v>1</v>
      </c>
      <c r="Z108" s="113"/>
      <c r="AA108" s="225" t="s">
        <v>459</v>
      </c>
      <c r="AB108" s="216">
        <v>0.1</v>
      </c>
      <c r="AC108" s="214"/>
      <c r="AD108" s="225" t="s">
        <v>460</v>
      </c>
      <c r="AE108" s="216">
        <v>0.1</v>
      </c>
      <c r="AG108" s="1"/>
      <c r="AH108" s="1" t="s">
        <v>390</v>
      </c>
      <c r="AI108" s="353" t="s">
        <v>509</v>
      </c>
      <c r="AJ108" s="243" t="s">
        <v>280</v>
      </c>
      <c r="AK108" s="244" t="s">
        <v>449</v>
      </c>
      <c r="AL108" s="244" t="s">
        <v>281</v>
      </c>
      <c r="AM108" s="244" t="s">
        <v>450</v>
      </c>
      <c r="AN108" s="244" t="s">
        <v>282</v>
      </c>
      <c r="AO108" s="249"/>
      <c r="AQ108" s="1"/>
      <c r="AR108" s="1"/>
    </row>
    <row r="109" spans="1:66" ht="42" customHeight="1" x14ac:dyDescent="0.2">
      <c r="A109" s="441"/>
      <c r="B109" s="406"/>
      <c r="C109" s="442"/>
      <c r="D109" s="372" t="s">
        <v>233</v>
      </c>
      <c r="E109" s="374">
        <v>9.5999999999999992E-3</v>
      </c>
      <c r="F109" s="370">
        <f>(I109+I110)/100</f>
        <v>4.7999999999999996E-3</v>
      </c>
      <c r="G109" s="11" t="s">
        <v>52</v>
      </c>
      <c r="H109" s="12">
        <v>0.48</v>
      </c>
      <c r="I109" s="165">
        <f>'[1]Analisis de resultados'!$BM$36</f>
        <v>0.48</v>
      </c>
      <c r="K109" s="482" t="s">
        <v>255</v>
      </c>
      <c r="L109" s="399">
        <v>1</v>
      </c>
      <c r="M109" s="431">
        <f>AB109+AE109</f>
        <v>0.9</v>
      </c>
      <c r="N109" s="372" t="s">
        <v>254</v>
      </c>
      <c r="O109" s="374">
        <v>0.01</v>
      </c>
      <c r="P109" s="370">
        <f>M109/100</f>
        <v>9.0000000000000011E-3</v>
      </c>
      <c r="Q109" s="477"/>
      <c r="R109" s="406"/>
      <c r="S109" s="480"/>
      <c r="W109" s="210" t="s">
        <v>287</v>
      </c>
      <c r="X109" s="113" t="s">
        <v>83</v>
      </c>
      <c r="Y109" s="113">
        <v>1</v>
      </c>
      <c r="Z109" s="113"/>
      <c r="AA109" s="225" t="s">
        <v>459</v>
      </c>
      <c r="AB109" s="216">
        <v>0.5</v>
      </c>
      <c r="AC109" s="214"/>
      <c r="AD109" s="225" t="s">
        <v>460</v>
      </c>
      <c r="AE109" s="216">
        <v>0.4</v>
      </c>
      <c r="AG109" s="1"/>
      <c r="AH109" s="1"/>
      <c r="AI109" s="354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1"/>
      <c r="B110" s="406"/>
      <c r="C110" s="442"/>
      <c r="D110" s="443"/>
      <c r="E110" s="388"/>
      <c r="F110" s="369"/>
      <c r="G110" s="11" t="s">
        <v>53</v>
      </c>
      <c r="H110" s="12">
        <v>0.48</v>
      </c>
      <c r="I110" s="165">
        <f>'[1]Analisis de resultados'!$BN$36</f>
        <v>0</v>
      </c>
      <c r="K110" s="483"/>
      <c r="L110" s="461"/>
      <c r="M110" s="462"/>
      <c r="N110" s="443"/>
      <c r="O110" s="388"/>
      <c r="P110" s="369"/>
      <c r="Q110" s="477"/>
      <c r="R110" s="406"/>
      <c r="S110" s="480"/>
      <c r="AG110" s="1"/>
      <c r="AH110" s="1"/>
      <c r="AO110" s="249"/>
    </row>
    <row r="111" spans="1:66" ht="40.200000000000003" customHeight="1" x14ac:dyDescent="0.2">
      <c r="A111" s="441"/>
      <c r="B111" s="406"/>
      <c r="C111" s="442"/>
      <c r="D111" s="372" t="s">
        <v>234</v>
      </c>
      <c r="E111" s="374">
        <v>9.5999999999999992E-3</v>
      </c>
      <c r="F111" s="370">
        <f>(I111+I112)/100</f>
        <v>0</v>
      </c>
      <c r="G111" s="11" t="s">
        <v>54</v>
      </c>
      <c r="H111" s="12">
        <v>0.48</v>
      </c>
      <c r="I111" s="165">
        <f>'[1]Analisis de resultados'!$BO$36</f>
        <v>0</v>
      </c>
      <c r="K111" s="482" t="s">
        <v>257</v>
      </c>
      <c r="L111" s="399">
        <v>1</v>
      </c>
      <c r="M111" s="431">
        <f>AB111+AE111</f>
        <v>0.4</v>
      </c>
      <c r="N111" s="372" t="s">
        <v>256</v>
      </c>
      <c r="O111" s="374">
        <v>0.01</v>
      </c>
      <c r="P111" s="370">
        <f>M111/100</f>
        <v>4.0000000000000001E-3</v>
      </c>
      <c r="Q111" s="477"/>
      <c r="R111" s="406"/>
      <c r="S111" s="480"/>
      <c r="W111" s="210" t="s">
        <v>288</v>
      </c>
      <c r="X111" s="113" t="s">
        <v>83</v>
      </c>
      <c r="Y111" s="113">
        <v>1</v>
      </c>
      <c r="Z111" s="113"/>
      <c r="AA111" s="225" t="s">
        <v>459</v>
      </c>
      <c r="AB111" s="216">
        <v>0.2</v>
      </c>
      <c r="AC111" s="214"/>
      <c r="AD111" s="225" t="s">
        <v>460</v>
      </c>
      <c r="AE111" s="216">
        <v>0.2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1"/>
      <c r="B112" s="406"/>
      <c r="C112" s="442"/>
      <c r="D112" s="443"/>
      <c r="E112" s="388"/>
      <c r="F112" s="369"/>
      <c r="G112" s="11" t="s">
        <v>55</v>
      </c>
      <c r="H112" s="12">
        <v>0.48</v>
      </c>
      <c r="I112" s="165">
        <f>'[1]Analisis de resultados'!$BP$36</f>
        <v>0</v>
      </c>
      <c r="K112" s="484"/>
      <c r="L112" s="357"/>
      <c r="M112" s="432"/>
      <c r="N112" s="373"/>
      <c r="O112" s="375"/>
      <c r="P112" s="365"/>
      <c r="Q112" s="478"/>
      <c r="R112" s="396"/>
      <c r="S112" s="481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2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</v>
      </c>
      <c r="D114" s="10" t="s">
        <v>235</v>
      </c>
      <c r="E114" s="9">
        <v>0.04</v>
      </c>
      <c r="F114" s="121">
        <f>I114/100</f>
        <v>0</v>
      </c>
      <c r="G114" s="15" t="s">
        <v>56</v>
      </c>
      <c r="H114" s="16">
        <v>6</v>
      </c>
      <c r="I114" s="174">
        <f>'[1]Analisis de resultados'!$BQ$36</f>
        <v>0</v>
      </c>
      <c r="K114" s="153" t="s">
        <v>259</v>
      </c>
      <c r="L114" s="154">
        <v>6</v>
      </c>
      <c r="M114" s="313">
        <f>AB114+AJ114</f>
        <v>0.8</v>
      </c>
      <c r="N114" s="155" t="s">
        <v>258</v>
      </c>
      <c r="O114" s="156">
        <v>0.06</v>
      </c>
      <c r="P114" s="157">
        <f>M114/100</f>
        <v>8.0000000000000002E-3</v>
      </c>
      <c r="Q114" s="158" t="s">
        <v>237</v>
      </c>
      <c r="R114" s="159">
        <v>0.06</v>
      </c>
      <c r="S114" s="160">
        <f>P114</f>
        <v>8.0000000000000002E-3</v>
      </c>
      <c r="W114" s="111" t="s">
        <v>289</v>
      </c>
      <c r="X114" s="113" t="s">
        <v>83</v>
      </c>
      <c r="Y114" s="113">
        <v>6</v>
      </c>
      <c r="Z114" s="113"/>
      <c r="AA114" s="222" t="s">
        <v>461</v>
      </c>
      <c r="AB114" s="96">
        <v>0.2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460</v>
      </c>
      <c r="AJ114" s="96">
        <v>0.6</v>
      </c>
      <c r="AK114" s="243" t="s">
        <v>280</v>
      </c>
      <c r="AL114" s="244" t="s">
        <v>449</v>
      </c>
      <c r="AM114" s="244" t="s">
        <v>281</v>
      </c>
      <c r="AN114" s="244" t="s">
        <v>450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303">
    <mergeCell ref="BQ86:BR86"/>
    <mergeCell ref="BQ87:BR87"/>
    <mergeCell ref="BQ88:BR88"/>
    <mergeCell ref="BQ89:BR89"/>
    <mergeCell ref="BQ90:BR90"/>
    <mergeCell ref="BQ91:BR91"/>
    <mergeCell ref="BQ92:BR92"/>
    <mergeCell ref="BQ93:BR93"/>
    <mergeCell ref="BQ94:BR94"/>
    <mergeCell ref="BQ84:BR84"/>
    <mergeCell ref="BQ85:BR8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AN53:AO53"/>
    <mergeCell ref="AN54:AO54"/>
    <mergeCell ref="AN55:AO55"/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2023-07-09T15:54:18Z</dcterms:modified>
</cp:coreProperties>
</file>