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3A919BB0-CEA3-4072-9CF9-C1FEA1FE430B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<sst xmlns="http://schemas.openxmlformats.org/spreadsheetml/2006/main" count="888" uniqueCount="568">
  <si>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</si>
  <si>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</si>
  <si>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</si>
  <si>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</si>
  <si>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</si>
  <si>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</si>
  <si>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</si>
  <si>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</si>
  <si>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</si>
  <si>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</si>
  <si>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</si>
  <si>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</si>
  <si>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</si>
  <si>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</si>
  <si>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</si>
  <si>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</si>
  <si>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</si>
  <si>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</si>
  <si>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</si>
  <si>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</si>
  <si>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</si>
  <si>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</si>
  <si>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</si>
  <si>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</si>
  <si>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</si>
  <si>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</si>
  <si>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</si>
  <si>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</si>
  <si>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</si>
  <si>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</si>
  <si>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</si>
  <si>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</si>
  <si>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</si>
  <si>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</si>
  <si>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</si>
  <si>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</si>
  <si>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</si>
  <si>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</si>
  <si>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</si>
  <si>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</si>
  <si>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</si>
  <si>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</si>
  <si>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</si>
  <si>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</si>
  <si>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</si>
  <si>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</si>
  <si>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</si>
  <si>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</si>
  <si>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</si>
  <si>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</si>
  <si>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</si>
  <si>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</si>
  <si>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</si>
  <si>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</si>
  <si>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</si>
  <si>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</si>
  <si>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</si>
  <si>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</si>
  <si>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</si>
  <si>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</si>
  <si>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</si>
  <si>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</si>
  <si>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</si>
  <si>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</si>
  <si>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</si>
  <si>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</si>
  <si>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</si>
  <si>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</si>
  <si>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</si>
  <si>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</si>
  <si>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</si>
  <si>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</si>
  <si>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</si>
  <si>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</si>
  <si>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</si>
  <si>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</si>
  <si>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</si>
  <si>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</si>
  <si>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</si>
  <si>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</si>
  <si>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</si>
  <si>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</si>
  <si>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</si>
  <si>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</si>
  <si>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</si>
  <si>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</si>
  <si>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</si>
  <si>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</si>
  <si>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</si>
  <si>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</si>
  <si>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</si>
  <si>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</si>
  <si>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</si>
  <si>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</si>
  <si>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</si>
  <si>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</si>
  <si>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</si>
  <si>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</si>
  <si>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</si>
  <si>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</si>
  <si>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</si>
  <si>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</si>
  <si>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</si>
  <si>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</si>
  <si>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</si>
  <si>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</si>
  <si>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</si>
  <si>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</si>
  <si>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</si>
  <si>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</si>
  <si>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</si>
  <si>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</si>
  <si>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</si>
  <si>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</si>
  <si>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</si>
  <si>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</si>
  <si>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</si>
  <si>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</si>
  <si>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</si>
  <si>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</si>
  <si>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</si>
  <si>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</si>
  <si>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</si>
  <si>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</si>
  <si>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</si>
  <si>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</si>
  <si>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</si>
  <si>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</si>
  <si>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</si>
  <si>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</si>
  <si>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</si>
  <si>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</si>
  <si>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</si>
  <si>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</si>
  <si>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</si>
  <si>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</si>
  <si>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</si>
  <si>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</si>
  <si>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</si>
  <si>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</si>
  <si>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</si>
  <si>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</si>
  <si>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</si>
  <si>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</si>
  <si>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</si>
  <si>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</si>
  <si>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</si>
  <si>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</si>
  <si>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</si>
  <si>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</si>
  <si>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</si>
  <si>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</si>
  <si>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</si>
  <si>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</si>
  <si>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</si>
  <si>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</si>
  <si>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</si>
  <si>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</si>
  <si>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</si>
  <si>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</si>
  <si>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</si>
  <si>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</si>
  <si>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</si>
  <si>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</si>
  <si>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</si>
  <si>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</si>
  <si>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</si>
  <si>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</si>
  <si>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</si>
  <si>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</si>
  <si>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</si>
  <si>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</si>
  <si>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</si>
  <si>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</si>
  <si>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</si>
  <si>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</si>
  <si>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</si>
  <si>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</si>
  <si>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</si>
  <si>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</si>
  <si>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</si>
  <si>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</si>
  <si>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</si>
  <si>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</si>
  <si>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</si>
  <si>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</si>
  <si>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</si>
  <si>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</si>
  <si>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</si>
  <si>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</si>
  <si>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</si>
  <si>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</si>
  <si>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</si>
  <si>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</si>
  <si>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</si>
  <si>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</si>
  <si>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</si>
  <si>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</si>
  <si>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</si>
  <si>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</si>
  <si>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</si>
  <si>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</si>
  <si>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</si>
  <si>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</si>
  <si>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</si>
  <si>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</si>
  <si>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</si>
  <si>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</si>
  <si>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</si>
  <si>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</si>
  <si>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</si>
  <si>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</si>
  <si>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</si>
  <si>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</si>
  <si>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</si>
  <si>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</si>
  <si>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</si>
  <si>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</si>
  <si>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</si>
  <si>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</si>
  <si>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</si>
  <si>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</si>
  <si>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</si>
  <si>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</si>
  <si>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</si>
  <si>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</si>
  <si>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</si>
  <si>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</si>
  <si>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</si>
  <si>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</si>
  <si>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</si>
  <si>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</si>
  <si>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</si>
  <si>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</si>
  <si>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</si>
  <si>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</si>
  <si>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</si>
  <si>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</si>
  <si>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</si>
  <si>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</si>
  <si>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</si>
  <si>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</si>
  <si>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</si>
  <si>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</si>
  <si>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</si>
  <si>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</si>
  <si>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</si>
  <si>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</si>
  <si>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</si>
  <si>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</si>
  <si>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</si>
  <si>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</si>
  <si>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</si>
  <si>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</si>
  <si>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</si>
  <si>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</si>
  <si>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</si>
  <si>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</si>
  <si>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</si>
  <si>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</si>
  <si>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</si>
  <si>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</si>
  <si>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</si>
  <si>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</si>
  <si>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</si>
  <si>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</si>
  <si>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</si>
  <si>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</si>
  <si>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</si>
  <si>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</si>
  <si>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</si>
  <si>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</si>
  <si>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</si>
  <si>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</si>
  <si>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</si>
  <si>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</si>
  <si>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</si>
  <si>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</si>
  <si>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</si>
  <si>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</si>
  <si>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</si>
  <si>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</si>
  <si>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</si>
  <si>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</si>
  <si>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</si>
  <si>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</si>
  <si>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</si>
  <si>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</si>
  <si>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</si>
  <si>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</si>
  <si>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</si>
  <si>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</si>
  <si>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</si>
  <si>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</si>
  <si>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</si>
  <si>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</si>
  <si>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</si>
  <si>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</si>
  <si>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</si>
  <si>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</si>
  <si>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</si>
  <si>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</si>
  <si>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</si>
  <si>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</si>
  <si>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</si>
  <si>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</si>
  <si>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</si>
  <si>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</si>
  <si>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</si>
  <si>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</si>
  <si>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</si>
  <si>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</si>
  <si>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</si>
  <si>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</si>
  <si>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</si>
  <si>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</si>
  <si>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</si>
  <si>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</si>
  <si>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</si>
  <si>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</si>
  <si>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</si>
  <si>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</si>
  <si>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</si>
  <si>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</si>
  <si>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</si>
  <si>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</si>
  <si>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</si>
  <si>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</si>
  <si>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</si>
  <si>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</si>
  <si>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</si>
  <si>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</si>
  <si>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</si>
  <si>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</si>
  <si>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</si>
  <si>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</si>
  <si>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</si>
  <si>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</si>
  <si>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</si>
  <si>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</si>
  <si>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</si>
  <si>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</si>
  <si>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</si>
  <si>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</si>
  <si>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</si>
  <si>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</si>
  <si>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</si>
  <si>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</si>
  <si>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</si>
  <si>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</si>
  <si>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</si>
  <si>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</si>
  <si>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</si>
  <si>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</si>
  <si>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</si>
  <si>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</si>
  <si>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</si>
  <si>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</si>
  <si>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</si>
  <si>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</si>
  <si>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</si>
  <si>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</si>
  <si>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</si>
  <si>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</si>
  <si>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</si>
  <si>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</si>
  <si>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</si>
  <si>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</si>
  <si>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</si>
  <si>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</si>
  <si>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</si>
  <si>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</si>
  <si>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</si>
  <si>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</si>
  <si>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</si>
  <si>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</si>
  <si>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</si>
  <si>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</si>
  <si>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</si>
  <si>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</si>
  <si>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</si>
  <si>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</si>
  <si>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</si>
  <si>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</si>
  <si>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</si>
  <si>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</si>
  <si>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</si>
  <si>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</si>
  <si>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</si>
  <si>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</si>
  <si>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</si>
  <si>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</si>
  <si>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</si>
  <si>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</si>
  <si>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</si>
  <si>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</si>
  <si>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</si>
  <si>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</si>
  <si>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</si>
  <si>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</si>
  <si>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</si>
  <si>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</si>
  <si>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</si>
  <si>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</si>
  <si>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</si>
  <si>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</si>
  <si>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</si>
  <si>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</si>
  <si>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</si>
  <si>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</si>
  <si>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</si>
  <si>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</si>
  <si>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</si>
  <si>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</si>
  <si>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</si>
  <si>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</si>
  <si>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</si>
  <si>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</si>
  <si>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</si>
  <si>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</si>
  <si>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</si>
  <si>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</si>
  <si>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</si>
  <si>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</si>
  <si>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</si>
  <si>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</si>
  <si>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</si>
  <si>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</si>
  <si>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</si>
  <si>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</si>
  <si>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</si>
  <si>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</si>
  <si>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</si>
  <si>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</si>
  <si>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</si>
  <si>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</si>
  <si>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</si>
  <si>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</si>
  <si>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</si>
  <si>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</si>
  <si>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</si>
  <si>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</si>
  <si>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</si>
  <si>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</si>
  <si>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</si>
  <si>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</si>
  <si>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</si>
  <si>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</si>
  <si>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</si>
  <si>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</si>
  <si>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</si>
  <si>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</si>
  <si>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</si>
  <si>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</si>
  <si>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</si>
  <si>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</si>
  <si>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</si>
  <si>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</si>
  <si>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</si>
  <si>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</si>
  <si>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</si>
  <si>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</si>
  <si>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</si>
  <si>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</si>
  <si>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</si>
  <si>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</si>
  <si>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</si>
  <si>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</si>
  <si>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</si>
  <si>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</si>
  <si>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</si>
  <si>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</si>
  <si>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</si>
  <si>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</si>
  <si>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</si>
  <si>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</si>
  <si>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</si>
  <si>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</si>
  <si>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</si>
  <si>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</si>
  <si>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</si>
  <si>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</si>
  <si>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</si>
  <si>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</si>
  <si>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</si>
  <si>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</si>
  <si>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</si>
  <si>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</si>
  <si>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</si>
  <si>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</si>
  <si>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</si>
  <si>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</si>
  <si>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</si>
  <si>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</si>
  <si>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</si>
  <si>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</si>
  <si>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</si>
  <si>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</si>
  <si>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</si>
  <si>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</si>
  <si>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</si>
  <si>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</si>
  <si>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</si>
  <si>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</si>
  <si>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</si>
  <si>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</si>
  <si>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</si>
  <si>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</si>
  <si>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</si>
  <si>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</si>
  <si>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</si>
  <si>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</si>
  <si>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</si>
  <si>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</si>
  <si>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</si>
  <si>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</si>
  <si>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</si>
  <si>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</si>
  <si>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</si>
  <si>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</si>
  <si>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</si>
  <si>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</si>
  <si>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</si>
  <si>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</si>
  <si>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</si>
  <si>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</si>
  <si>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</si>
  <si>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</si>
  <si>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</si>
  <si>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</si>
  <si>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</si>
  <si>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</si>
  <si>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</si>
  <si>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</si>
  <si>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</si>
  <si>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</si>
  <si>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</si>
  <si>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</si>
  <si>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</si>
  <si>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</si>
  <si>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</si>
  <si>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</si>
  <si>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</si>
  <si>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</si>
  <si>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</si>
  <si>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</si>
  <si>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</si>
  <si>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</si>
  <si>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</si>
  <si>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</si>
  <si>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</si>
  <si>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</si>
  <si>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</si>
  <si>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</si>
  <si>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</si>
  <si>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</si>
  <si>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</si>
  <si>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</si>
  <si>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</si>
  <si>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</si>
  <si>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</si>
  <si>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</si>
  <si>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</si>
  <si>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</si>
  <si>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</si>
  <si>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</si>
  <si>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NP</t>
  </si>
  <si>
    <t>PERSONERÍA DE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</si>
</sst>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6.38%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2.20%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2.10%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zoomScale="85" zoomScaleNormal="85" workbookViewId="0">
      <selection activeCell="B2" sqref="B2:D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299" t="s">
        <v>520</v>
      </c>
    </row>
    <row r="2" spans="1:43" ht="26.4" customHeight="1" x14ac:dyDescent="0.3">
      <c r="A2" s="352" t="s">
        <v>260</v>
      </c>
      <c r="B2" s="351" t="s">
        <v>567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0</v>
      </c>
      <c r="H3" s="201">
        <f>(G3*100)/25</f>
        <v>0</v>
      </c>
      <c r="I3" s="254"/>
      <c r="J3" s="193"/>
      <c r="M3" s="199" t="s">
        <v>381</v>
      </c>
      <c r="N3" s="200">
        <f>R11</f>
        <v>6.3833333333333339E-2</v>
      </c>
      <c r="O3" s="201">
        <f>(N3*100)/25</f>
        <v>0.25533333333333336</v>
      </c>
      <c r="Q3" s="193">
        <f>J3</f>
        <v>0</v>
      </c>
      <c r="R3" s="254">
        <f>O3*100</f>
        <v>25.533333333333335</v>
      </c>
      <c r="S3" s="256">
        <f>R3-Q3</f>
        <v>25.533333333333335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</v>
      </c>
      <c r="H4" s="204">
        <f>(G4*100)/35</f>
        <v>0</v>
      </c>
      <c r="I4" s="255"/>
      <c r="J4" s="194"/>
      <c r="M4" s="202" t="s">
        <v>382</v>
      </c>
      <c r="N4" s="203">
        <f>R34</f>
        <v>6.7000000000000004E-2</v>
      </c>
      <c r="O4" s="204">
        <f>(N4*100)/35</f>
        <v>0.19142857142857142</v>
      </c>
      <c r="Q4" s="194">
        <f>J4</f>
        <v>0</v>
      </c>
      <c r="R4" s="255">
        <f>O4*100</f>
        <v>19.142857142857142</v>
      </c>
      <c r="S4" s="256">
        <f>R4-Q4</f>
        <v>19.142857142857142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</v>
      </c>
      <c r="H5" s="201">
        <f>(G5*100)/25</f>
        <v>0</v>
      </c>
      <c r="I5" s="254"/>
      <c r="J5" s="193"/>
      <c r="M5" s="199" t="s">
        <v>383</v>
      </c>
      <c r="N5" s="200">
        <f>R80</f>
        <v>2.2000000000000002E-2</v>
      </c>
      <c r="O5" s="201">
        <f>(N5*100)/25</f>
        <v>8.8000000000000009E-2</v>
      </c>
      <c r="Q5" s="193">
        <f>J5</f>
        <v>0</v>
      </c>
      <c r="R5" s="254">
        <f>O5*100</f>
        <v>8.8000000000000007</v>
      </c>
      <c r="S5" s="256">
        <f>R5-Q5</f>
        <v>8.8000000000000007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0</v>
      </c>
      <c r="H6" s="204">
        <f>(G6*100)/15</f>
        <v>0</v>
      </c>
      <c r="I6" s="255"/>
      <c r="J6" s="194"/>
      <c r="M6" s="202" t="s">
        <v>384</v>
      </c>
      <c r="N6" s="203">
        <f>R100</f>
        <v>2.0999999999999998E-2</v>
      </c>
      <c r="O6" s="204">
        <f>(N6*100)/15</f>
        <v>0.13999999999999999</v>
      </c>
      <c r="Q6" s="194">
        <f>J6</f>
        <v>0</v>
      </c>
      <c r="R6" s="255">
        <f>O6*100</f>
        <v>13.999999999999998</v>
      </c>
      <c r="S6" s="256">
        <f>R6-Q6</f>
        <v>13.999999999999998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</v>
      </c>
      <c r="H7" s="207">
        <f>((H3*25)+(H4*35)+(H5*25)+(H6*15))/100</f>
        <v>0</v>
      </c>
      <c r="I7" s="257">
        <f>SUM(I3:I6)</f>
        <v>0</v>
      </c>
      <c r="J7" s="257">
        <f>((J3*25)+(J4*35)+(J5*25)+(J6*15))/100</f>
        <v>0</v>
      </c>
      <c r="M7" s="205"/>
      <c r="N7" s="206">
        <f>SUM(N3:N6)</f>
        <v>0.17383333333333334</v>
      </c>
      <c r="O7" s="207">
        <f>((O3*25)+(O4*35)+(O5*25)+(O6*15))/100</f>
        <v>0.17383333333333334</v>
      </c>
      <c r="Q7" s="257">
        <f>((Q3*25)+(Q4*35)+(Q5*25)+(Q6*15))/100</f>
        <v>0</v>
      </c>
      <c r="R7" s="257">
        <f>O7*100</f>
        <v>17.383333333333333</v>
      </c>
      <c r="S7" s="287">
        <f>R7-Q7</f>
        <v>17.383333333333333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 t="s">
        <v>566</v>
      </c>
      <c r="C8" s="487"/>
      <c r="D8" s="182"/>
      <c r="J8" s="276"/>
      <c r="K8" s="173" t="s">
        <v>261</v>
      </c>
      <c r="Q8" s="362" t="s">
        <v>294</v>
      </c>
      <c r="R8" s="362"/>
      <c r="S8" s="182">
        <f>R11+R34+R80+R100</f>
        <v>0.17383333333333334</v>
      </c>
    </row>
    <row r="9" spans="1:43" ht="23.4" customHeight="1" thickBot="1" x14ac:dyDescent="0.35">
      <c r="A9" s="172" t="s">
        <v>551</v>
      </c>
      <c r="B9" s="372" t="s">
        <v>566</v>
      </c>
      <c r="C9" s="372"/>
      <c r="D9" s="319"/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6.3833333333333339E-2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/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1.9333333333333334E-2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</v>
      </c>
      <c r="G14" s="398" t="s">
        <v>1</v>
      </c>
      <c r="H14" s="400">
        <v>4</v>
      </c>
      <c r="I14" s="401"/>
      <c r="J14" s="36"/>
      <c r="K14" s="403" t="s">
        <v>82</v>
      </c>
      <c r="L14" s="430">
        <v>4</v>
      </c>
      <c r="M14" s="432">
        <f>AA15+AB15+AC15</f>
        <v>1.9333333333333333</v>
      </c>
      <c r="N14" s="373" t="s">
        <v>109</v>
      </c>
      <c r="O14" s="434">
        <v>0.04</v>
      </c>
      <c r="P14" s="412">
        <f>M14/100</f>
        <v>1.9333333333333334E-2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0.4</v>
      </c>
      <c r="AC15" s="175">
        <f>AVERAGE(AF15:AH15)</f>
        <v>0.33333333333333331</v>
      </c>
      <c r="AD15" s="115"/>
      <c r="AE15" s="115"/>
      <c r="AF15" s="103">
        <v>0.4</v>
      </c>
      <c r="AG15" s="35">
        <v>0.4</v>
      </c>
      <c r="AH15" s="100">
        <v>0.2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0</v>
      </c>
      <c r="D17" s="385" t="s">
        <v>68</v>
      </c>
      <c r="E17" s="383">
        <v>0.04</v>
      </c>
      <c r="F17" s="364">
        <f>(I17+I18)/100</f>
        <v>0</v>
      </c>
      <c r="G17" s="19" t="s">
        <v>2</v>
      </c>
      <c r="H17" s="20">
        <v>1</v>
      </c>
      <c r="I17" s="162"/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1.55E-2</v>
      </c>
      <c r="Q17" s="415" t="s">
        <v>238</v>
      </c>
      <c r="R17" s="436">
        <v>7.6999999999999999E-2</v>
      </c>
      <c r="S17" s="439">
        <f>P17+P19</f>
        <v>1.55E-2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160137191428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/>
      <c r="K18" s="72" t="s">
        <v>111</v>
      </c>
      <c r="L18" s="208">
        <v>4</v>
      </c>
      <c r="M18" s="187">
        <f>AI18+AT18</f>
        <v>1.55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2">
        <v>0.14000000000000001</v>
      </c>
      <c r="AE18" s="291">
        <v>145854905</v>
      </c>
      <c r="AF18" s="278">
        <f>AE18*100/AE17</f>
        <v>9.1081218359932631E-2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0</v>
      </c>
      <c r="G19" s="11" t="s">
        <v>4</v>
      </c>
      <c r="H19" s="12">
        <v>1</v>
      </c>
      <c r="I19" s="163"/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0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7317954046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/>
      <c r="K20" s="73" t="s">
        <v>85</v>
      </c>
      <c r="L20" s="281">
        <v>3.7</v>
      </c>
      <c r="M20" s="75">
        <f>AI20+AT20</f>
        <v>0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2">
        <v>1.53</v>
      </c>
      <c r="AE20" s="291">
        <v>0</v>
      </c>
      <c r="AF20" s="278">
        <f>AE20*100/AE19</f>
        <v>0</v>
      </c>
      <c r="AH20" s="222" t="s">
        <v>409</v>
      </c>
      <c r="AI20" s="96">
        <v>0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0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0</v>
      </c>
      <c r="D22" s="385" t="s">
        <v>72</v>
      </c>
      <c r="E22" s="387">
        <v>4.7E-2</v>
      </c>
      <c r="F22" s="364">
        <f>(I22+I23)/100</f>
        <v>0</v>
      </c>
      <c r="G22" s="19" t="s">
        <v>6</v>
      </c>
      <c r="H22" s="20">
        <v>2</v>
      </c>
      <c r="I22" s="162"/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1.3500000000000002E-2</v>
      </c>
      <c r="Q22" s="415" t="s">
        <v>240</v>
      </c>
      <c r="R22" s="436">
        <v>8.6999999999999994E-2</v>
      </c>
      <c r="S22" s="439">
        <f>P22+P25</f>
        <v>2.9000000000000001E-2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331">
        <v>951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/>
      <c r="K23" s="72" t="s">
        <v>87</v>
      </c>
      <c r="L23" s="208">
        <v>4</v>
      </c>
      <c r="M23" s="55">
        <f>AI23+AT23</f>
        <v>1.35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2">
        <v>3.56</v>
      </c>
      <c r="AE23" s="332">
        <v>6.5</v>
      </c>
      <c r="AF23" s="278">
        <f>AE23*100/AE22</f>
        <v>0.68349106203995791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0.6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0</v>
      </c>
      <c r="G25" s="11" t="s">
        <v>8</v>
      </c>
      <c r="H25" s="12">
        <v>1.5</v>
      </c>
      <c r="I25" s="165"/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1.55E-2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331">
        <v>577.5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/>
      <c r="K26" s="72" t="s">
        <v>89</v>
      </c>
      <c r="L26" s="208">
        <v>4.7</v>
      </c>
      <c r="M26" s="187">
        <f>AI26+AT26</f>
        <v>1.55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2">
        <v>1.97</v>
      </c>
      <c r="AE26" s="332">
        <v>3</v>
      </c>
      <c r="AF26" s="278">
        <f>AE26*100/AE25</f>
        <v>0.51948051948051943</v>
      </c>
      <c r="AH26" s="222" t="s">
        <v>478</v>
      </c>
      <c r="AI26" s="96">
        <v>0.75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0.8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0</v>
      </c>
      <c r="D29" s="390" t="s">
        <v>74</v>
      </c>
      <c r="E29" s="383">
        <v>4.5999999999999999E-2</v>
      </c>
      <c r="F29" s="364">
        <f>(I29+I30+I31)/100</f>
        <v>0</v>
      </c>
      <c r="G29" s="19" t="s">
        <v>10</v>
      </c>
      <c r="H29" s="20">
        <v>2.1</v>
      </c>
      <c r="I29" s="162"/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0</v>
      </c>
      <c r="AD29" s="93"/>
      <c r="AE29" s="346" t="s">
        <v>93</v>
      </c>
      <c r="AF29" s="347"/>
      <c r="AG29" s="315">
        <f>AE31+AF31+AG31</f>
        <v>0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AVERAGE(AT29:BF29)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/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/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</v>
      </c>
      <c r="AF31" s="303">
        <f>AS30</f>
        <v>0</v>
      </c>
      <c r="AG31" s="304">
        <f>AS31</f>
        <v>0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6.7000000000000004E-2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0</v>
      </c>
      <c r="D36" s="10" t="s">
        <v>137</v>
      </c>
      <c r="E36" s="9">
        <v>2.8000000000000001E-2</v>
      </c>
      <c r="F36" s="121">
        <f>I36/100</f>
        <v>0</v>
      </c>
      <c r="G36" s="15" t="s">
        <v>13</v>
      </c>
      <c r="H36" s="16">
        <v>2.8</v>
      </c>
      <c r="I36" s="174"/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5" t="s">
        <v>242</v>
      </c>
      <c r="R36" s="380">
        <v>0.09</v>
      </c>
      <c r="S36" s="469">
        <f>P36+P37+P38+P40</f>
        <v>8.0000000000000002E-3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0</v>
      </c>
      <c r="G37" s="11" t="s">
        <v>14</v>
      </c>
      <c r="H37" s="12">
        <v>1</v>
      </c>
      <c r="I37" s="165"/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0</v>
      </c>
      <c r="G38" s="11" t="s">
        <v>15</v>
      </c>
      <c r="H38" s="12">
        <v>1.4</v>
      </c>
      <c r="I38" s="165"/>
      <c r="K38" s="135" t="s">
        <v>161</v>
      </c>
      <c r="L38" s="310"/>
      <c r="M38" s="311"/>
      <c r="N38" s="373" t="s">
        <v>160</v>
      </c>
      <c r="O38" s="375">
        <v>2.8000000000000001E-2</v>
      </c>
      <c r="P38" s="371">
        <f>M39/100</f>
        <v>0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/>
      <c r="K39" s="135" t="s">
        <v>162</v>
      </c>
      <c r="L39" s="16">
        <v>2.8</v>
      </c>
      <c r="M39" s="312">
        <f>AB39+AM39</f>
        <v>0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0</v>
      </c>
      <c r="G40" s="11" t="s">
        <v>17</v>
      </c>
      <c r="H40" s="459">
        <v>2.4</v>
      </c>
      <c r="I40" s="460"/>
      <c r="K40" s="135" t="s">
        <v>164</v>
      </c>
      <c r="L40" s="16">
        <v>1.2</v>
      </c>
      <c r="M40" s="54">
        <f>AB40+AM40</f>
        <v>0.4</v>
      </c>
      <c r="N40" s="373" t="s">
        <v>163</v>
      </c>
      <c r="O40" s="375">
        <v>2.4E-2</v>
      </c>
      <c r="P40" s="371">
        <f>(M40+M41)/100</f>
        <v>8.0000000000000002E-3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0.4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0</v>
      </c>
      <c r="D43" s="386" t="s">
        <v>141</v>
      </c>
      <c r="E43" s="388">
        <v>0.03</v>
      </c>
      <c r="F43" s="458">
        <f>(I43+I44)/100</f>
        <v>0</v>
      </c>
      <c r="G43" s="11" t="s">
        <v>18</v>
      </c>
      <c r="H43" s="12">
        <v>1.5</v>
      </c>
      <c r="I43" s="165"/>
      <c r="K43" s="137" t="s">
        <v>167</v>
      </c>
      <c r="L43" s="356">
        <v>3</v>
      </c>
      <c r="M43" s="359">
        <f>AB43+AM43</f>
        <v>0</v>
      </c>
      <c r="N43" s="390" t="s">
        <v>166</v>
      </c>
      <c r="O43" s="383">
        <v>0.03</v>
      </c>
      <c r="P43" s="364">
        <f>M43/100</f>
        <v>0</v>
      </c>
      <c r="Q43" s="415" t="s">
        <v>243</v>
      </c>
      <c r="R43" s="380">
        <v>0.08</v>
      </c>
      <c r="S43" s="469">
        <f>P43+P45+P47</f>
        <v>1.2E-2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/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0</v>
      </c>
      <c r="G45" s="11" t="s">
        <v>20</v>
      </c>
      <c r="H45" s="12">
        <v>1.5</v>
      </c>
      <c r="I45" s="165"/>
      <c r="K45" s="135" t="s">
        <v>170</v>
      </c>
      <c r="L45" s="400">
        <v>3</v>
      </c>
      <c r="M45" s="466">
        <f>AB45+AM45</f>
        <v>0</v>
      </c>
      <c r="N45" s="373" t="s">
        <v>168</v>
      </c>
      <c r="O45" s="375">
        <v>0.03</v>
      </c>
      <c r="P45" s="371">
        <f>M45/100</f>
        <v>0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/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0</v>
      </c>
      <c r="G47" s="11" t="s">
        <v>22</v>
      </c>
      <c r="H47" s="459">
        <v>2</v>
      </c>
      <c r="I47" s="460"/>
      <c r="K47" s="135" t="s">
        <v>173</v>
      </c>
      <c r="L47" s="12">
        <v>1</v>
      </c>
      <c r="M47" s="187">
        <f>AB47+AM47</f>
        <v>0.6</v>
      </c>
      <c r="N47" s="373" t="s">
        <v>172</v>
      </c>
      <c r="O47" s="375">
        <v>0.02</v>
      </c>
      <c r="P47" s="371">
        <f>(M47+M48)/100</f>
        <v>1.2E-2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0.6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52" t="s">
        <v>153</v>
      </c>
      <c r="B50" s="454">
        <v>7.0000000000000007E-2</v>
      </c>
      <c r="C50" s="445">
        <f>F50</f>
        <v>0</v>
      </c>
      <c r="D50" s="373" t="s">
        <v>144</v>
      </c>
      <c r="E50" s="375">
        <v>7.0000000000000007E-2</v>
      </c>
      <c r="F50" s="371">
        <f>(I50+I51+I52+I56+I57+I58)/100</f>
        <v>0</v>
      </c>
      <c r="G50" s="11" t="s">
        <v>23</v>
      </c>
      <c r="H50" s="12">
        <v>3</v>
      </c>
      <c r="I50" s="165"/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0</v>
      </c>
      <c r="Q50" s="415" t="s">
        <v>244</v>
      </c>
      <c r="R50" s="380">
        <v>7.0000000000000007E-2</v>
      </c>
      <c r="S50" s="469">
        <f>P50</f>
        <v>0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44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/>
      <c r="K51" s="135" t="s">
        <v>177</v>
      </c>
      <c r="L51" s="12">
        <v>3.5</v>
      </c>
      <c r="M51" s="187">
        <f>AA51</f>
        <v>0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AVERAGE(AA53:AA67)</f>
        <v>0</v>
      </c>
      <c r="AB51" s="1"/>
      <c r="AC51" s="185">
        <f>AVERAGE(AC53:AC67)</f>
        <v>0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</v>
      </c>
      <c r="AI51" s="253">
        <v>1</v>
      </c>
      <c r="AJ51" s="1"/>
      <c r="AK51" s="185">
        <f>AVERAGE(AK53:AK67)</f>
        <v>0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/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0</v>
      </c>
      <c r="AB53" s="1"/>
      <c r="AC53" s="208">
        <f>SUM(AD53:AF53)</f>
        <v>0</v>
      </c>
      <c r="AD53" s="260">
        <v>0</v>
      </c>
      <c r="AE53" s="56"/>
      <c r="AF53" s="217"/>
      <c r="AG53" s="1"/>
      <c r="AH53" s="208">
        <v>0</v>
      </c>
      <c r="AJ53" s="1"/>
      <c r="AK53" s="208">
        <v>0</v>
      </c>
    </row>
    <row r="54" spans="1:44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</row>
    <row r="55" spans="1:44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</row>
    <row r="56" spans="1:44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/>
      <c r="K56" s="135" t="s">
        <v>182</v>
      </c>
      <c r="L56" s="128">
        <v>1</v>
      </c>
      <c r="M56" s="187">
        <f>AK51</f>
        <v>0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/>
      <c r="K57" s="138"/>
      <c r="L57" s="124"/>
      <c r="M57" s="148"/>
      <c r="N57" s="125"/>
      <c r="O57" s="126"/>
      <c r="P57" s="127"/>
      <c r="Q57" s="416"/>
      <c r="R57" s="381"/>
      <c r="S57" s="470"/>
      <c r="Y57" s="333" t="s">
        <v>404</v>
      </c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/>
      <c r="K58" s="138"/>
      <c r="L58" s="124"/>
      <c r="M58" s="148"/>
      <c r="N58" s="125"/>
      <c r="O58" s="126"/>
      <c r="P58" s="127"/>
      <c r="Q58" s="416"/>
      <c r="R58" s="381"/>
      <c r="S58" s="470"/>
      <c r="Y58" s="333" t="s">
        <v>405</v>
      </c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 t="s">
        <v>406</v>
      </c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 t="s">
        <v>407</v>
      </c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427</v>
      </c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453</v>
      </c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454</v>
      </c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455</v>
      </c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456</v>
      </c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457</v>
      </c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458</v>
      </c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</v>
      </c>
      <c r="D68" s="373" t="s">
        <v>145</v>
      </c>
      <c r="E68" s="375">
        <v>0.06</v>
      </c>
      <c r="F68" s="371">
        <f>I68/100</f>
        <v>0</v>
      </c>
      <c r="G68" s="398" t="s">
        <v>34</v>
      </c>
      <c r="H68" s="400">
        <v>6</v>
      </c>
      <c r="I68" s="401"/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3.3000000000000002E-2</v>
      </c>
      <c r="Q68" s="415" t="s">
        <v>245</v>
      </c>
      <c r="R68" s="380">
        <v>0.06</v>
      </c>
      <c r="S68" s="469">
        <f>P68</f>
        <v>3.3000000000000002E-2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2">
        <f>AB69</f>
        <v>1.5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1.5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2">
        <f>AB70</f>
        <v>0.3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0.3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2">
        <f>AB71</f>
        <v>1.5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2">
        <f>AB72</f>
        <v>0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1.1000000000000001</v>
      </c>
      <c r="BJ72" s="4">
        <v>1.1000000000000001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3"/>
      <c r="BH73" s="39" t="s">
        <v>431</v>
      </c>
      <c r="BI73" s="185">
        <f>AVERAGE(BJ73:BO73)</f>
        <v>1.1000000000000001</v>
      </c>
      <c r="BJ73" s="4">
        <v>1.1000000000000001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1.4</v>
      </c>
      <c r="BJ74" s="4">
        <v>1.4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0</v>
      </c>
      <c r="D75" s="7" t="s">
        <v>147</v>
      </c>
      <c r="E75" s="8">
        <v>2.8000000000000001E-2</v>
      </c>
      <c r="F75" s="122">
        <f>I75/100</f>
        <v>0</v>
      </c>
      <c r="G75" s="11" t="s">
        <v>35</v>
      </c>
      <c r="H75" s="12">
        <v>2.8</v>
      </c>
      <c r="I75" s="165"/>
      <c r="K75" s="137" t="s">
        <v>192</v>
      </c>
      <c r="L75" s="20">
        <v>2.8</v>
      </c>
      <c r="M75" s="186">
        <f>AA75</f>
        <v>1.4</v>
      </c>
      <c r="N75" s="17" t="s">
        <v>189</v>
      </c>
      <c r="O75" s="18">
        <v>2.8000000000000001E-2</v>
      </c>
      <c r="P75" s="120">
        <f>M75/100</f>
        <v>1.3999999999999999E-2</v>
      </c>
      <c r="Q75" s="456" t="s">
        <v>151</v>
      </c>
      <c r="R75" s="380">
        <v>0.05</v>
      </c>
      <c r="S75" s="469">
        <f>P75+P76+P77</f>
        <v>1.3999999999999999E-2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1.4</v>
      </c>
      <c r="AC75" s="222" t="s">
        <v>367</v>
      </c>
      <c r="AD75" s="318">
        <f>AVERAGE(AF75,AH75,AJ75)</f>
        <v>1.2</v>
      </c>
      <c r="AE75" s="241" t="s">
        <v>357</v>
      </c>
      <c r="AF75" s="320">
        <f>BI72</f>
        <v>1.1000000000000001</v>
      </c>
      <c r="AG75" s="242" t="s">
        <v>358</v>
      </c>
      <c r="AH75" s="321">
        <f>BI73</f>
        <v>1.1000000000000001</v>
      </c>
      <c r="AI75" s="242" t="s">
        <v>359</v>
      </c>
      <c r="AJ75" s="317">
        <f>BI74</f>
        <v>1.4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1.2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0</v>
      </c>
      <c r="G76" s="11" t="s">
        <v>36</v>
      </c>
      <c r="H76" s="12">
        <v>1.1000000000000001</v>
      </c>
      <c r="I76" s="165"/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</v>
      </c>
      <c r="AC76" s="222" t="s">
        <v>369</v>
      </c>
      <c r="AD76" s="318">
        <f>AVERAGE(AF76,AH76,AJ76)</f>
        <v>0</v>
      </c>
      <c r="AE76" s="241" t="s">
        <v>357</v>
      </c>
      <c r="AF76" s="320">
        <f>BI77</f>
        <v>0</v>
      </c>
      <c r="AG76" s="242" t="s">
        <v>358</v>
      </c>
      <c r="AH76" s="321">
        <f>BI78</f>
        <v>0</v>
      </c>
      <c r="AI76" s="242" t="s">
        <v>359</v>
      </c>
      <c r="AJ76" s="317">
        <f>BI79</f>
        <v>0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0</v>
      </c>
      <c r="G77" s="11" t="s">
        <v>37</v>
      </c>
      <c r="H77" s="12">
        <v>1.1000000000000001</v>
      </c>
      <c r="I77" s="165"/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6"/>
      <c r="AA77" s="317">
        <v>0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2.2000000000000002E-2</v>
      </c>
      <c r="S80" s="429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56" t="s">
        <v>196</v>
      </c>
      <c r="B82" s="380">
        <v>0.17</v>
      </c>
      <c r="C82" s="457">
        <f>F82</f>
        <v>0</v>
      </c>
      <c r="D82" s="390" t="s">
        <v>195</v>
      </c>
      <c r="E82" s="383">
        <v>0.17</v>
      </c>
      <c r="F82" s="364">
        <f>(I82+I83+I84)/100</f>
        <v>0</v>
      </c>
      <c r="G82" s="15" t="s">
        <v>38</v>
      </c>
      <c r="H82" s="16">
        <v>9</v>
      </c>
      <c r="I82" s="174"/>
      <c r="K82" s="137" t="s">
        <v>207</v>
      </c>
      <c r="L82" s="356">
        <v>20.5</v>
      </c>
      <c r="M82" s="359">
        <f>W87</f>
        <v>0</v>
      </c>
      <c r="N82" s="390" t="s">
        <v>206</v>
      </c>
      <c r="O82" s="383">
        <v>0.20499999999999999</v>
      </c>
      <c r="P82" s="364">
        <f>(M84+M82+M86+M87+M88)/100</f>
        <v>0</v>
      </c>
      <c r="Q82" s="415" t="s">
        <v>196</v>
      </c>
      <c r="R82" s="380">
        <v>0.20499999999999999</v>
      </c>
      <c r="S82" s="469">
        <f>P82</f>
        <v>0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/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/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0.03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0</v>
      </c>
      <c r="BD84" s="265"/>
      <c r="BE84" s="266"/>
      <c r="BF84" s="266"/>
      <c r="BG84" s="267"/>
      <c r="BI84" s="208">
        <f t="shared" ref="BI84" si="6">SUM(BJ84:BN84)</f>
        <v>0</v>
      </c>
      <c r="BJ84" s="265"/>
      <c r="BK84" s="266"/>
      <c r="BL84" s="266" t="s">
        <v>547</v>
      </c>
      <c r="BM84" s="266" t="s">
        <v>547</v>
      </c>
      <c r="BN84" s="267" t="s">
        <v>547</v>
      </c>
    </row>
    <row r="85" spans="1:66" ht="45.6" customHeight="1" x14ac:dyDescent="0.2">
      <c r="A85" s="448" t="s">
        <v>200</v>
      </c>
      <c r="B85" s="451">
        <v>0.02</v>
      </c>
      <c r="C85" s="445">
        <f>F85+F86</f>
        <v>0</v>
      </c>
      <c r="D85" s="7" t="s">
        <v>197</v>
      </c>
      <c r="E85" s="8">
        <v>0.01</v>
      </c>
      <c r="F85" s="122">
        <f>I85/100</f>
        <v>0</v>
      </c>
      <c r="G85" s="11" t="s">
        <v>41</v>
      </c>
      <c r="H85" s="12">
        <v>1</v>
      </c>
      <c r="I85" s="165"/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 t="s">
        <v>547</v>
      </c>
      <c r="BN85" s="267" t="s">
        <v>547</v>
      </c>
    </row>
    <row r="86" spans="1:66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7">I86/100</f>
        <v>0</v>
      </c>
      <c r="G86" s="11" t="s">
        <v>42</v>
      </c>
      <c r="H86" s="12">
        <v>1</v>
      </c>
      <c r="I86" s="165"/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/>
      <c r="BD86" s="265"/>
      <c r="BE86" s="266"/>
      <c r="BF86" s="266"/>
      <c r="BG86" s="267"/>
      <c r="BI86" s="208"/>
      <c r="BJ86" s="265"/>
      <c r="BK86" s="266"/>
      <c r="BL86" s="266" t="s">
        <v>547</v>
      </c>
      <c r="BM86" s="266" t="s">
        <v>547</v>
      </c>
      <c r="BN86" s="267" t="s">
        <v>547</v>
      </c>
    </row>
    <row r="87" spans="1:66" ht="40.799999999999997" customHeight="1" x14ac:dyDescent="0.2">
      <c r="A87" s="448" t="s">
        <v>204</v>
      </c>
      <c r="B87" s="451">
        <v>1.4999999999999999E-2</v>
      </c>
      <c r="C87" s="445">
        <f>F87</f>
        <v>0</v>
      </c>
      <c r="D87" s="373" t="s">
        <v>199</v>
      </c>
      <c r="E87" s="375">
        <v>1.4999999999999999E-2</v>
      </c>
      <c r="F87" s="371">
        <f t="shared" si="7"/>
        <v>0</v>
      </c>
      <c r="G87" s="398" t="s">
        <v>43</v>
      </c>
      <c r="H87" s="400">
        <v>1.5</v>
      </c>
      <c r="I87" s="401"/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0</v>
      </c>
      <c r="X87" s="263"/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/>
      <c r="AN87" s="268">
        <f>BC100</f>
        <v>0</v>
      </c>
      <c r="AO87" s="1"/>
      <c r="AP87" s="1"/>
      <c r="AQ87" s="1"/>
      <c r="AR87" s="1"/>
      <c r="AT87" s="268">
        <f>BI100</f>
        <v>0</v>
      </c>
      <c r="AU87" s="1"/>
      <c r="BA87" s="333" t="s">
        <v>403</v>
      </c>
      <c r="BB87" s="334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 t="s">
        <v>547</v>
      </c>
      <c r="BN87" s="267" t="s">
        <v>547</v>
      </c>
    </row>
    <row r="88" spans="1:66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 t="s">
        <v>547</v>
      </c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 t="s">
        <v>547</v>
      </c>
      <c r="BN89" s="267" t="s">
        <v>547</v>
      </c>
    </row>
    <row r="90" spans="1:66" ht="61.2" customHeight="1" x14ac:dyDescent="0.2">
      <c r="A90" s="442" t="s">
        <v>203</v>
      </c>
      <c r="B90" s="407">
        <v>4.4999999999999998E-2</v>
      </c>
      <c r="C90" s="443">
        <f>F90+F91</f>
        <v>0</v>
      </c>
      <c r="D90" s="7" t="s">
        <v>201</v>
      </c>
      <c r="E90" s="8">
        <v>2.1999999999999999E-2</v>
      </c>
      <c r="F90" s="122">
        <f t="shared" si="7"/>
        <v>0</v>
      </c>
      <c r="G90" s="11" t="s">
        <v>44</v>
      </c>
      <c r="H90" s="12">
        <v>2.2000000000000002</v>
      </c>
      <c r="I90" s="165"/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3.9399999999999998E-2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 t="s">
        <v>547</v>
      </c>
      <c r="BK90" s="266" t="s">
        <v>547</v>
      </c>
      <c r="BL90" s="266"/>
      <c r="BM90" s="266" t="s">
        <v>547</v>
      </c>
      <c r="BN90" s="267" t="s">
        <v>547</v>
      </c>
    </row>
    <row r="91" spans="1:66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7"/>
        <v>0</v>
      </c>
      <c r="G91" s="11" t="s">
        <v>45</v>
      </c>
      <c r="H91" s="12">
        <v>2.2999999999999998</v>
      </c>
      <c r="I91" s="165"/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1.6999999999999999E-3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0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2.0999999999999998E-2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AVERAGE(BC84:BC99)</f>
        <v>0</v>
      </c>
      <c r="BI100" s="185">
        <f>AVERAGE(BI84:BI99)</f>
        <v>0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0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/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1.4999999999999999E-2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0</v>
      </c>
      <c r="G103" s="11" t="s">
        <v>47</v>
      </c>
      <c r="H103" s="12">
        <v>3</v>
      </c>
      <c r="I103" s="165"/>
      <c r="K103" s="136" t="s">
        <v>226</v>
      </c>
      <c r="L103" s="22">
        <v>3</v>
      </c>
      <c r="M103" s="189">
        <f>AA103</f>
        <v>1.5</v>
      </c>
      <c r="N103" s="76" t="s">
        <v>224</v>
      </c>
      <c r="O103" s="145">
        <v>0.03</v>
      </c>
      <c r="P103" s="146">
        <f>M103/100</f>
        <v>1.4999999999999999E-2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6"/>
      <c r="AA103" s="317">
        <f>AC103+AJ103</f>
        <v>1.5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0</v>
      </c>
      <c r="D105" s="7" t="s">
        <v>229</v>
      </c>
      <c r="E105" s="8">
        <v>1.2E-2</v>
      </c>
      <c r="F105" s="122">
        <f>I105/100</f>
        <v>0</v>
      </c>
      <c r="G105" s="11" t="s">
        <v>48</v>
      </c>
      <c r="H105" s="12">
        <v>1.2</v>
      </c>
      <c r="I105" s="165"/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77" t="s">
        <v>236</v>
      </c>
      <c r="R105" s="395">
        <v>0.06</v>
      </c>
      <c r="S105" s="480">
        <f>P105+P106+P107+P108+P109+P111</f>
        <v>6.0000000000000001E-3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</v>
      </c>
      <c r="AC105" s="183"/>
      <c r="AD105" s="225" t="s">
        <v>460</v>
      </c>
      <c r="AE105" s="216">
        <v>0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/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</v>
      </c>
      <c r="AC106" s="214"/>
      <c r="AD106" s="225" t="s">
        <v>460</v>
      </c>
      <c r="AE106" s="216">
        <v>0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/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</v>
      </c>
      <c r="AC107" s="214"/>
      <c r="AD107" s="225" t="s">
        <v>460</v>
      </c>
      <c r="AE107" s="216">
        <v>0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/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</v>
      </c>
      <c r="AC108" s="214"/>
      <c r="AD108" s="225" t="s">
        <v>460</v>
      </c>
      <c r="AE108" s="216">
        <v>0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0</v>
      </c>
      <c r="G109" s="11" t="s">
        <v>52</v>
      </c>
      <c r="H109" s="12">
        <v>0.48</v>
      </c>
      <c r="I109" s="165"/>
      <c r="K109" s="483" t="s">
        <v>255</v>
      </c>
      <c r="L109" s="400">
        <v>1</v>
      </c>
      <c r="M109" s="432">
        <f>AB109+AE109</f>
        <v>0</v>
      </c>
      <c r="N109" s="373" t="s">
        <v>254</v>
      </c>
      <c r="O109" s="375">
        <v>0.01</v>
      </c>
      <c r="P109" s="371">
        <f>M109/100</f>
        <v>0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</v>
      </c>
      <c r="AC109" s="214"/>
      <c r="AD109" s="225" t="s">
        <v>460</v>
      </c>
      <c r="AE109" s="216">
        <v>0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/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0</v>
      </c>
      <c r="G111" s="11" t="s">
        <v>54</v>
      </c>
      <c r="H111" s="12">
        <v>0.48</v>
      </c>
      <c r="I111" s="165"/>
      <c r="K111" s="483" t="s">
        <v>257</v>
      </c>
      <c r="L111" s="400">
        <v>1</v>
      </c>
      <c r="M111" s="432">
        <f>AB111+AE111</f>
        <v>0.6</v>
      </c>
      <c r="N111" s="373" t="s">
        <v>256</v>
      </c>
      <c r="O111" s="375">
        <v>0.01</v>
      </c>
      <c r="P111" s="371">
        <f>M111/100</f>
        <v>6.0000000000000001E-3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0.5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/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/>
      <c r="K114" s="153" t="s">
        <v>259</v>
      </c>
      <c r="L114" s="154">
        <v>6</v>
      </c>
      <c r="M114" s="314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2023-07-08T23:14:31Z</dcterms:modified>
</cp:coreProperties>
</file>