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.LABcapital 2023\IIP 2023\Análisis 2023\CALIFICADOS\"/>
    </mc:Choice>
  </mc:AlternateContent>
  <xr:revisionPtr revIDLastSave="0" documentId="13_ncr:1_{5F7A2C33-990E-4B21-95D1-CFC9B3A92201}" xr6:coauthVersionLast="47" xr6:coauthVersionMax="47" xr10:uidLastSave="{00000000-0000-0000-0000-000000000000}"/>
  <bookViews>
    <workbookView xWindow="-108" yWindow="-108" windowWidth="23256" windowHeight="12456" xr2:uid="{CE1FC41A-9E57-46A9-AB97-94D19DC0D71B}"/>
  </bookViews>
  <sheets>
    <sheet name="Matriz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75" i="1" l="1"/>
  <c r="I114" i="1"/>
  <c r="I112" i="1"/>
  <c r="I111" i="1"/>
  <c r="I110" i="1"/>
  <c r="I109" i="1"/>
  <c r="I108" i="1"/>
  <c r="I107" i="1"/>
  <c r="I106" i="1"/>
  <c r="I105" i="1"/>
  <c r="I103" i="1"/>
  <c r="I102" i="1"/>
  <c r="I91" i="1"/>
  <c r="I90" i="1"/>
  <c r="I87" i="1"/>
  <c r="I86" i="1"/>
  <c r="I85" i="1"/>
  <c r="I84" i="1"/>
  <c r="I83" i="1"/>
  <c r="I82" i="1"/>
  <c r="I77" i="1"/>
  <c r="I76" i="1"/>
  <c r="I75" i="1"/>
  <c r="I68" i="1"/>
  <c r="I58" i="1"/>
  <c r="I57" i="1"/>
  <c r="I56" i="1"/>
  <c r="I52" i="1"/>
  <c r="I51" i="1"/>
  <c r="I50" i="1"/>
  <c r="I47" i="1"/>
  <c r="I46" i="1"/>
  <c r="I45" i="1"/>
  <c r="I44" i="1"/>
  <c r="I43" i="1"/>
  <c r="I40" i="1"/>
  <c r="I39" i="1"/>
  <c r="I38" i="1"/>
  <c r="I37" i="1"/>
  <c r="I36" i="1"/>
  <c r="I31" i="1"/>
  <c r="I30" i="1"/>
  <c r="I29" i="1"/>
  <c r="I26" i="1"/>
  <c r="I25" i="1"/>
  <c r="I23" i="1"/>
  <c r="I22" i="1"/>
  <c r="I20" i="1"/>
  <c r="I19" i="1"/>
  <c r="I18" i="1"/>
  <c r="I17" i="1"/>
  <c r="I14" i="1"/>
  <c r="I13" i="1"/>
  <c r="BI78" i="1" l="1"/>
  <c r="BI79" i="1"/>
  <c r="BI77" i="1"/>
  <c r="BI74" i="1"/>
  <c r="BI73" i="1"/>
  <c r="BI72" i="1"/>
  <c r="BS75" i="1" l="1"/>
  <c r="BT75" i="1"/>
  <c r="BU75" i="1"/>
  <c r="BV75" i="1"/>
  <c r="BS76" i="1"/>
  <c r="BT76" i="1"/>
  <c r="BU76" i="1"/>
  <c r="BV76" i="1"/>
  <c r="BM75" i="1"/>
  <c r="BN75" i="1"/>
  <c r="BO75" i="1"/>
  <c r="BP75" i="1"/>
  <c r="BQ75" i="1"/>
  <c r="BR75" i="1"/>
  <c r="BM76" i="1"/>
  <c r="BN76" i="1"/>
  <c r="BO76" i="1"/>
  <c r="BP76" i="1"/>
  <c r="BQ76" i="1"/>
  <c r="BR76" i="1"/>
  <c r="BJ75" i="1"/>
  <c r="BK75" i="1"/>
  <c r="BL75" i="1"/>
  <c r="BL45" i="1"/>
  <c r="BL41" i="1" l="1"/>
  <c r="AC53" i="1" l="1"/>
  <c r="Q3" i="1"/>
  <c r="Q4" i="1"/>
  <c r="Q5" i="1"/>
  <c r="Q6" i="1"/>
  <c r="BL37" i="1"/>
  <c r="BL36" i="1"/>
  <c r="BC103" i="1"/>
  <c r="BL48" i="1"/>
  <c r="BL47" i="1"/>
  <c r="BL43" i="1"/>
  <c r="BL40" i="1"/>
  <c r="BL39" i="1"/>
  <c r="AS31" i="1"/>
  <c r="AG31" i="1" s="1"/>
  <c r="AS29" i="1"/>
  <c r="AE31" i="1" s="1"/>
  <c r="AS30" i="1"/>
  <c r="AF31" i="1" s="1"/>
  <c r="AS32" i="1" l="1"/>
  <c r="Q7" i="1"/>
  <c r="AD76" i="1"/>
  <c r="AC51" i="1" l="1"/>
  <c r="AK51" i="1"/>
  <c r="AH51" i="1"/>
  <c r="AA51" i="1"/>
  <c r="AF26" i="1" l="1"/>
  <c r="AF23" i="1"/>
  <c r="AF20" i="1"/>
  <c r="AF18" i="1"/>
  <c r="AG29" i="1"/>
  <c r="AC15" i="1"/>
  <c r="M14" i="1" s="1"/>
  <c r="J7" i="1"/>
  <c r="M111" i="1"/>
  <c r="M109" i="1"/>
  <c r="M108" i="1"/>
  <c r="M107" i="1"/>
  <c r="M106" i="1"/>
  <c r="M105" i="1"/>
  <c r="M72" i="1"/>
  <c r="M71" i="1"/>
  <c r="M70" i="1"/>
  <c r="M69" i="1"/>
  <c r="I7" i="1"/>
  <c r="BI84" i="1"/>
  <c r="BI100" i="1" s="1"/>
  <c r="BC84" i="1"/>
  <c r="BC100" i="1" s="1"/>
  <c r="BL76" i="1"/>
  <c r="BK76" i="1"/>
  <c r="BJ76" i="1"/>
  <c r="M56" i="1"/>
  <c r="M55" i="1"/>
  <c r="M51" i="1"/>
  <c r="AN87" i="1" l="1"/>
  <c r="AT87" i="1"/>
  <c r="BH75" i="1"/>
  <c r="P68" i="1"/>
  <c r="M114" i="1"/>
  <c r="P114" i="1" s="1"/>
  <c r="AA103" i="1"/>
  <c r="M103" i="1" s="1"/>
  <c r="M91" i="1"/>
  <c r="M90" i="1"/>
  <c r="M77" i="1"/>
  <c r="AA75" i="1"/>
  <c r="M75" i="1" s="1"/>
  <c r="M54" i="1"/>
  <c r="P50" i="1" s="1"/>
  <c r="M48" i="1"/>
  <c r="M47" i="1"/>
  <c r="M45" i="1"/>
  <c r="M43" i="1"/>
  <c r="M41" i="1"/>
  <c r="M40" i="1"/>
  <c r="M39" i="1"/>
  <c r="P38" i="1" s="1"/>
  <c r="M37" i="1"/>
  <c r="M36" i="1"/>
  <c r="M26" i="1"/>
  <c r="M23" i="1"/>
  <c r="M20" i="1"/>
  <c r="M18" i="1"/>
  <c r="AA76" i="1" l="1"/>
  <c r="M76" i="1" s="1"/>
  <c r="BH76" i="1"/>
  <c r="W87" i="1"/>
  <c r="M82" i="1" s="1"/>
  <c r="M29" i="1" l="1"/>
  <c r="F14" i="1" l="1"/>
  <c r="F13" i="1"/>
  <c r="S114" i="1"/>
  <c r="P111" i="1"/>
  <c r="P109" i="1"/>
  <c r="P107" i="1"/>
  <c r="P108" i="1"/>
  <c r="P106" i="1"/>
  <c r="P105" i="1"/>
  <c r="P103" i="1"/>
  <c r="S102" i="1" s="1"/>
  <c r="P91" i="1"/>
  <c r="P90" i="1"/>
  <c r="P82" i="1"/>
  <c r="S82" i="1" s="1"/>
  <c r="F114" i="1"/>
  <c r="C114" i="1" s="1"/>
  <c r="F111" i="1"/>
  <c r="F109" i="1"/>
  <c r="F106" i="1"/>
  <c r="F107" i="1"/>
  <c r="F108" i="1"/>
  <c r="F105" i="1"/>
  <c r="F102" i="1"/>
  <c r="F103" i="1"/>
  <c r="F86" i="1"/>
  <c r="F87" i="1"/>
  <c r="C87" i="1" s="1"/>
  <c r="F90" i="1"/>
  <c r="F91" i="1"/>
  <c r="F85" i="1"/>
  <c r="F82" i="1"/>
  <c r="C82" i="1" s="1"/>
  <c r="P77" i="1"/>
  <c r="P76" i="1"/>
  <c r="P75" i="1"/>
  <c r="S68" i="1"/>
  <c r="S50" i="1"/>
  <c r="P47" i="1"/>
  <c r="P45" i="1"/>
  <c r="P43" i="1"/>
  <c r="P40" i="1"/>
  <c r="P37" i="1"/>
  <c r="P36" i="1"/>
  <c r="F36" i="1"/>
  <c r="F37" i="1"/>
  <c r="F38" i="1"/>
  <c r="F40" i="1"/>
  <c r="F43" i="1"/>
  <c r="F45" i="1"/>
  <c r="F47" i="1"/>
  <c r="F50" i="1"/>
  <c r="C50" i="1" s="1"/>
  <c r="F68" i="1"/>
  <c r="C68" i="1" s="1"/>
  <c r="F75" i="1"/>
  <c r="F76" i="1"/>
  <c r="F77" i="1"/>
  <c r="P29" i="1"/>
  <c r="S29" i="1" s="1"/>
  <c r="P25" i="1"/>
  <c r="P22" i="1"/>
  <c r="P19" i="1"/>
  <c r="P17" i="1"/>
  <c r="P13" i="1"/>
  <c r="P14" i="1"/>
  <c r="C105" i="1" l="1"/>
  <c r="F19" i="1"/>
  <c r="F17" i="1"/>
  <c r="F29" i="1"/>
  <c r="C29" i="1" s="1"/>
  <c r="F25" i="1"/>
  <c r="F22" i="1"/>
  <c r="C102" i="1"/>
  <c r="S90" i="1"/>
  <c r="R80" i="1" s="1"/>
  <c r="N5" i="1" s="1"/>
  <c r="O5" i="1" s="1"/>
  <c r="R5" i="1" s="1"/>
  <c r="S5" i="1" s="1"/>
  <c r="S105" i="1"/>
  <c r="S36" i="1"/>
  <c r="C85" i="1"/>
  <c r="C90" i="1"/>
  <c r="S43" i="1"/>
  <c r="S75" i="1"/>
  <c r="C75" i="1"/>
  <c r="C43" i="1"/>
  <c r="C36" i="1"/>
  <c r="S17" i="1"/>
  <c r="S13" i="1"/>
  <c r="S22" i="1"/>
  <c r="C13" i="1"/>
  <c r="R34" i="1" l="1"/>
  <c r="N4" i="1" s="1"/>
  <c r="O4" i="1" s="1"/>
  <c r="R4" i="1" s="1"/>
  <c r="S4" i="1" s="1"/>
  <c r="H100" i="1"/>
  <c r="G6" i="1" s="1"/>
  <c r="H6" i="1" s="1"/>
  <c r="H80" i="1"/>
  <c r="G5" i="1" s="1"/>
  <c r="H5" i="1" s="1"/>
  <c r="C17" i="1"/>
  <c r="C22" i="1"/>
  <c r="R100" i="1"/>
  <c r="N6" i="1" s="1"/>
  <c r="O6" i="1" s="1"/>
  <c r="R6" i="1" s="1"/>
  <c r="S6" i="1" s="1"/>
  <c r="H34" i="1"/>
  <c r="G4" i="1" s="1"/>
  <c r="H4" i="1" s="1"/>
  <c r="R11" i="1"/>
  <c r="N3" i="1" s="1"/>
  <c r="O3" i="1" l="1"/>
  <c r="R3" i="1" s="1"/>
  <c r="N7" i="1"/>
  <c r="S8" i="1"/>
  <c r="H11" i="1"/>
  <c r="O7" i="1" l="1"/>
  <c r="R7" i="1" s="1"/>
  <c r="S7" i="1" s="1"/>
  <c r="S3" i="1"/>
  <c r="G3" i="1"/>
  <c r="H3" i="1" s="1"/>
  <c r="G7" i="1" l="1"/>
  <c r="H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17" authorId="0" shapeId="0" xr:uid="{B448C1DF-2488-47AB-8AA1-B9B0CD4270C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1 pasa a 0</t>
        </r>
      </text>
    </comment>
    <comment ref="L18" authorId="0" shapeId="0" xr:uid="{DB1EE618-7BEE-41A4-A516-0214381FA2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3 sube a 4</t>
        </r>
      </text>
    </comment>
    <comment ref="L19" authorId="0" shapeId="0" xr:uid="{CF688B9D-1DD4-4ABB-B5F6-20EA7A9D18B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1 baja a 0</t>
        </r>
      </text>
    </comment>
    <comment ref="L20" authorId="0" shapeId="0" xr:uid="{2AFB82A2-6B3B-4A28-904C-FCA1C441C05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2.7 sube a 3.7</t>
        </r>
      </text>
    </comment>
    <comment ref="L22" authorId="0" shapeId="0" xr:uid="{44354D47-DB9A-474B-A632-59DA32BA89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se pasa a 0
</t>
        </r>
      </text>
    </comment>
    <comment ref="L23" authorId="0" shapeId="0" xr:uid="{2BB561D1-83CE-42DC-9930-6422E4DFE51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se sube a 4, y de 4.7 que era el anterior valor máximo se dará ahora 4</t>
        </r>
      </text>
    </comment>
    <comment ref="L25" authorId="0" shapeId="0" xr:uid="{69583FDF-9F5D-4542-B81B-72061A63E99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pasa a 0</t>
        </r>
      </text>
    </comment>
    <comment ref="L26" authorId="0" shapeId="0" xr:uid="{AC027291-3B5B-47C4-88D1-DA156F28036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pasa a 4, y de 4 que era el anterior máximo, se dará ahora 4.7
</t>
        </r>
      </text>
    </comment>
    <comment ref="AB40" authorId="0" shapeId="0" xr:uid="{796F6E18-3704-4DBF-92DF-F7760A78511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 está operativo el canal</t>
        </r>
      </text>
    </comment>
  </commentList>
</comments>
</file>

<file path=xl/sharedStrings.xml><?xml version="1.0" encoding="utf-8"?>
<sst xmlns="http://schemas.openxmlformats.org/spreadsheetml/2006/main" count="856" uniqueCount="566">
  <si>
    <t>1. Desde su creación hasta el 31 de diciembre de 2020, ¿existen acuerdos y/o actos administrativos de su entidad relacionados con el concepto de innovación pública?</t>
  </si>
  <si>
    <t xml:space="preserve">2. ¿Existen dentro de la planeación estratégica de su entidad enfoques / líneas / componentes / proyectos / programas o planes entre los años 2019 y 2020 relacionados con el concepto de innovación pública? </t>
  </si>
  <si>
    <t>3. ¿Cuál fue el valor del presupuesto de funcionamiento ejecutado  desde enero de 2019 a 31 de diciembre de 2020?</t>
  </si>
  <si>
    <t>4. ¿Cuál fue el valor del presupuesto de funcionamiento ejecutado en temas de innovación pública entre los años 2019 y 2020?</t>
  </si>
  <si>
    <t>5. ¿Cuál fue el valor del presupuesto de inversión ejecutado entre los años 2019 y 2020?</t>
  </si>
  <si>
    <t>6. ¿Cuál fue el valor del presupuesto de inversión ejecutado en temas de innovación pública  entre 2019 y 2020?</t>
  </si>
  <si>
    <t>7. ¿Cuál fue el número total de funcionarios que trabajaron en su entidad entre 2019 y 2020?</t>
  </si>
  <si>
    <t>8. ¿Cuál fue el número total de funcionarios que trabajaron en su entidad entre 2019 y 2020 relacionados con temas de innovación pública?</t>
  </si>
  <si>
    <t>9. ¿Cuál fue el número total de contratistas que trabajaron en su entidad entre 2019 y 2020?</t>
  </si>
  <si>
    <t>10. ¿Cuál fue el número total de contratistas que trabajaron en su entidad entre 2019 y 2020 dedicados a temas de innovación pública?</t>
  </si>
  <si>
    <t>11. Entre los años 2019 y 2020, ¿Su entidad adquirió recursos digitales como habilitantes de la innovación?</t>
  </si>
  <si>
    <t>12. ¿Cuál fue el valor de la inversión realizada por su entidad para la adquisición de recursos digitales para el fortalecimiento de la  innovación entre 2019 y 31 de diciembre de 2020?</t>
  </si>
  <si>
    <t>13. ¿Cuáles recursos digitales se incorporaron entre 2019 y 2020 como habilitantes  para la innovación  en su entidad?</t>
  </si>
  <si>
    <t xml:space="preserve">14. A partir de la información recolectada a través de "Bogotá te Escucha" entre 2019 y  2020, ¿su entidad realizó en  este periodo de tiempo (2019-2020)  alguna de las siguientes actividades? Seleccione las que apliquen. </t>
  </si>
  <si>
    <t>15. Entre 2019 y 2020, ¿su entidad contó con canales complementarios a "Bogotá te escucha" para que la ciudadanía pudiera identificar retos o áreas de oportunidad de su entidad?</t>
  </si>
  <si>
    <t xml:space="preserve">16. Entre 2019 y 2020, ¿su entidad utilizó algún canal para que los funcionarios y/o contratistas pudieran identificar retos o áreas de oportunidad de la entidad? </t>
  </si>
  <si>
    <t xml:space="preserve">16.1 A partir de la información recolectada mediante los canales con funcionarios y/o contratistas para la identificación de retos o áreas de oportunidad, ¿su entidad realizó entre 2019 y 2020 alguna de las siguientes actividades? Seleccione las que apliquen. </t>
  </si>
  <si>
    <t>17.  Entre 2019 y 2020, ¿se llevaron a cabo algún(os) tipo(s) de actividad(es) para la identificación de retos o áreas de oportunidad de la entidad que usted representa? Seleccione todas las que apliquen</t>
  </si>
  <si>
    <t>18. Entre 2019 y 2020, ¿su entidad utilizó algún canal para la recepción de ideas de la ciudadanía, encaminadas al mejoramiento de su entidad?</t>
  </si>
  <si>
    <t>18.1 A partir de la información recolectada mediante los canales ciudadanos para la recepción de ideas relacionadas con el mejoramiento de su entidad, ¿su entidad realizó entre 2019 y 2020 alguna de las siguientes actividades? Seleccione las que apliquen.</t>
  </si>
  <si>
    <t xml:space="preserve">19. Entre 2019 y 2020, ¿su entidad utilizó algún canal para la recepción de ideas de funcionarios y/o contratistas relacionadas con el mejoramiento de su entidad? </t>
  </si>
  <si>
    <t>19.1 A partir de la información recolectada mediante los canales con funcionarios y/o contratistas para la recepción de ideas relacionadas con el mejoramiento de su entidad, ¿su entidad realizó entre 2019 y 2020  alguna de las siguientes actividades? Seleccione las que apliquen.</t>
  </si>
  <si>
    <t xml:space="preserve">20. Entre 2019 y 2020, ¿su entidad realizó alguna actividad para la generación de ideas encaminadas al mejoramiento de su entidad? Seleccione las que apliquen. </t>
  </si>
  <si>
    <t>21. En 2019 y 2020, ¿su entidad diseñó innovaciones encaminadas al cumplimiento de los objetivos y metas de su entidad?</t>
  </si>
  <si>
    <t>21.1 ¿Cuántas innovaciones diseñó su entidad entre 2019-2020?</t>
  </si>
  <si>
    <t>21.2 ¿De dónde surgieron las innovaciones diseñadas por su entidad en 2019-2020? [A. Ciudadanía]</t>
  </si>
  <si>
    <t>21.2 ¿De dónde surgieron las innovaciones diseñadas por su entidad en 2019-2020? [B. Funcionarios y/o contratistas.]</t>
  </si>
  <si>
    <t>21.2 ¿De dónde surgieron las innovaciones diseñadas por su entidad en 2019-2020? [C. Exclusivamente del nivel directivo de la entidad.]</t>
  </si>
  <si>
    <t>21.2 ¿De dónde surgieron las innovaciones diseñadas por su entidad en 2019-2020? [D. Ejercicios de co-creación entre ciudadanía y servidores públicos y contratistas]</t>
  </si>
  <si>
    <t>21.3 Durante 2019 y 2020, ¿se desarrolló algún prototipo de las innovaciones diseñadas?</t>
  </si>
  <si>
    <t>21.4. Durante 2019 y 2020, ¿cuántas de las innovaciones diseñadas contaron o cuentan con un prototipo?</t>
  </si>
  <si>
    <t>21.5 Teniendo en cuenta los prototipos de las innovaciones diseñadas, ¿con quién se validaron el (los) prototipo(s)?  [A. Con los usuarios de la innovación]</t>
  </si>
  <si>
    <t>21.5 Teniendo en cuenta los prototipos de las innovaciones diseñadas, ¿con quién se validaron el (los) prototipo(s)?  [B. Sin los usuarios de la innovación.]</t>
  </si>
  <si>
    <t>21.5 Teniendo en cuenta los prototipos de las innovaciones diseñadas, ¿con quién se validaron el (los) prototipo(s)?  [C. El prototipo no se validó.]</t>
  </si>
  <si>
    <t xml:space="preserve">22. Entre 2019 y 2020, ¿qué actividades relacionadas con la generación de capacidades de innovación desarrolló su entidad con funcionarios y/o contratistas? Seleccione las que apliquen. </t>
  </si>
  <si>
    <t>23. Entre 2019 y 2020, ¿En su entidad se ha promovido o generado una cultura de innovación para funcionarios y contratistas?</t>
  </si>
  <si>
    <t>24. Entre 2019 y 2020, ¿ Su entidad generó espacios de experimentación, co-creación e/o incentivos dentro de sus funcionarios y contratista enfocados a la innovación?</t>
  </si>
  <si>
    <t>25. Entre 2019 y 2020, ¿ Se han identificado liderazgos, facilitadores o habilidades dentro de sus funcionarios o contratistas que promuevan temas de  innovación en su entidad?</t>
  </si>
  <si>
    <t>26. ¿Alguna de las innovaciones diseñadas entre 2019 y 2020 fue implementada, o está en proceso de implementación actualmente?</t>
  </si>
  <si>
    <t>26.1 ¿Cuántas innovaciones fueron implementadas o están en proceso de implementación?</t>
  </si>
  <si>
    <t>26.2 De las innovaciones implementadas o en proceso de implementación, ¿cuántas fueron validadas con los usuarios?</t>
  </si>
  <si>
    <t>27. Entre 2019 y 2020, ¿ Las innovaciones implementadas o en proceso de implementación de su entidad estuvieron orientadas a impactar y/o beneficiar directamente a los ciudadanos/usuarios?</t>
  </si>
  <si>
    <t>28. Entre 2019 y 2020, ¿ Cuántos ciudadanos/usuarios fueron beneficiados o potencialmente beneficiarios por implementación de innovación(es)?</t>
  </si>
  <si>
    <t>29. Entre el 2019 y 2020, ¿La entidad tuvo un ahorro de recursos derivado de las innovaciones implementadas?</t>
  </si>
  <si>
    <t xml:space="preserve">30. Entre 2019 y  2020, ¿cuántos funcionarios recibieron formación en temas de innovación? </t>
  </si>
  <si>
    <t>31. Entre  2019 y 2020, ¿cuántos contratistas recibieron formación en temas de innovación?</t>
  </si>
  <si>
    <t>32. Desde su creación hasta el 31 de diciembre de 2020, ¿existen acuerdos y/o actos administrativos de su entidad relacionados con la gestión del conocimiento?</t>
  </si>
  <si>
    <t xml:space="preserve">33. ¿Existen dentro de la planeación estratégica de la entidad enfoques / líneas / componentes / proyectos / programas o planes entre 2019 y 2020 relacionados con la gestión del conocimiento? </t>
  </si>
  <si>
    <t>34. Entre 2019 y 2020, ¿su entidad hizo público algún documento relacionado con el proceso, o los resultados del proceso, de identificación de retos o áreas de oportunidad con la ciudadanía provenientes de los canales y/o actividades mencionados en las preguntas 14, 15  y 17?</t>
  </si>
  <si>
    <t>35. Entre 2019 y 2020, ¿su entidad hizo público algún documento relacionado con el proceso, o los resultados del proceso, de identificación de retos o áreas de oportunidad con los funcionarios y/o contratistas de su entidad provenientes de los canales y/o actividades mencionados en las preguntas 16 y 17?</t>
  </si>
  <si>
    <t>36. Entre 2019 y 2020, ¿su entidad hizo público algún documento relacionado con el proceso, o los resultados del proceso, de la recepción y generación de ideas con la ciudadanía provenientes de los canales y/o actividades mencionados en las preguntas 20, 21 y 22?</t>
  </si>
  <si>
    <t>37. Entre 2019 y 2020, ¿su entidad hizo público algún documento relacionado con el proceso, o los resultados del proceso, de la recepción y generación de ideas con los funcionarios y/o contratistas de su entidad provenientes de los canales y/o actividades mencionados en las preguntas 20, 21 y 22?</t>
  </si>
  <si>
    <t>38. Entre 2019 y 2020, ¿su entidad desarrolló algún tipo de documento encaminado a identificar y sistematizar lecciones aprendidas y buenas prácticas sobre las acciones de innovación desarrolladas por su entidad?</t>
  </si>
  <si>
    <t xml:space="preserve">38.1 ¿Qué hace su entidad con el documento de lecciones aprendidas y buenas prácticas de innovación? </t>
  </si>
  <si>
    <t>39. Entre 2019 y 2020, ¿su entidad desarrolló algún tipo de documento encaminado a identificar y sistematizar lecciones aprendidas y buenas prácticas sobre las acciones de su entidad?</t>
  </si>
  <si>
    <t xml:space="preserve">39.1 ¿Qué hace con el documento de lecciones aprendidas y buenas prácticas de su entidad? </t>
  </si>
  <si>
    <t xml:space="preserve">40. Entre 2019 y 2020, ¿su entidad desarrolló algún documento o matriz para hacer monitoreo y seguimiento a las innovaciones implementadas? </t>
  </si>
  <si>
    <t>B. Eventos, conferencias y/o charlas auspiciadas y/o financiadas por otra entidad.</t>
  </si>
  <si>
    <t>Puntuación obtenida
2021</t>
  </si>
  <si>
    <t>Pregunta
2021</t>
  </si>
  <si>
    <t>Pregunta
2023</t>
  </si>
  <si>
    <t>Puntuación máxima
2023</t>
  </si>
  <si>
    <t>Puntuación obtenida
2023</t>
  </si>
  <si>
    <t>Indicador
2021</t>
  </si>
  <si>
    <t>Variable
2021</t>
  </si>
  <si>
    <t>1. Planeación</t>
  </si>
  <si>
    <t>1. Creación y Organización: Existencia dentro de los soportes normativos de creación y organización de la institución de un discurso relacionado con la definición de innovación pública (Sin Calificación)</t>
  </si>
  <si>
    <t>2. Planeación Estratégica: Existencia dentro de la planeación estratégica de la institución de una relación con el concepto de innovación pública</t>
  </si>
  <si>
    <t>3. Recursos Anuales de Funcionamiento: Porcentaje de recursos anuales de funcionamiento ejecutados en temas de innovación pública</t>
  </si>
  <si>
    <t>4. Porcentaje de recursos anuales de inversión ejecutados en temas de innovación pública</t>
  </si>
  <si>
    <t>2. Recursos Presupuestales</t>
  </si>
  <si>
    <t>3. Recursos Humanos</t>
  </si>
  <si>
    <t>5. Porcentaje de funcionarios relacionados con temas de innovación pública</t>
  </si>
  <si>
    <t>6. Porcentaje de contratistas dedicados a temas de innovación pública</t>
  </si>
  <si>
    <t>7.  Recursos digitales para la innovación</t>
  </si>
  <si>
    <t>4. Recursos digitales</t>
  </si>
  <si>
    <t>Suma</t>
  </si>
  <si>
    <t>%
2021</t>
  </si>
  <si>
    <t>%</t>
  </si>
  <si>
    <t>Variable</t>
  </si>
  <si>
    <t>Indicador</t>
  </si>
  <si>
    <t>Pregunta 1. Entre el 01 de enero de 2021 y el 31 de diciembre de 2022, ¿existen o existieron acuerdos y/o actos administrativos de su entidad relacionados con el concepto de innovación pública?</t>
  </si>
  <si>
    <t>Pregunta 2. Entre el 01 de enero de 2021 y el 31 de diciembre de 2022, ¿Existen o existieron dentro de la planeación estratégica de su entidad enfoques / líneas / componentes / proyectos / programas o planes relacionados con el concepto de innovación pública?</t>
  </si>
  <si>
    <t>puntaje max</t>
  </si>
  <si>
    <t>Pregunta 5. ¿Cuál fue el valor del presupuesto general de inversión de su entidad ejecutado entre el 01 de enero de 2021 y el 31 de diciembre de 2022? Discrimine por año</t>
  </si>
  <si>
    <t>Pregunta 6. ¿Cuál fue el valor del presupuesto de inversión ejecutado en temas de innovación pública entre el 01 de enero de 2021 y el 31 de diciembre de 2022? Discrimine por año.</t>
  </si>
  <si>
    <t>Pregunta 7. ¿Cuál fue el número total de funcionarios que trabajaron en su entidad entre el 01 de enero de 2021 y el 31 de diciembre de 2022?</t>
  </si>
  <si>
    <t>Pregunta 8. ¿Cuál fue el número total de funcionarios que trabajaron en su entidad entre el 01 de enero de 2021 y el 31 de diciembre de 2022 que por su manual de funciones estuvieron relacionados directamente a temas de innovación pública?</t>
  </si>
  <si>
    <t>Pregunta 9. ¿Cuál fue el número total de funcionarios que trabajaron en su entidad entre el 01 de enero de 2021 y el 31 de diciembre de 2022 que participaron de manera ocasional en alguna actividad relacionada a temas de innovación pública?</t>
  </si>
  <si>
    <t>Pregunta 11. ¿Cuál fue el número total de contratistas que prestaron sus servicios en su entidad entre el 01 de enero de 2021 y el 31 de diciembre de 2022 dedicados directamente a temas de innovación pública?</t>
  </si>
  <si>
    <t>Pregunta 12. ¿Cuál fue el número total de contratistas que prestaron sus servicios en su entidad entre el 01 de enero de 2021 y el 31 de diciembre de 2022 que participaron de manera ocasional en alguna actividad relacionada a temas de innovación pública?</t>
  </si>
  <si>
    <t>Pregunta 13. Entre el 01 de enero de 2021 y el 31 de diciembre de 2022, ¿Su entidad adquirió recursos digitales como habilitantes de la innovación?</t>
  </si>
  <si>
    <t>Comparación facilitar innovación 2021: 30%</t>
  </si>
  <si>
    <t>Valoración de criterios: 70%</t>
  </si>
  <si>
    <t>CATEGORÍAS</t>
  </si>
  <si>
    <t>Gestión documental</t>
  </si>
  <si>
    <t>Asistencia virtual y chatbot</t>
  </si>
  <si>
    <t>Seguridad y protección</t>
  </si>
  <si>
    <t>Geolocalización y cartografía</t>
  </si>
  <si>
    <t>Sistemas de información misional</t>
  </si>
  <si>
    <t>Comunicación y colaboración</t>
  </si>
  <si>
    <t>Analisis y visualización de datos</t>
  </si>
  <si>
    <t>Esta se promedia en bucle</t>
  </si>
  <si>
    <t>Indicador 1. Creación y Organización: Existencia dentro de los soportes normativos de creación y organización de la institución de un discurso relacionado con la definición de innovación pública (Sin Calificación)</t>
  </si>
  <si>
    <t>Indicador 3. Recursos Anuales de Funcionamiento: Porcentaje de recursos anuales de funcionamiento ejecutados en temas de innovación pública</t>
  </si>
  <si>
    <t>Indicador 4. Porcentaje de recursos anuales de inversión ejecutados en temas de innovación pública</t>
  </si>
  <si>
    <t>Indicador 5. Porcentaje de funcionarios relacionados con temas de innovación pública.</t>
  </si>
  <si>
    <t>Indicador 6. Porcentaje de contratistas dedicados a temas de innovación pública.</t>
  </si>
  <si>
    <t>Indicador 7. Recursos digitales para la innovación</t>
  </si>
  <si>
    <t>Indicador 2. Planeación Estratégica: Existencia dentro de la planeación estratégica de la institución de una relación con el concepto de innovación pública</t>
  </si>
  <si>
    <t>Pregunta 3. ¿Cuál fue el valor del presupuesto general de funcionamiento de su entidad ejecutado entre el 01 de enero de 2021 y el 31 de diciembre de 2022?
Discrimine por año.</t>
  </si>
  <si>
    <t>Pregunta 4. ¿Cuál fue el valor del presupuesto de funcionamiento ejecutado en temas de innovación pública entre el 01 de enero de 2021 y el 31 de diciembre de 2022? 
Discrimine por año.</t>
  </si>
  <si>
    <t>Pregunta 10. ¿Cuál fue el número total de contratistas que prestaron sus servicios en su entidad entre el 01 de enero de 2021 y el 31 de diciembre de 2022?</t>
  </si>
  <si>
    <t>Puntaje base: 30%
(1.2)</t>
  </si>
  <si>
    <t>Comparativo 2021: 30%
(1.2)</t>
  </si>
  <si>
    <t>Criterios: 40%
(1.6)</t>
  </si>
  <si>
    <t>Criterio 1: Relevancia estratégica
0 a 1.6</t>
  </si>
  <si>
    <t>Ctiterio 2: impacto potencial
0 a 1.6</t>
  </si>
  <si>
    <t>Criterio 3: nivel de novedad
0 a 1.6</t>
  </si>
  <si>
    <t>COMPONENTE 1</t>
  </si>
  <si>
    <t>Pregunta 2</t>
  </si>
  <si>
    <t>Pregunta 3</t>
  </si>
  <si>
    <t>Pregunta 4</t>
  </si>
  <si>
    <t>Pregunta 5</t>
  </si>
  <si>
    <t>Pregunta 6</t>
  </si>
  <si>
    <t>Si no tiene datos:</t>
  </si>
  <si>
    <t>si es menor</t>
  </si>
  <si>
    <t>Criterio 1:
Grado de novedad
0 a 1</t>
  </si>
  <si>
    <t>Criterio 2:
Aporte a la innovación
0 a 1.22</t>
  </si>
  <si>
    <t>Criterio 3:
Categoría a la que pertenece
Definido</t>
  </si>
  <si>
    <t>si es
mayor</t>
  </si>
  <si>
    <t>Pregunta 7</t>
  </si>
  <si>
    <t>Pregunta 8</t>
  </si>
  <si>
    <t>Pregunta 10</t>
  </si>
  <si>
    <t>Pregunta 11</t>
  </si>
  <si>
    <t>Pregunta 13</t>
  </si>
  <si>
    <t>COMPONENTE 2</t>
  </si>
  <si>
    <t>8. Uso de información recolectada a partir del SDQS</t>
  </si>
  <si>
    <t>9. Canales complementarios para la ciudadanía para la identificación de retos o áreas de oportunidad de la entidad</t>
  </si>
  <si>
    <t>10. Canales para los funcionarios y/o contratistas para la identificación de retos o áreas de oportunidad</t>
  </si>
  <si>
    <t>11. Actividades para la identificación de retos o áreas de oportunidad</t>
  </si>
  <si>
    <t>12. Canales para la ciudadanía para la generación de ideas</t>
  </si>
  <si>
    <t>13. Canales para los funcionarios y/o contratistas para la generación de ideas</t>
  </si>
  <si>
    <t>14. Espacios para la generación de ideas</t>
  </si>
  <si>
    <t>15. Innovaciones diseñadas</t>
  </si>
  <si>
    <t xml:space="preserve">16. Actividades de generación de capacidades de innovación. </t>
  </si>
  <si>
    <t>COMPONENTE 3</t>
  </si>
  <si>
    <t>18.Generación  y promoción de cultura para la innovación Pública</t>
  </si>
  <si>
    <t>19. Gestión de cultura de la innovación</t>
  </si>
  <si>
    <t>20. Identificación de liderazgos/facilitadores/ habilidades en funcionarios y contratistas relacionados con innovación pública</t>
  </si>
  <si>
    <t>Punt. máx
2021</t>
  </si>
  <si>
    <t>9.  Cultura y liderazgo para la innovación pública</t>
  </si>
  <si>
    <t>8. Generación de capacidades</t>
  </si>
  <si>
    <t>7. Diseño de Innovaciones</t>
  </si>
  <si>
    <t>6. Generación de ideas</t>
  </si>
  <si>
    <t>5. Proceso de identificación y uso de retos o áreas de oportunidad</t>
  </si>
  <si>
    <t>Indicador 8. Uso de información recolectada a partir del SDQS</t>
  </si>
  <si>
    <t>Pregunta 14. Entre el 01 de enero de 2021 y el 31 de diciembre de 2022, ¿Su entidad encontró retos o áreas de oportunidad para abordar desde la innovación gracias a "Bogotá te Escucha"?</t>
  </si>
  <si>
    <t>Indicador 9. Identificación de retos o áreas de oportunidad en la entidad desde la ciudadanía.</t>
  </si>
  <si>
    <t>Pregunta 15. ¿Su entidad identificó retos o áreas de oportunidad desde la ciudadanía por canales diferentes a "Bogotá te Escucha"?</t>
  </si>
  <si>
    <t>Indicador 10. Identificación de retos o áreas de oportunidad en la entidad desde los funcionarios y/o contratistas.</t>
  </si>
  <si>
    <t>Pregunta 16. ¿Su entidad identificó retos o áreas de oportunidad desde los funcionarios y/o contratistas?</t>
  </si>
  <si>
    <t>Pregunta 16.1. ¿Cuáles retos o áreas de oportunidad se encontraron dentro de su entidad a través de canales dispuestos para los funcionarios y/o contratistas?</t>
  </si>
  <si>
    <t>Indicador 11. Canales y actividades para la identificación de retos o áreas de oportunidad.</t>
  </si>
  <si>
    <t>Pregunta 17. Entre el 01 de enero de 2021 y el 31 de diciembre de 2022, ¿Cuáles fueron los canales que brindó al interior de su entidad para la identificación de retos o áreas de oportunidad?</t>
  </si>
  <si>
    <t>Pregunta 18. ¿Qué actividades se llevaron a cabo para la identificación de retos o áreas de oportunidad de la entidad que usted representa?</t>
  </si>
  <si>
    <t>Indicador 12. Generación o captación de ideas encaminadas al mejoramiento de su entidad desde la ciudadanía.</t>
  </si>
  <si>
    <t>Pregunta 19. Entre el 01 de enero de 2021 y el 31 de diciembre de 2022, ¿Su entidad generó o captó ideas encaminadas al mejoramiento de su entidad desde la ciudadanía?</t>
  </si>
  <si>
    <t>Indicador 13. Generación o captación de ideas encaminadas al mejoramiento de su entidad desde funcionarios y/o contratistas.</t>
  </si>
  <si>
    <t>Pregunta 19.1. ¿Cuáles ideas se captaron o generaron a través de canales dispuestos para la ciudadanía?</t>
  </si>
  <si>
    <t xml:space="preserve">Pregunta 20. Entre el 01 de enero de 2021 y el 31 de diciembre de 2022, ¿Su entidad generó o captó ideas encaminadas al mejoramiento de su entidad desde los funcionarios y/o contratistas? </t>
  </si>
  <si>
    <t>Pregunta 20.1. ¿Cuáles ideas se generaron dentro de su entidad a través de canales dispuestos para los funcionarios y/o contratistas?</t>
  </si>
  <si>
    <t>Indicador 14. Canales y actividades para la recepción o generación de ideas.</t>
  </si>
  <si>
    <t>Pregunta 21. Entre el 01 de enero de 2021 y el 31 de diciembre de 2022, ¿Cuáles fueron los canales que brindó su entidad para la recepción o generación de ideas?</t>
  </si>
  <si>
    <t>Pregunta 22. ¿Qué actividades se llevaron a cabo para la recepción o generación de ideas?</t>
  </si>
  <si>
    <t>Indicador 15. Innovaciones diseñadas</t>
  </si>
  <si>
    <t>Pregunta 23. Entre el 01 de enero de 2021 y el 31 de diciembre de 2022, ¿su entidad diseñó innovaciones encaminadas al cumplimiento de los objetivos y metas de su entidad?</t>
  </si>
  <si>
    <t>Pregunta 23.1. ¿Cuáles fueron las innovaciones diseñadas encaminadas al cumplimiento de los objetivos y metas de su entidad?</t>
  </si>
  <si>
    <t>Nombre de la innovación diseñada</t>
  </si>
  <si>
    <t>Describa la innovación diseñada</t>
  </si>
  <si>
    <t>Seleccione de dónde surgió la innovación diseñada</t>
  </si>
  <si>
    <t>¿La innovación diseñada contó con un prototipo?</t>
  </si>
  <si>
    <t>¿Con quién se validaron los prototipos de la innovación?</t>
  </si>
  <si>
    <t>Indicador 16. Actividades de generación de capacidades de innovación.</t>
  </si>
  <si>
    <t>Pregunta 24. Entre el 01 de enero de 2021 y el 31 de diciembre de 2022, ¿se llevaron a cabo actividades relacionadas con la generación de capacidades de innovación en su entidad con funcionarios y/o contratistas?</t>
  </si>
  <si>
    <t>A. Eventos, conferencias y/o charlas auspiciadas y/o financiadas directamente por la entidad.</t>
  </si>
  <si>
    <t>C. Formación o capacitación directa en temas de innovación auspiciadas y/o financiadas por la entidad.</t>
  </si>
  <si>
    <t>D. Formación o capacitación directa en temas de innovación auspiciados y/o financiados por otra entidad</t>
  </si>
  <si>
    <t>E. Otras actividades para la generación de capacidades de innovación</t>
  </si>
  <si>
    <t>Indicador 17. Generación y promoción de cultura para la innovación Pública</t>
  </si>
  <si>
    <t>Indicador 18. Gestión de cultura de la innovación</t>
  </si>
  <si>
    <t>Indicador 19. Identificación de liderazgos/facilitadores/ habilidades en funcionarios y contratistas relacionados con innovación pública</t>
  </si>
  <si>
    <t>Pregunta 25. Entre 2021 y 2022, ¿En su entidad se ha promovido o generado una cultura de innovación para funcionarios y contratistas?</t>
  </si>
  <si>
    <t>Pregunta 26. Entre 2021 y 2022, ¿Su entidad generó espacios de experimentación, co-creación e incentivos dentro de sus funcionarios y contratistas enfocados a la innovación?</t>
  </si>
  <si>
    <t>Pregunta 27. Entre el 01 de enero de 2021 y el 31 de diciembre de 2022, ¿Su entidad creó o contó con unidades de innovación como laboratorios, observatorios o semilleros de innovación en su interior?</t>
  </si>
  <si>
    <t>21. Implementación de innovaciones diseñadas.</t>
  </si>
  <si>
    <t>10. Innovaciones Implementadas</t>
  </si>
  <si>
    <t>22.Impacto ciudadano/usuarios beneficiados por innovaciones implementadas</t>
  </si>
  <si>
    <t>23. Numero de ciudadanos/usuarios beneficiados por implementación de innovaciones</t>
  </si>
  <si>
    <t>24. Ahorro de recursos  por implementación  de innovación</t>
  </si>
  <si>
    <t>11.  Impacto en ciudadanos/usuarios por innovaciones implementadas</t>
  </si>
  <si>
    <t>25 Porcentaje de funcionarios formados a partir de procesos de generación de capacidades en innovación.</t>
  </si>
  <si>
    <t>26. Porcentaje de contratistas formados a partir de procesos de generación de capacidades en innovación.</t>
  </si>
  <si>
    <t>13. Generación de capacidades en innovación para funcionarios y/o contratistas</t>
  </si>
  <si>
    <t>12. Ahorro de recursos por innovaciones implementadas</t>
  </si>
  <si>
    <t>COMPONENTE 4</t>
  </si>
  <si>
    <t>Indicador 20. Implementación de innovaciones diseñadas.</t>
  </si>
  <si>
    <t xml:space="preserve">Pregunta 28. ¿Alguna de las innovaciones diseñadas entre el 01 de enero de 2021 y el 31 de diciembre de 2022 fue implementada, o está en proceso de implementación actualmente?
</t>
  </si>
  <si>
    <t>Pregunta 28.1. ¿Cuáles de las innovaciones diseñadas encaminadas al cumplimiento de los objetivos y metas de su entidad fueron implementadas o están en proceso de implementación actualmente?</t>
  </si>
  <si>
    <t>La innovación diseñada (innovación o innovaciones señaladas en pregunta 23) fue implementada o está en proceso de implementarse actualmente?</t>
  </si>
  <si>
    <t>La innovación diseñada (innovación o innovaciones señaladas en pregunta 23) fue validada con los usuarios?</t>
  </si>
  <si>
    <t>¿Cuál fue la metodología de diseño utilizada durante el proceso de desarrollo de (innovación o innovaciones señaladas en pregunta 23)?</t>
  </si>
  <si>
    <t>La innovación diseñada (innovación o innovaciones señaladas en pregunta 23) estuvo orientada a impactar y/o beneficiar directamente a los ciudadanos/usuarios?</t>
  </si>
  <si>
    <t>¿La entidad tuvo un ahorro de recursos derivado de la innovación (innovación o innovaciones señaladas en pregunta 23)?</t>
  </si>
  <si>
    <t>Variable 11. Generación de capacidades en innovación para funcionarios y/o contratistas</t>
  </si>
  <si>
    <t>Indicador 21. Porcentaje de funcionarios formados a partir de procesos de generación de capacidades en innovación.</t>
  </si>
  <si>
    <t>Indicador 22. Porcentaje de contratistas formados a partir de procesos de generación de capacidades en innovación.</t>
  </si>
  <si>
    <t>Pregunta 29. Entre el 01 de enero de 2021 y el 31 de diciembre de 2022, ¿Los funcionarios recibieron formación en temas de innovación?</t>
  </si>
  <si>
    <t>Pregunta 30. Entre el 01 de enero de 2021 y el 31 de diciembre de 2022, ¿Los contratistas recibieron formación en temas de innovación?</t>
  </si>
  <si>
    <t>14. Gestión del conocimiento en la Capacidad Institucional</t>
  </si>
  <si>
    <t>27.. Creación y Organización: Existencia dentro de los soportes normativos de creación y organización de la instituciónde acciones de gestión del conocimiento (Sin Calificación)</t>
  </si>
  <si>
    <t>28. Planeación Estratégica: Existencia dentro de la planeación estratégica de la institución de acciones de gestión del conocimiento</t>
  </si>
  <si>
    <t>Variable 12. Gestión del conocimiento en la Capacidad Institucional</t>
  </si>
  <si>
    <t>Indicador 23. Creación y Organización: Existencia dentro de los soportes normativos de creación y organización de la institución de acciones de gestión del conocimiento (Sin Calificación)</t>
  </si>
  <si>
    <t>Indicador 24. Planeación Estratégica: Existencia dentro de la planeación estratégica de la institución de acciones de gestión del conocimiento.</t>
  </si>
  <si>
    <t>Pregunta 31. Desde su creación hasta el 31 de diciembre de 2022, ¿existen acuerdos y/o actos administrativos de su entidad relacionados con la gestión del conocimiento?</t>
  </si>
  <si>
    <t>Pregunta 32. ¿Existen dentro de la planeación estratégica de la entidad enfoques / líneas / componentes / proyectos / programas o planes a 31 de diciembre de 2022 relacionados con la gestión del conocimiento?</t>
  </si>
  <si>
    <t>15. Gestión del conocimiento en los Procesos y Procedimientos</t>
  </si>
  <si>
    <t>16. Gestión del conocimiento en los Resultados</t>
  </si>
  <si>
    <t>29. Publicación de la sistematización de información sobre procesos de identificación de problemas con ciudadanos</t>
  </si>
  <si>
    <t>30. Publicación de la sistematización de información sobre procesos de identificación de problemas con servidores públicos</t>
  </si>
  <si>
    <t>31. Publicación de la sistematización de información sobre procesos de generación de ideas con ciudadanos</t>
  </si>
  <si>
    <t>32. Publicación de la sistematización de información sobre procesos de generación de ideas con servidores públicos</t>
  </si>
  <si>
    <t>33. Documentación de buenas prácticas y lecciones aprendidas identificadas en los procesos de innovación</t>
  </si>
  <si>
    <t>34. Documentación de buenas prácticas y lecciones aprendidas de las acciones de la entidad</t>
  </si>
  <si>
    <t>35. Monitoreo y seguimiento de innovaciones implementadas</t>
  </si>
  <si>
    <t>Variable 13. Gestión del conocimiento en los Procesos y Procedimientos</t>
  </si>
  <si>
    <t>Variable 14. Gestión del conocimiento en los Resultados</t>
  </si>
  <si>
    <t>Variable 2.
Recursos Presupuestales</t>
  </si>
  <si>
    <t>Variable 1.
Planeación</t>
  </si>
  <si>
    <t>Variable 3.
Recursos Humanos</t>
  </si>
  <si>
    <t>Variable 4.
Recursos digitales</t>
  </si>
  <si>
    <t>Variable 5.
Proceso de identificación y uso de retos o áreas de oportunidad</t>
  </si>
  <si>
    <t>Variable 6.
Generación de ideas</t>
  </si>
  <si>
    <t>Variable 7.
Diseño de Innovaciones</t>
  </si>
  <si>
    <t>Variable 8.
Generación de capacidades</t>
  </si>
  <si>
    <t>Indicador 25. Publicación de la sistematización de información sobre procesos de identificación de problemas con ciudadanos.</t>
  </si>
  <si>
    <t>Pregunta 33. Entre el 01 de enero de 2021 y el 31 de diciembre de 2022, ¿Su entidad hizo público algún documento relacionado con el proceso, o los resultados del proceso, de identificación de retos o áreas de oportunidad con la ciudadanía provenientes de los canales y/o actividades mencionadas en las preguntas 14 y 15?</t>
  </si>
  <si>
    <t>Indicador 26. Publicación de la sistematización de información sobre procesos de identificación de problemas con servidores públicos.</t>
  </si>
  <si>
    <t>Pregunta 34. Entre el 01 de enero de 2021 y el 31 de diciembre de 2022, ¿Su entidad hizo público algún documento relacionado con el proceso, o los resultados del proceso, de identificación de retos o áreas de oportunidad con los funcionarios y/o contratistas de su entidad provenientes de los canales y/o actividades mencionados en la pregunta 16?</t>
  </si>
  <si>
    <t>Indicador 27. Publicación de la sistematización de información sobre procesos de generación de ideas con ciudadanos.</t>
  </si>
  <si>
    <t>Pregunta 35. Entre el 01 de enero de 2021 y el 31 de diciembre de 2022, ¿Su entidad hizo público algún documento relacionado con el proceso, o los resultados del proceso, de la recepción y generación de ideas con la ciudadanía provenientes de los canales y/o actividades mencionadas en la pregunta 19?</t>
  </si>
  <si>
    <t>Indicador 28. Publicación de la sistematización de información sobre procesos de generación de ideas con servidores públicos.</t>
  </si>
  <si>
    <t>Pregunta 36. Entre el 01 de enero de 2021 y el 31 de diciembre de 2022, ¿Su entidad hizo público algún documento relacionado con el proceso, o los resultados del proceso, de la recepción y generación de ideas con los funcionarios y/o contratistas de su entidad provenientes de los canales y/o actividades mencionadas en la pregunta 20?</t>
  </si>
  <si>
    <t>Indicador 29. Documentación de buenas prácticas y lecciones aprendidas identificadas en los procesos de innovación.</t>
  </si>
  <si>
    <t>Pregunta 37. Entre el 01 de enero de 2021 y el 31 de diciembre de 2022, ¿Su entidad desarrolló algún tipo de documento encaminado a identificar y sistematizar lecciones aprendidas y buenas prácticas sobre las acciones de innovación desarrolladas por su entidad?</t>
  </si>
  <si>
    <t>Indicador 30. Documentación de buenas prácticas y lecciones aprendidas de las acciones de la entidad.</t>
  </si>
  <si>
    <t>Pregunta 38. Entre el 01 de enero de 2021 y el 31 de diciembre de 2022, ¿Su entidad desarrolló algún tipo de documento encaminado a identificar y sistematizar lecciones aprendidas y buenas prácticas sobre las acciones de su entidad?</t>
  </si>
  <si>
    <t>Indicador 31. Monitoreo y seguimiento de innovaciones implementadas.</t>
  </si>
  <si>
    <t>Pregunta 39. Entre el 01 de enero de 2021 y el 31 de diciembre de 2022, ¿Su entidad desarrolló algún documento o matriz para hacer monitoreo y seguimiento a las innovaciones implementadas?</t>
  </si>
  <si>
    <t>ENTIDAD:</t>
  </si>
  <si>
    <t>Posición
IIP 2021</t>
  </si>
  <si>
    <t>Proyección
IIP 2023</t>
  </si>
  <si>
    <t>RANGO</t>
  </si>
  <si>
    <t>COMPARACIÓN
2021</t>
  </si>
  <si>
    <t>PROM INICIATIVAS</t>
  </si>
  <si>
    <t>1 INICIATIVA</t>
  </si>
  <si>
    <t>2 INICIATIVAS</t>
  </si>
  <si>
    <t>3 INICIATIVAS</t>
  </si>
  <si>
    <t>4 INICIATIVAS</t>
  </si>
  <si>
    <t>5 O MÁS</t>
  </si>
  <si>
    <t>IMPLEMENTARON MAS</t>
  </si>
  <si>
    <t>LAS MISMAS</t>
  </si>
  <si>
    <t>MENOS</t>
  </si>
  <si>
    <t>VALIDADO CON USUARUIA</t>
  </si>
  <si>
    <t>METODOLOGIA</t>
  </si>
  <si>
    <t>BENEFICIO CIUDADANOS</t>
  </si>
  <si>
    <t>AHORRO RECURSOS</t>
  </si>
  <si>
    <t>Resultado IIP
2021</t>
  </si>
  <si>
    <t>Pregunta 29</t>
  </si>
  <si>
    <t>CANTIDAD</t>
  </si>
  <si>
    <t>CALIDAD</t>
  </si>
  <si>
    <t>BAJA</t>
  </si>
  <si>
    <t>MEDIO</t>
  </si>
  <si>
    <t>ALTO</t>
  </si>
  <si>
    <t>Pregunta 33</t>
  </si>
  <si>
    <t>Pregunta 34</t>
  </si>
  <si>
    <t>Pregunta 35</t>
  </si>
  <si>
    <t>Pregunta 36</t>
  </si>
  <si>
    <t>Pregunta 37</t>
  </si>
  <si>
    <t>Pregunta 38</t>
  </si>
  <si>
    <t>Pregunta 39</t>
  </si>
  <si>
    <t>IMPACTO
POTENCIAL</t>
  </si>
  <si>
    <t>BAJO</t>
  </si>
  <si>
    <t>MEDIO
ALTO</t>
  </si>
  <si>
    <t>MEDIO
BAJO</t>
  </si>
  <si>
    <t>PROYECTADO
IIP
2023</t>
  </si>
  <si>
    <t>0.5
-
1%</t>
  </si>
  <si>
    <t>1
-
3%</t>
  </si>
  <si>
    <t>5 en adelante</t>
  </si>
  <si>
    <t>x</t>
  </si>
  <si>
    <t>2
-
4%</t>
  </si>
  <si>
    <t>8 en adelante</t>
  </si>
  <si>
    <t>Pregunta 15</t>
  </si>
  <si>
    <t>Pregunta 14</t>
  </si>
  <si>
    <t>Elaboró documento</t>
  </si>
  <si>
    <t>Planificó acciones</t>
  </si>
  <si>
    <t>Socializó info</t>
  </si>
  <si>
    <t>4 retos</t>
  </si>
  <si>
    <t>3 retos</t>
  </si>
  <si>
    <t>2 retos</t>
  </si>
  <si>
    <t>1 reto</t>
  </si>
  <si>
    <t>Pregunta 16</t>
  </si>
  <si>
    <t>Pregunta 17</t>
  </si>
  <si>
    <t>Criterios
(1.5)</t>
  </si>
  <si>
    <t>Criterios
(0.5)</t>
  </si>
  <si>
    <t>Criterios
(1.4)</t>
  </si>
  <si>
    <t>Criterios
(0.6)</t>
  </si>
  <si>
    <t>Analista
(0.6)</t>
  </si>
  <si>
    <t>Analista
(1.4)</t>
  </si>
  <si>
    <t>Analista
(0.5)</t>
  </si>
  <si>
    <t>Analista
(1.3)</t>
  </si>
  <si>
    <t>Sólo Ciudadanos</t>
  </si>
  <si>
    <t>Sólo funcionarios</t>
  </si>
  <si>
    <t>Funcionarios y ciudadanos</t>
  </si>
  <si>
    <t>Pregunta 18</t>
  </si>
  <si>
    <t>1 canal</t>
  </si>
  <si>
    <t>2 canales</t>
  </si>
  <si>
    <t>3 canales</t>
  </si>
  <si>
    <t>4 canales</t>
  </si>
  <si>
    <t>4 actividades</t>
  </si>
  <si>
    <t>3 actividades</t>
  </si>
  <si>
    <t>2 actividades</t>
  </si>
  <si>
    <t>1 actividad</t>
  </si>
  <si>
    <t>Pregunta 19</t>
  </si>
  <si>
    <t>Pregunta 20</t>
  </si>
  <si>
    <t>Pregunta 21</t>
  </si>
  <si>
    <t>Pregunta 22</t>
  </si>
  <si>
    <t>1 ideas</t>
  </si>
  <si>
    <t>Analista
(1.5)</t>
  </si>
  <si>
    <t>2 ideas</t>
  </si>
  <si>
    <t>3 ideas</t>
  </si>
  <si>
    <t>4 ideas</t>
  </si>
  <si>
    <t>Pregunta 23</t>
  </si>
  <si>
    <t>Pregunta 24 - A</t>
  </si>
  <si>
    <t>Pregunta 24 - B</t>
  </si>
  <si>
    <t>Pregunta 24 - C</t>
  </si>
  <si>
    <t>Pregunta 24 - D</t>
  </si>
  <si>
    <t>volumen</t>
  </si>
  <si>
    <t>1 evento</t>
  </si>
  <si>
    <t>2 eventos</t>
  </si>
  <si>
    <t>3 eventos</t>
  </si>
  <si>
    <t>4 eventos</t>
  </si>
  <si>
    <t>5 o mas</t>
  </si>
  <si>
    <t>Comparacion MEDIANA distrito</t>
  </si>
  <si>
    <t>sacar dato individual</t>
  </si>
  <si>
    <t>comparar</t>
  </si>
  <si>
    <t>si es mayor</t>
  </si>
  <si>
    <t>sin dato</t>
  </si>
  <si>
    <t>mediana distrito</t>
  </si>
  <si>
    <t>Esfuerzo</t>
  </si>
  <si>
    <t>Alcance</t>
  </si>
  <si>
    <t>Normativización/ESTABILIDAD</t>
  </si>
  <si>
    <t>Pregunta 25</t>
  </si>
  <si>
    <t>Analista/CANTIDAD
(1.4)</t>
  </si>
  <si>
    <t>CRITERIO ALTO
1.4</t>
  </si>
  <si>
    <t>CRITERIO BAJO
0.2</t>
  </si>
  <si>
    <t>CRITERIO MEDIO BAJO
0.5</t>
  </si>
  <si>
    <t>CRITERIO MEDIO
0.8</t>
  </si>
  <si>
    <t>CRITERIO MEDIO ALTO
1.1</t>
  </si>
  <si>
    <t>CALIDAD
(1.4)</t>
  </si>
  <si>
    <t>Pregunta 26</t>
  </si>
  <si>
    <t>CALIDAD
(0.5)</t>
  </si>
  <si>
    <t>Analista/CANTIDAD
(0.6)</t>
  </si>
  <si>
    <t>CRITERIO BAJO
0.1</t>
  </si>
  <si>
    <t>CRITERIO MEDIO BAJO
0.2</t>
  </si>
  <si>
    <t>CRITERIO MEDIO
0.3</t>
  </si>
  <si>
    <t>CRITERIO MEDIO ALTO
0.4</t>
  </si>
  <si>
    <t>CRITERIO ALTO
0.5</t>
  </si>
  <si>
    <t>Lab, semillero y observatorio: 1.1</t>
  </si>
  <si>
    <t>Mesas técnicas, comités, equipos u otros que que maso con innovación: 0.5</t>
  </si>
  <si>
    <t>Otros no relacionados con innovación: 0</t>
  </si>
  <si>
    <t>Pregunta 27</t>
  </si>
  <si>
    <t>Pregunta 30</t>
  </si>
  <si>
    <t>C1</t>
  </si>
  <si>
    <t>C2</t>
  </si>
  <si>
    <t>C3</t>
  </si>
  <si>
    <t>C4</t>
  </si>
  <si>
    <t>Ponderado</t>
  </si>
  <si>
    <t>IIP 2021</t>
  </si>
  <si>
    <t>Puntaje neto Componente</t>
  </si>
  <si>
    <t>CONTROL COMPONENTE</t>
  </si>
  <si>
    <t>Cantidad</t>
  </si>
  <si>
    <t>Calidad</t>
  </si>
  <si>
    <t>Analista
(hasta 3.5)</t>
  </si>
  <si>
    <t>De donde surgió la innovación
(hasta 1.5)</t>
  </si>
  <si>
    <t>Promediado de iniciativas</t>
  </si>
  <si>
    <t>Funcionarios</t>
  </si>
  <si>
    <t>Cuidadanía</t>
  </si>
  <si>
    <t>Nivel Directivo</t>
  </si>
  <si>
    <t>¿Tiene prototipo?</t>
  </si>
  <si>
    <t>¿Fue validado?</t>
  </si>
  <si>
    <t>Promedio</t>
  </si>
  <si>
    <t>Iniciativa 1</t>
  </si>
  <si>
    <t>Iniciativa 2</t>
  </si>
  <si>
    <t>Iniciativa 3</t>
  </si>
  <si>
    <t>Iniciativa 4</t>
  </si>
  <si>
    <t>Iniciativa 5</t>
  </si>
  <si>
    <t>Iniciativa 6</t>
  </si>
  <si>
    <t>Iniciativa 7</t>
  </si>
  <si>
    <t>Iniciativa 8</t>
  </si>
  <si>
    <t>Mediana
%
Distrito (1.5)</t>
  </si>
  <si>
    <t>Mediana
%
Distrito (1.35)</t>
  </si>
  <si>
    <t>Mediana
presupuesto INVERSIÓN
Distrito</t>
  </si>
  <si>
    <t>Mediana
presupuesto FUNCIONAMIENTO
Distrito</t>
  </si>
  <si>
    <t>Mediana
presupuesto FUNCIONAMIENTO
Distrito en innovación</t>
  </si>
  <si>
    <t>Mediana
presupuesto INVERSIÓN
Distrito en innovación</t>
  </si>
  <si>
    <t>Promedio
FUNCIONARIOS innovación
Distrito</t>
  </si>
  <si>
    <t>Promedio
CONTRATISTAS innovación
Distrito</t>
  </si>
  <si>
    <t>15.535 millones</t>
  </si>
  <si>
    <t>57.220 millones</t>
  </si>
  <si>
    <t>105.25 funcionarios</t>
  </si>
  <si>
    <t>3.75 funcionarios</t>
  </si>
  <si>
    <t>Promedio
FUNCIONARIOS
Distrito</t>
  </si>
  <si>
    <t>Promedio
CONTRATISTAS 
Distrito</t>
  </si>
  <si>
    <t>average de las medianas</t>
  </si>
  <si>
    <t>9.75
contratistas</t>
  </si>
  <si>
    <t>INI 1</t>
  </si>
  <si>
    <t>INI 2</t>
  </si>
  <si>
    <t>INI 3</t>
  </si>
  <si>
    <t>Iniciativa 9</t>
  </si>
  <si>
    <t>iniciativa 2</t>
  </si>
  <si>
    <t>iniciativa 3</t>
  </si>
  <si>
    <t>esfuerzo</t>
  </si>
  <si>
    <t>alcance</t>
  </si>
  <si>
    <t>normativ</t>
  </si>
  <si>
    <t>INICIATIVA</t>
  </si>
  <si>
    <t>SUMA</t>
  </si>
  <si>
    <t>ZONA DE REFLEXOINES</t>
  </si>
  <si>
    <t>Se sugiere invertir pesos en funcionarios y contratistas trabajando en innovación ya que es más viable para las entidades crecer desde la contratación de más contratistas, que abrir vacantes por planta de funcionarios</t>
  </si>
  <si>
    <t>Pregunta 32</t>
  </si>
  <si>
    <t>calidad</t>
  </si>
  <si>
    <t>IIP 2023</t>
  </si>
  <si>
    <t>INI 4</t>
  </si>
  <si>
    <t>INI 5</t>
  </si>
  <si>
    <t>INI 6</t>
  </si>
  <si>
    <t>CONTROL</t>
  </si>
  <si>
    <t>21.3
millones</t>
  </si>
  <si>
    <t>874
millones</t>
  </si>
  <si>
    <t>494.5
contratistas</t>
  </si>
  <si>
    <t>poca calidad les quita 50%</t>
  </si>
  <si>
    <t>CALIDAD Y CANTIDAD</t>
  </si>
  <si>
    <t>MEDIO BAJO</t>
  </si>
  <si>
    <t>MEDIO ALTO</t>
  </si>
  <si>
    <t>X</t>
  </si>
  <si>
    <t>similar</t>
  </si>
  <si>
    <t>Iniciativa 10</t>
  </si>
  <si>
    <t>Iniciativa 11</t>
  </si>
  <si>
    <t>Iniciativa 12</t>
  </si>
  <si>
    <t>Iniciativa 13</t>
  </si>
  <si>
    <t>Iniciativa 14</t>
  </si>
  <si>
    <t>Iniciativa 15</t>
  </si>
  <si>
    <t>Cantidad 50%</t>
  </si>
  <si>
    <t>Calidad
50%</t>
  </si>
  <si>
    <t>Cantidad
50%</t>
  </si>
  <si>
    <t>Analista
2.5</t>
  </si>
  <si>
    <t>0
-
0.2%</t>
  </si>
  <si>
    <t>0.2
-
0.5%</t>
  </si>
  <si>
    <t>Analista
2.35</t>
  </si>
  <si>
    <t>5% o más</t>
  </si>
  <si>
    <t>4
-
5%</t>
  </si>
  <si>
    <t>1
-
2%</t>
  </si>
  <si>
    <t>0
-
1%</t>
  </si>
  <si>
    <t>funcionarios</t>
  </si>
  <si>
    <t>contratistas</t>
  </si>
  <si>
    <t>2.5
-
4.5%</t>
  </si>
  <si>
    <t>0
-
1.5%</t>
  </si>
  <si>
    <t>1.5
-
2.5%</t>
  </si>
  <si>
    <t>4.5
-
8%</t>
  </si>
  <si>
    <t>Media
%
Distrito
(1.5)</t>
  </si>
  <si>
    <t>Relación %
2.5</t>
  </si>
  <si>
    <t>Media
%
Distrito
(2)</t>
  </si>
  <si>
    <t>Relación %
2.7</t>
  </si>
  <si>
    <t>2.5
-
5%</t>
  </si>
  <si>
    <t>0.7
-
1.5%</t>
  </si>
  <si>
    <t>0
-
0.7%</t>
  </si>
  <si>
    <t>Variación puntaje proyectado 2021 y 2023</t>
  </si>
  <si>
    <t>1 a 2</t>
  </si>
  <si>
    <t>3 a 4</t>
  </si>
  <si>
    <t>5 a 7</t>
  </si>
  <si>
    <t>8 a 10</t>
  </si>
  <si>
    <t>11 a 13</t>
  </si>
  <si>
    <t>14 a 16</t>
  </si>
  <si>
    <t>17 a 19</t>
  </si>
  <si>
    <t>20 o mas</t>
  </si>
  <si>
    <t>Analista</t>
  </si>
  <si>
    <t>No se puntúa</t>
  </si>
  <si>
    <t>Punt. máx
2023</t>
  </si>
  <si>
    <t>Indicador
2023</t>
  </si>
  <si>
    <t>3% en adelante</t>
  </si>
  <si>
    <t>recurso 1</t>
  </si>
  <si>
    <t>recurso 2</t>
  </si>
  <si>
    <t>recurso 3</t>
  </si>
  <si>
    <t>recurso 4</t>
  </si>
  <si>
    <t>recurso 5</t>
  </si>
  <si>
    <t>recurso 6</t>
  </si>
  <si>
    <t>recurso 7</t>
  </si>
  <si>
    <t>recurso 8</t>
  </si>
  <si>
    <t>recurso 9</t>
  </si>
  <si>
    <t>recurso 10</t>
  </si>
  <si>
    <t>recurso 11</t>
  </si>
  <si>
    <t>recurso 12</t>
  </si>
  <si>
    <t>recurso 13</t>
  </si>
  <si>
    <t>P21</t>
  </si>
  <si>
    <t>P22</t>
  </si>
  <si>
    <t>Hasta 3.5</t>
  </si>
  <si>
    <t>mediana ENTIDAD</t>
  </si>
  <si>
    <t>P32</t>
  </si>
  <si>
    <t>iniciativa
1</t>
  </si>
  <si>
    <t>iniciativa
2</t>
  </si>
  <si>
    <t>iniciativa
3</t>
  </si>
  <si>
    <t>iniciativa
4</t>
  </si>
  <si>
    <t>iniciativa
5</t>
  </si>
  <si>
    <t>iniciativa
6</t>
  </si>
  <si>
    <t>iniciativa
7</t>
  </si>
  <si>
    <t>iniciativa
8</t>
  </si>
  <si>
    <t>Calidad 50%</t>
  </si>
  <si>
    <t>INFORME
FINAL</t>
  </si>
  <si>
    <t>4
canales</t>
  </si>
  <si>
    <t>5
en adelante</t>
  </si>
  <si>
    <t>3
canales</t>
  </si>
  <si>
    <t>2
canales</t>
  </si>
  <si>
    <t>1
canal</t>
  </si>
  <si>
    <t>4
actividades</t>
  </si>
  <si>
    <t>3
actividades</t>
  </si>
  <si>
    <t>2
actividades</t>
  </si>
  <si>
    <t>1
actividad</t>
  </si>
  <si>
    <t>COMPARATIVO CON RESULTADO DE INFORME 2021</t>
  </si>
  <si>
    <t>novedad
0 a 1</t>
  </si>
  <si>
    <t>aporte
0 a 1.22</t>
  </si>
  <si>
    <t>categorias</t>
  </si>
  <si>
    <t>Promedio origen</t>
  </si>
  <si>
    <t>P14
promedio
CRITERIOS</t>
  </si>
  <si>
    <t>Promedio criterios</t>
  </si>
  <si>
    <t>P15
promedio
CRITERIOS</t>
  </si>
  <si>
    <t>P16
promedio
CRITERIOS</t>
  </si>
  <si>
    <t>P17
promedio
ORIGEN</t>
  </si>
  <si>
    <t>P18
promedio
ORIGEN</t>
  </si>
  <si>
    <t>P19
promedio
CRITERIOS</t>
  </si>
  <si>
    <t>P20
promedio
CRITERIOS</t>
  </si>
  <si>
    <t>Iniciativa 16</t>
  </si>
  <si>
    <t>P25
promedio
CRITERIOS</t>
  </si>
  <si>
    <t>P26
promedio
CRITERIOS</t>
  </si>
  <si>
    <t>Pregunta 28</t>
  </si>
  <si>
    <t>iniciativa 4</t>
  </si>
  <si>
    <t>iniciativa 5</t>
  </si>
  <si>
    <t>iniciativa 6</t>
  </si>
  <si>
    <t>iniciativa 7</t>
  </si>
  <si>
    <t>iniciativa 8</t>
  </si>
  <si>
    <t>iniciativa 9</t>
  </si>
  <si>
    <t>iniciativa 10</t>
  </si>
  <si>
    <t>iniciativa 11</t>
  </si>
  <si>
    <t>iniciativa 12</t>
  </si>
  <si>
    <t>iniciativa 13</t>
  </si>
  <si>
    <t/>
  </si>
  <si>
    <t>SUBRED INTEGRADA DE SERVICIOS DE SALUD NORTE E.S.E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</si>
</sst>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_-* #,##0.0_-;\-* #,##0.0_-;_-* &quot;-&quot;??_-;_-@_-"/>
  </numFmts>
  <fonts count="32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7"/>
      <color theme="1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12"/>
      <color theme="1"/>
      <name val="Arial"/>
      <family val="2"/>
    </font>
    <font>
      <sz val="9"/>
      <color theme="1"/>
      <name val="Arial"/>
      <family val="2"/>
    </font>
    <font>
      <sz val="8"/>
      <color theme="0"/>
      <name val="Arial"/>
      <family val="2"/>
    </font>
    <font>
      <b/>
      <sz val="12"/>
      <name val="Arial"/>
      <family val="2"/>
    </font>
    <font>
      <sz val="11"/>
      <color theme="0"/>
      <name val="Arial"/>
      <family val="2"/>
    </font>
    <font>
      <sz val="7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6"/>
      <color theme="0"/>
      <name val="Arial"/>
      <family val="2"/>
    </font>
    <font>
      <b/>
      <sz val="20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7"/>
      <color rgb="FF1F1F1F"/>
      <name val="Roboto"/>
    </font>
    <font>
      <sz val="8"/>
      <name val="Calibri"/>
      <family val="2"/>
      <scheme val="minor"/>
    </font>
    <font>
      <sz val="6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b/>
      <sz val="7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7CC99"/>
        <bgColor indexed="64"/>
      </patternFill>
    </fill>
    <fill>
      <patternFill patternType="solid">
        <fgColor rgb="FF6FD3B2"/>
        <bgColor indexed="64"/>
      </patternFill>
    </fill>
    <fill>
      <patternFill patternType="solid">
        <fgColor rgb="FFC7F9CC"/>
        <bgColor indexed="64"/>
      </patternFill>
    </fill>
    <fill>
      <patternFill patternType="solid">
        <fgColor rgb="FFC7F9CC"/>
        <bgColor rgb="FFA8D08D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57CC8C"/>
        <bgColor indexed="64"/>
      </patternFill>
    </fill>
    <fill>
      <patternFill patternType="solid">
        <fgColor rgb="FFC7F9B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77DFF"/>
        <bgColor indexed="64"/>
      </patternFill>
    </fill>
    <fill>
      <patternFill patternType="solid">
        <fgColor rgb="FFE2AFFF"/>
        <bgColor indexed="64"/>
      </patternFill>
    </fill>
    <fill>
      <patternFill patternType="solid">
        <fgColor rgb="FFF3C4FB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41C58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CB6CD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DD3E1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79">
    <xf numFmtId="0" fontId="0" fillId="0" borderId="0" xfId="0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6" fillId="4" borderId="1" xfId="0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0" fontId="4" fillId="4" borderId="5" xfId="0" applyNumberFormat="1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 wrapText="1"/>
    </xf>
    <xf numFmtId="10" fontId="4" fillId="4" borderId="9" xfId="0" applyNumberFormat="1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 wrapText="1"/>
    </xf>
    <xf numFmtId="0" fontId="2" fillId="5" borderId="18" xfId="0" applyFont="1" applyFill="1" applyBorder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 wrapText="1"/>
    </xf>
    <xf numFmtId="10" fontId="11" fillId="8" borderId="0" xfId="0" applyNumberFormat="1" applyFont="1" applyFill="1" applyAlignment="1">
      <alignment horizontal="center" vertical="center" wrapText="1"/>
    </xf>
    <xf numFmtId="0" fontId="14" fillId="8" borderId="0" xfId="0" applyFont="1" applyFill="1" applyAlignment="1">
      <alignment horizontal="center" vertical="center" wrapText="1"/>
    </xf>
    <xf numFmtId="0" fontId="15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left" vertical="top" wrapText="1"/>
    </xf>
    <xf numFmtId="0" fontId="4" fillId="5" borderId="9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0" fontId="4" fillId="4" borderId="9" xfId="1" applyNumberFormat="1" applyFont="1" applyFill="1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10" fontId="13" fillId="8" borderId="0" xfId="0" applyNumberFormat="1" applyFont="1" applyFill="1" applyAlignment="1">
      <alignment horizontal="center" vertical="center" wrapText="1"/>
    </xf>
    <xf numFmtId="10" fontId="4" fillId="15" borderId="5" xfId="0" applyNumberFormat="1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wrapText="1"/>
    </xf>
    <xf numFmtId="0" fontId="0" fillId="8" borderId="0" xfId="0" applyFill="1"/>
    <xf numFmtId="0" fontId="18" fillId="8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10" fontId="4" fillId="8" borderId="0" xfId="0" applyNumberFormat="1" applyFont="1" applyFill="1" applyAlignment="1">
      <alignment horizontal="center" vertical="center" wrapText="1"/>
    </xf>
    <xf numFmtId="10" fontId="17" fillId="8" borderId="0" xfId="0" applyNumberFormat="1" applyFont="1" applyFill="1" applyAlignment="1">
      <alignment horizontal="center" vertical="center" wrapText="1"/>
    </xf>
    <xf numFmtId="0" fontId="6" fillId="8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top" wrapText="1"/>
    </xf>
    <xf numFmtId="0" fontId="17" fillId="8" borderId="0" xfId="0" applyFont="1" applyFill="1" applyAlignment="1">
      <alignment horizontal="center" vertical="center" wrapText="1"/>
    </xf>
    <xf numFmtId="10" fontId="4" fillId="8" borderId="0" xfId="1" applyNumberFormat="1" applyFont="1" applyFill="1" applyBorder="1" applyAlignment="1">
      <alignment horizontal="center" vertical="center" wrapText="1"/>
    </xf>
    <xf numFmtId="164" fontId="4" fillId="8" borderId="0" xfId="1" applyNumberFormat="1" applyFont="1" applyFill="1" applyBorder="1" applyAlignment="1">
      <alignment horizontal="center" vertical="center" wrapText="1"/>
    </xf>
    <xf numFmtId="0" fontId="12" fillId="8" borderId="0" xfId="0" applyFont="1" applyFill="1" applyAlignment="1">
      <alignment horizontal="center" vertical="center" wrapText="1"/>
    </xf>
    <xf numFmtId="0" fontId="6" fillId="8" borderId="0" xfId="0" applyFont="1" applyFill="1" applyAlignment="1">
      <alignment horizontal="left" vertical="top" wrapText="1"/>
    </xf>
    <xf numFmtId="0" fontId="7" fillId="19" borderId="1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10" fontId="17" fillId="3" borderId="9" xfId="1" applyNumberFormat="1" applyFont="1" applyFill="1" applyBorder="1" applyAlignment="1">
      <alignment horizontal="center" vertical="center" wrapText="1"/>
    </xf>
    <xf numFmtId="10" fontId="17" fillId="8" borderId="0" xfId="1" applyNumberFormat="1" applyFont="1" applyFill="1" applyBorder="1" applyAlignment="1">
      <alignment horizontal="center" vertical="center" wrapText="1"/>
    </xf>
    <xf numFmtId="10" fontId="12" fillId="8" borderId="0" xfId="1" applyNumberFormat="1" applyFont="1" applyFill="1" applyBorder="1" applyAlignment="1">
      <alignment horizontal="center" vertical="center" wrapText="1"/>
    </xf>
    <xf numFmtId="10" fontId="19" fillId="8" borderId="0" xfId="0" applyNumberFormat="1" applyFont="1" applyFill="1" applyAlignment="1">
      <alignment horizontal="center" vertical="center" wrapText="1"/>
    </xf>
    <xf numFmtId="0" fontId="6" fillId="19" borderId="30" xfId="0" applyFont="1" applyFill="1" applyBorder="1" applyAlignment="1">
      <alignment vertical="center" wrapText="1"/>
    </xf>
    <xf numFmtId="0" fontId="6" fillId="19" borderId="33" xfId="0" applyFont="1" applyFill="1" applyBorder="1" applyAlignment="1">
      <alignment vertical="center" wrapText="1"/>
    </xf>
    <xf numFmtId="0" fontId="4" fillId="19" borderId="2" xfId="0" applyFont="1" applyFill="1" applyBorder="1" applyAlignment="1">
      <alignment vertical="top" wrapText="1"/>
    </xf>
    <xf numFmtId="0" fontId="4" fillId="19" borderId="19" xfId="0" applyFont="1" applyFill="1" applyBorder="1" applyAlignment="1">
      <alignment vertical="top" wrapText="1"/>
    </xf>
    <xf numFmtId="0" fontId="6" fillId="5" borderId="38" xfId="0" applyFont="1" applyFill="1" applyBorder="1" applyAlignment="1">
      <alignment horizontal="left" vertical="top" wrapText="1"/>
    </xf>
    <xf numFmtId="164" fontId="4" fillId="15" borderId="9" xfId="1" applyNumberFormat="1" applyFont="1" applyFill="1" applyBorder="1" applyAlignment="1">
      <alignment horizontal="center" vertical="center" wrapText="1"/>
    </xf>
    <xf numFmtId="10" fontId="12" fillId="14" borderId="11" xfId="1" applyNumberFormat="1" applyFont="1" applyFill="1" applyBorder="1" applyAlignment="1">
      <alignment horizontal="center" vertical="center" wrapText="1"/>
    </xf>
    <xf numFmtId="0" fontId="4" fillId="19" borderId="39" xfId="0" applyFont="1" applyFill="1" applyBorder="1" applyAlignment="1">
      <alignment vertical="top" wrapText="1"/>
    </xf>
    <xf numFmtId="0" fontId="4" fillId="19" borderId="37" xfId="0" applyFont="1" applyFill="1" applyBorder="1" applyAlignment="1">
      <alignment vertical="top" wrapText="1"/>
    </xf>
    <xf numFmtId="0" fontId="4" fillId="19" borderId="40" xfId="0" applyFont="1" applyFill="1" applyBorder="1" applyAlignment="1">
      <alignment vertical="top" wrapText="1"/>
    </xf>
    <xf numFmtId="0" fontId="4" fillId="19" borderId="28" xfId="0" applyFont="1" applyFill="1" applyBorder="1" applyAlignment="1">
      <alignment vertical="top" wrapText="1"/>
    </xf>
    <xf numFmtId="0" fontId="6" fillId="5" borderId="42" xfId="0" applyFont="1" applyFill="1" applyBorder="1" applyAlignment="1">
      <alignment horizontal="left" vertical="top" wrapText="1"/>
    </xf>
    <xf numFmtId="0" fontId="6" fillId="5" borderId="43" xfId="0" applyFont="1" applyFill="1" applyBorder="1" applyAlignment="1">
      <alignment horizontal="left" vertical="top" wrapText="1"/>
    </xf>
    <xf numFmtId="0" fontId="4" fillId="5" borderId="18" xfId="0" applyFont="1" applyFill="1" applyBorder="1" applyAlignment="1">
      <alignment horizontal="center" vertical="center" wrapText="1"/>
    </xf>
    <xf numFmtId="0" fontId="19" fillId="7" borderId="18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/>
    </xf>
    <xf numFmtId="0" fontId="1" fillId="13" borderId="17" xfId="0" applyFont="1" applyFill="1" applyBorder="1" applyAlignment="1">
      <alignment horizontal="center" vertical="center" wrapText="1"/>
    </xf>
    <xf numFmtId="0" fontId="8" fillId="10" borderId="17" xfId="0" applyFont="1" applyFill="1" applyBorder="1" applyAlignment="1">
      <alignment horizontal="center" vertical="center" wrapText="1"/>
    </xf>
    <xf numFmtId="0" fontId="1" fillId="10" borderId="17" xfId="0" applyFont="1" applyFill="1" applyBorder="1" applyAlignment="1">
      <alignment horizontal="center" vertical="center" wrapText="1"/>
    </xf>
    <xf numFmtId="0" fontId="1" fillId="11" borderId="17" xfId="0" applyFont="1" applyFill="1" applyBorder="1" applyAlignment="1">
      <alignment horizontal="center" vertical="center" wrapText="1"/>
    </xf>
    <xf numFmtId="0" fontId="1" fillId="12" borderId="17" xfId="0" applyFont="1" applyFill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 wrapText="1"/>
    </xf>
    <xf numFmtId="0" fontId="1" fillId="11" borderId="49" xfId="0" applyFont="1" applyFill="1" applyBorder="1" applyAlignment="1">
      <alignment horizontal="center" vertical="center" wrapText="1"/>
    </xf>
    <xf numFmtId="0" fontId="1" fillId="11" borderId="50" xfId="0" applyFont="1" applyFill="1" applyBorder="1" applyAlignment="1">
      <alignment horizontal="center" vertical="center" wrapText="1"/>
    </xf>
    <xf numFmtId="0" fontId="1" fillId="12" borderId="50" xfId="0" applyFont="1" applyFill="1" applyBorder="1" applyAlignment="1">
      <alignment horizontal="center" vertical="center" wrapText="1"/>
    </xf>
    <xf numFmtId="0" fontId="1" fillId="10" borderId="50" xfId="0" applyFont="1" applyFill="1" applyBorder="1" applyAlignment="1">
      <alignment horizontal="center" vertical="center" wrapText="1"/>
    </xf>
    <xf numFmtId="0" fontId="1" fillId="13" borderId="50" xfId="0" applyFont="1" applyFill="1" applyBorder="1" applyAlignment="1">
      <alignment horizontal="center" vertical="center" wrapText="1"/>
    </xf>
    <xf numFmtId="0" fontId="1" fillId="13" borderId="51" xfId="0" applyFont="1" applyFill="1" applyBorder="1" applyAlignment="1">
      <alignment horizontal="center" vertical="center" wrapText="1"/>
    </xf>
    <xf numFmtId="0" fontId="6" fillId="19" borderId="31" xfId="0" applyFont="1" applyFill="1" applyBorder="1" applyAlignment="1">
      <alignment vertical="center" wrapText="1"/>
    </xf>
    <xf numFmtId="0" fontId="6" fillId="19" borderId="44" xfId="0" applyFont="1" applyFill="1" applyBorder="1" applyAlignment="1">
      <alignment vertical="center" wrapText="1"/>
    </xf>
    <xf numFmtId="0" fontId="0" fillId="8" borderId="0" xfId="0" applyFill="1" applyAlignment="1">
      <alignment horizontal="center" vertical="center"/>
    </xf>
    <xf numFmtId="0" fontId="4" fillId="0" borderId="2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33" xfId="0" applyFont="1" applyBorder="1" applyAlignment="1">
      <alignment wrapText="1"/>
    </xf>
    <xf numFmtId="0" fontId="18" fillId="2" borderId="36" xfId="0" applyFont="1" applyFill="1" applyBorder="1" applyAlignment="1">
      <alignment horizontal="center" vertical="center" wrapText="1"/>
    </xf>
    <xf numFmtId="0" fontId="4" fillId="23" borderId="52" xfId="0" applyFont="1" applyFill="1" applyBorder="1" applyAlignment="1">
      <alignment horizontal="center" vertical="center" wrapText="1"/>
    </xf>
    <xf numFmtId="0" fontId="4" fillId="18" borderId="32" xfId="0" applyFont="1" applyFill="1" applyBorder="1" applyAlignment="1">
      <alignment horizontal="center" vertical="center" wrapText="1"/>
    </xf>
    <xf numFmtId="0" fontId="4" fillId="18" borderId="36" xfId="0" applyFont="1" applyFill="1" applyBorder="1" applyAlignment="1">
      <alignment horizontal="center" vertical="center" wrapText="1"/>
    </xf>
    <xf numFmtId="0" fontId="18" fillId="2" borderId="48" xfId="0" applyFont="1" applyFill="1" applyBorder="1" applyAlignment="1">
      <alignment horizontal="center" vertical="center" wrapText="1"/>
    </xf>
    <xf numFmtId="0" fontId="4" fillId="18" borderId="26" xfId="0" applyFont="1" applyFill="1" applyBorder="1" applyAlignment="1">
      <alignment horizontal="center" vertical="center" wrapText="1"/>
    </xf>
    <xf numFmtId="0" fontId="4" fillId="18" borderId="48" xfId="0" applyFont="1" applyFill="1" applyBorder="1" applyAlignment="1">
      <alignment horizontal="center" vertical="center" wrapText="1"/>
    </xf>
    <xf numFmtId="0" fontId="18" fillId="2" borderId="12" xfId="0" applyFont="1" applyFill="1" applyBorder="1" applyAlignment="1">
      <alignment horizontal="center" vertical="center" wrapText="1"/>
    </xf>
    <xf numFmtId="0" fontId="4" fillId="18" borderId="12" xfId="0" applyFont="1" applyFill="1" applyBorder="1" applyAlignment="1">
      <alignment horizontal="center" vertical="center" wrapText="1"/>
    </xf>
    <xf numFmtId="0" fontId="4" fillId="18" borderId="5" xfId="0" applyFont="1" applyFill="1" applyBorder="1" applyAlignment="1">
      <alignment horizontal="center" vertical="center" wrapText="1"/>
    </xf>
    <xf numFmtId="0" fontId="18" fillId="2" borderId="37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wrapText="1"/>
    </xf>
    <xf numFmtId="0" fontId="4" fillId="24" borderId="2" xfId="0" applyFont="1" applyFill="1" applyBorder="1" applyAlignment="1">
      <alignment horizontal="center" vertical="center" wrapText="1"/>
    </xf>
    <xf numFmtId="0" fontId="4" fillId="24" borderId="6" xfId="0" applyFont="1" applyFill="1" applyBorder="1" applyAlignment="1">
      <alignment horizontal="center" vertical="center" wrapText="1"/>
    </xf>
    <xf numFmtId="0" fontId="4" fillId="24" borderId="33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8" borderId="33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wrapText="1"/>
    </xf>
    <xf numFmtId="0" fontId="4" fillId="8" borderId="33" xfId="0" applyFont="1" applyFill="1" applyBorder="1" applyAlignment="1">
      <alignment wrapText="1"/>
    </xf>
    <xf numFmtId="0" fontId="0" fillId="8" borderId="6" xfId="0" applyFill="1" applyBorder="1"/>
    <xf numFmtId="10" fontId="5" fillId="8" borderId="0" xfId="0" applyNumberFormat="1" applyFont="1" applyFill="1" applyAlignment="1">
      <alignment horizontal="center" vertical="center" wrapText="1"/>
    </xf>
    <xf numFmtId="0" fontId="4" fillId="8" borderId="0" xfId="0" applyFont="1" applyFill="1" applyAlignment="1">
      <alignment horizontal="left" vertical="top" wrapText="1"/>
    </xf>
    <xf numFmtId="10" fontId="19" fillId="25" borderId="9" xfId="0" applyNumberFormat="1" applyFont="1" applyFill="1" applyBorder="1" applyAlignment="1">
      <alignment horizontal="center" vertical="center" wrapText="1"/>
    </xf>
    <xf numFmtId="10" fontId="19" fillId="25" borderId="5" xfId="0" applyNumberFormat="1" applyFont="1" applyFill="1" applyBorder="1" applyAlignment="1">
      <alignment horizontal="center" vertical="center" wrapText="1"/>
    </xf>
    <xf numFmtId="10" fontId="19" fillId="25" borderId="1" xfId="0" applyNumberFormat="1" applyFont="1" applyFill="1" applyBorder="1" applyAlignment="1">
      <alignment horizontal="center" vertical="center" wrapText="1"/>
    </xf>
    <xf numFmtId="10" fontId="19" fillId="14" borderId="5" xfId="0" applyNumberFormat="1" applyFont="1" applyFill="1" applyBorder="1" applyAlignment="1">
      <alignment horizontal="center" vertical="center" wrapText="1"/>
    </xf>
    <xf numFmtId="0" fontId="2" fillId="19" borderId="0" xfId="0" applyFont="1" applyFill="1" applyAlignment="1">
      <alignment horizontal="center" vertical="center"/>
    </xf>
    <xf numFmtId="0" fontId="6" fillId="19" borderId="0" xfId="0" applyFont="1" applyFill="1" applyAlignment="1">
      <alignment horizontal="center" vertical="center" wrapText="1"/>
    </xf>
    <xf numFmtId="10" fontId="4" fillId="19" borderId="0" xfId="0" applyNumberFormat="1" applyFont="1" applyFill="1" applyAlignment="1">
      <alignment horizontal="center" vertical="center" wrapText="1"/>
    </xf>
    <xf numFmtId="10" fontId="19" fillId="19" borderId="0" xfId="0" applyNumberFormat="1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0" fontId="4" fillId="0" borderId="0" xfId="0" applyNumberFormat="1" applyFont="1" applyAlignment="1">
      <alignment horizontal="center" vertical="center" wrapText="1"/>
    </xf>
    <xf numFmtId="10" fontId="19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5" borderId="12" xfId="0" applyFont="1" applyFill="1" applyBorder="1" applyAlignment="1">
      <alignment horizontal="center" vertical="center" wrapText="1"/>
    </xf>
    <xf numFmtId="0" fontId="7" fillId="5" borderId="42" xfId="0" applyFont="1" applyFill="1" applyBorder="1" applyAlignment="1">
      <alignment horizontal="center" vertical="center" wrapText="1"/>
    </xf>
    <xf numFmtId="0" fontId="7" fillId="5" borderId="43" xfId="0" applyFont="1" applyFill="1" applyBorder="1" applyAlignment="1">
      <alignment horizontal="center" vertical="center" wrapText="1"/>
    </xf>
    <xf numFmtId="0" fontId="7" fillId="5" borderId="38" xfId="0" applyFont="1" applyFill="1" applyBorder="1" applyAlignment="1">
      <alignment horizontal="center" vertical="center" wrapText="1"/>
    </xf>
    <xf numFmtId="0" fontId="7" fillId="19" borderId="35" xfId="0" applyFont="1" applyFill="1" applyBorder="1" applyAlignment="1">
      <alignment horizontal="center" vertical="center" wrapText="1"/>
    </xf>
    <xf numFmtId="0" fontId="7" fillId="19" borderId="40" xfId="0" applyFont="1" applyFill="1" applyBorder="1" applyAlignment="1">
      <alignment horizontal="center" vertical="center" wrapText="1"/>
    </xf>
    <xf numFmtId="0" fontId="2" fillId="19" borderId="19" xfId="0" applyFont="1" applyFill="1" applyBorder="1" applyAlignment="1">
      <alignment horizontal="center" vertical="center"/>
    </xf>
    <xf numFmtId="0" fontId="6" fillId="19" borderId="19" xfId="0" applyFont="1" applyFill="1" applyBorder="1" applyAlignment="1">
      <alignment horizontal="center" vertical="center" wrapText="1"/>
    </xf>
    <xf numFmtId="10" fontId="4" fillId="19" borderId="19" xfId="0" applyNumberFormat="1" applyFont="1" applyFill="1" applyBorder="1" applyAlignment="1">
      <alignment horizontal="center" vertical="center" wrapText="1"/>
    </xf>
    <xf numFmtId="10" fontId="19" fillId="19" borderId="19" xfId="0" applyNumberFormat="1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10" fontId="4" fillId="4" borderId="18" xfId="0" applyNumberFormat="1" applyFont="1" applyFill="1" applyBorder="1" applyAlignment="1">
      <alignment horizontal="center" vertical="center" wrapText="1"/>
    </xf>
    <xf numFmtId="10" fontId="19" fillId="25" borderId="18" xfId="0" applyNumberFormat="1" applyFont="1" applyFill="1" applyBorder="1" applyAlignment="1">
      <alignment horizontal="center" vertical="center" wrapText="1"/>
    </xf>
    <xf numFmtId="0" fontId="19" fillId="8" borderId="0" xfId="0" applyFont="1" applyFill="1" applyAlignment="1">
      <alignment horizontal="center" vertical="center" wrapText="1"/>
    </xf>
    <xf numFmtId="0" fontId="19" fillId="19" borderId="0" xfId="0" applyFont="1" applyFill="1" applyAlignment="1">
      <alignment horizontal="center" vertical="center" wrapText="1"/>
    </xf>
    <xf numFmtId="0" fontId="19" fillId="19" borderId="19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4" fillId="19" borderId="1" xfId="0" applyFont="1" applyFill="1" applyBorder="1" applyAlignment="1">
      <alignment wrapText="1"/>
    </xf>
    <xf numFmtId="0" fontId="6" fillId="15" borderId="9" xfId="0" applyFont="1" applyFill="1" applyBorder="1" applyAlignment="1">
      <alignment horizontal="center" vertical="center" wrapText="1"/>
    </xf>
    <xf numFmtId="0" fontId="7" fillId="5" borderId="49" xfId="0" applyFont="1" applyFill="1" applyBorder="1" applyAlignment="1">
      <alignment horizontal="center" vertical="center" wrapText="1"/>
    </xf>
    <xf numFmtId="0" fontId="2" fillId="5" borderId="50" xfId="0" applyFont="1" applyFill="1" applyBorder="1" applyAlignment="1">
      <alignment horizontal="center" vertical="center"/>
    </xf>
    <xf numFmtId="0" fontId="6" fillId="4" borderId="50" xfId="0" applyFont="1" applyFill="1" applyBorder="1" applyAlignment="1">
      <alignment horizontal="center" vertical="center" wrapText="1"/>
    </xf>
    <xf numFmtId="10" fontId="4" fillId="4" borderId="50" xfId="0" applyNumberFormat="1" applyFont="1" applyFill="1" applyBorder="1" applyAlignment="1">
      <alignment horizontal="center" vertical="center" wrapText="1"/>
    </xf>
    <xf numFmtId="10" fontId="19" fillId="25" borderId="50" xfId="0" applyNumberFormat="1" applyFont="1" applyFill="1" applyBorder="1" applyAlignment="1">
      <alignment horizontal="center" vertical="center" wrapText="1"/>
    </xf>
    <xf numFmtId="0" fontId="6" fillId="15" borderId="50" xfId="0" applyFont="1" applyFill="1" applyBorder="1" applyAlignment="1">
      <alignment horizontal="center" vertical="center" wrapText="1"/>
    </xf>
    <xf numFmtId="10" fontId="4" fillId="15" borderId="50" xfId="1" applyNumberFormat="1" applyFont="1" applyFill="1" applyBorder="1" applyAlignment="1">
      <alignment horizontal="center" vertical="center" wrapText="1"/>
    </xf>
    <xf numFmtId="10" fontId="12" fillId="14" borderId="51" xfId="1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2" fontId="12" fillId="7" borderId="9" xfId="0" applyNumberFormat="1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 wrapText="1"/>
    </xf>
    <xf numFmtId="2" fontId="12" fillId="7" borderId="18" xfId="0" applyNumberFormat="1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24" fillId="0" borderId="0" xfId="0" applyNumberFormat="1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4" fillId="9" borderId="0" xfId="0" applyFont="1" applyFill="1" applyAlignment="1">
      <alignment horizontal="center" vertical="center" wrapText="1"/>
    </xf>
    <xf numFmtId="0" fontId="4" fillId="27" borderId="0" xfId="0" applyFont="1" applyFill="1" applyAlignment="1">
      <alignment horizontal="center" vertical="center" wrapText="1"/>
    </xf>
    <xf numFmtId="0" fontId="4" fillId="23" borderId="0" xfId="0" applyFont="1" applyFill="1" applyAlignment="1">
      <alignment horizontal="center" vertical="center" wrapText="1"/>
    </xf>
    <xf numFmtId="0" fontId="9" fillId="28" borderId="0" xfId="0" applyFont="1" applyFill="1" applyAlignment="1">
      <alignment horizontal="center" vertical="center" wrapText="1"/>
    </xf>
    <xf numFmtId="2" fontId="12" fillId="7" borderId="5" xfId="0" applyNumberFormat="1" applyFont="1" applyFill="1" applyBorder="1" applyAlignment="1">
      <alignment horizontal="center" vertical="center"/>
    </xf>
    <xf numFmtId="2" fontId="18" fillId="18" borderId="48" xfId="0" applyNumberFormat="1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23" fillId="29" borderId="1" xfId="0" applyFont="1" applyFill="1" applyBorder="1" applyAlignment="1">
      <alignment horizontal="center" vertical="center" wrapText="1"/>
    </xf>
    <xf numFmtId="0" fontId="24" fillId="29" borderId="1" xfId="0" applyFont="1" applyFill="1" applyBorder="1" applyAlignment="1">
      <alignment horizontal="center" vertical="center" wrapText="1"/>
    </xf>
    <xf numFmtId="0" fontId="4" fillId="29" borderId="1" xfId="0" applyFont="1" applyFill="1" applyBorder="1" applyAlignment="1">
      <alignment horizontal="center" vertical="center" wrapText="1"/>
    </xf>
    <xf numFmtId="0" fontId="4" fillId="29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wrapText="1"/>
    </xf>
    <xf numFmtId="10" fontId="19" fillId="30" borderId="0" xfId="1" applyNumberFormat="1" applyFont="1" applyFill="1" applyAlignment="1">
      <alignment horizontal="center" vertical="center" wrapText="1"/>
    </xf>
    <xf numFmtId="0" fontId="4" fillId="8" borderId="2" xfId="0" applyFont="1" applyFill="1" applyBorder="1" applyAlignment="1">
      <alignment vertical="center" wrapText="1"/>
    </xf>
    <xf numFmtId="0" fontId="19" fillId="31" borderId="9" xfId="0" applyFont="1" applyFill="1" applyBorder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19" fillId="7" borderId="9" xfId="0" applyNumberFormat="1" applyFont="1" applyFill="1" applyBorder="1" applyAlignment="1">
      <alignment horizontal="center" vertical="center" wrapText="1"/>
    </xf>
    <xf numFmtId="2" fontId="19" fillId="7" borderId="1" xfId="0" applyNumberFormat="1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2" fontId="19" fillId="7" borderId="18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horizontal="center" vertical="center" wrapText="1"/>
    </xf>
    <xf numFmtId="0" fontId="4" fillId="17" borderId="0" xfId="0" applyFont="1" applyFill="1" applyAlignment="1">
      <alignment horizontal="center" vertical="center" wrapText="1"/>
    </xf>
    <xf numFmtId="0" fontId="4" fillId="23" borderId="55" xfId="0" applyFont="1" applyFill="1" applyBorder="1" applyAlignment="1">
      <alignment horizontal="center" vertical="center" wrapText="1"/>
    </xf>
    <xf numFmtId="0" fontId="4" fillId="27" borderId="55" xfId="0" applyFont="1" applyFill="1" applyBorder="1" applyAlignment="1">
      <alignment horizontal="center" vertical="center" wrapText="1"/>
    </xf>
    <xf numFmtId="0" fontId="18" fillId="32" borderId="54" xfId="0" applyFont="1" applyFill="1" applyBorder="1" applyAlignment="1">
      <alignment horizontal="center" vertical="center" wrapText="1"/>
    </xf>
    <xf numFmtId="0" fontId="18" fillId="17" borderId="46" xfId="0" applyFont="1" applyFill="1" applyBorder="1" applyAlignment="1">
      <alignment horizontal="center" vertical="center" wrapText="1"/>
    </xf>
    <xf numFmtId="0" fontId="18" fillId="17" borderId="10" xfId="0" applyFont="1" applyFill="1" applyBorder="1" applyAlignment="1">
      <alignment horizontal="center" vertical="center" wrapText="1"/>
    </xf>
    <xf numFmtId="0" fontId="18" fillId="17" borderId="27" xfId="0" applyFont="1" applyFill="1" applyBorder="1" applyAlignment="1">
      <alignment horizontal="center" vertical="center" wrapText="1"/>
    </xf>
    <xf numFmtId="0" fontId="17" fillId="18" borderId="35" xfId="0" applyFont="1" applyFill="1" applyBorder="1" applyAlignment="1">
      <alignment horizontal="center" vertical="center" wrapText="1"/>
    </xf>
    <xf numFmtId="10" fontId="4" fillId="18" borderId="0" xfId="0" applyNumberFormat="1" applyFont="1" applyFill="1" applyAlignment="1">
      <alignment horizontal="center" vertical="center" wrapText="1"/>
    </xf>
    <xf numFmtId="10" fontId="4" fillId="18" borderId="29" xfId="1" applyNumberFormat="1" applyFont="1" applyFill="1" applyBorder="1" applyAlignment="1">
      <alignment horizontal="center" vertical="center" wrapText="1"/>
    </xf>
    <xf numFmtId="0" fontId="17" fillId="29" borderId="35" xfId="0" applyFont="1" applyFill="1" applyBorder="1" applyAlignment="1">
      <alignment horizontal="center" vertical="center" wrapText="1"/>
    </xf>
    <xf numFmtId="10" fontId="4" fillId="29" borderId="0" xfId="0" applyNumberFormat="1" applyFont="1" applyFill="1" applyAlignment="1">
      <alignment horizontal="center" vertical="center" wrapText="1"/>
    </xf>
    <xf numFmtId="10" fontId="4" fillId="29" borderId="29" xfId="1" applyNumberFormat="1" applyFont="1" applyFill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10" fontId="18" fillId="16" borderId="19" xfId="0" applyNumberFormat="1" applyFont="1" applyFill="1" applyBorder="1" applyAlignment="1">
      <alignment horizontal="center" vertical="center" wrapText="1"/>
    </xf>
    <xf numFmtId="10" fontId="18" fillId="16" borderId="28" xfId="1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4" fillId="24" borderId="30" xfId="0" applyFont="1" applyFill="1" applyBorder="1" applyAlignment="1">
      <alignment horizontal="center" vertical="center" wrapText="1"/>
    </xf>
    <xf numFmtId="0" fontId="23" fillId="29" borderId="5" xfId="0" applyFont="1" applyFill="1" applyBorder="1" applyAlignment="1">
      <alignment horizontal="center" vertical="center" wrapText="1"/>
    </xf>
    <xf numFmtId="0" fontId="24" fillId="29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4" fillId="8" borderId="0" xfId="0" applyFont="1" applyFill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18" fillId="2" borderId="32" xfId="0" applyFont="1" applyFill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18" borderId="60" xfId="0" applyFont="1" applyFill="1" applyBorder="1" applyAlignment="1">
      <alignment horizontal="center" vertical="center" wrapText="1"/>
    </xf>
    <xf numFmtId="0" fontId="4" fillId="2" borderId="60" xfId="0" applyFont="1" applyFill="1" applyBorder="1" applyAlignment="1">
      <alignment horizontal="center" vertical="center" wrapText="1"/>
    </xf>
    <xf numFmtId="0" fontId="4" fillId="18" borderId="61" xfId="0" applyFont="1" applyFill="1" applyBorder="1" applyAlignment="1">
      <alignment horizontal="center" vertical="center" wrapText="1"/>
    </xf>
    <xf numFmtId="0" fontId="4" fillId="18" borderId="63" xfId="0" applyFont="1" applyFill="1" applyBorder="1" applyAlignment="1">
      <alignment horizontal="center" vertical="center" wrapText="1"/>
    </xf>
    <xf numFmtId="0" fontId="4" fillId="26" borderId="52" xfId="0" applyFont="1" applyFill="1" applyBorder="1" applyAlignment="1">
      <alignment horizontal="center" vertical="center" wrapText="1"/>
    </xf>
    <xf numFmtId="0" fontId="4" fillId="26" borderId="59" xfId="0" applyFont="1" applyFill="1" applyBorder="1" applyAlignment="1">
      <alignment horizontal="center" vertical="center" wrapText="1"/>
    </xf>
    <xf numFmtId="0" fontId="23" fillId="26" borderId="0" xfId="0" applyFont="1" applyFill="1" applyAlignment="1">
      <alignment horizontal="center" vertical="center" wrapText="1"/>
    </xf>
    <xf numFmtId="0" fontId="4" fillId="26" borderId="30" xfId="0" applyFont="1" applyFill="1" applyBorder="1" applyAlignment="1">
      <alignment horizontal="center" vertical="center" wrapText="1"/>
    </xf>
    <xf numFmtId="0" fontId="6" fillId="26" borderId="14" xfId="0" applyFont="1" applyFill="1" applyBorder="1" applyAlignment="1">
      <alignment horizontal="center" vertical="center" wrapText="1"/>
    </xf>
    <xf numFmtId="0" fontId="6" fillId="26" borderId="3" xfId="0" applyFont="1" applyFill="1" applyBorder="1" applyAlignment="1">
      <alignment horizontal="center" vertical="center" wrapText="1"/>
    </xf>
    <xf numFmtId="0" fontId="6" fillId="26" borderId="37" xfId="0" applyFont="1" applyFill="1" applyBorder="1" applyAlignment="1">
      <alignment horizontal="center" vertical="center" wrapText="1"/>
    </xf>
    <xf numFmtId="0" fontId="4" fillId="17" borderId="52" xfId="0" applyFont="1" applyFill="1" applyBorder="1" applyAlignment="1">
      <alignment horizontal="center" vertical="center" wrapText="1"/>
    </xf>
    <xf numFmtId="0" fontId="4" fillId="17" borderId="33" xfId="0" applyFont="1" applyFill="1" applyBorder="1" applyAlignment="1">
      <alignment horizontal="center" vertical="center" wrapText="1"/>
    </xf>
    <xf numFmtId="0" fontId="6" fillId="17" borderId="14" xfId="0" applyFont="1" applyFill="1" applyBorder="1" applyAlignment="1">
      <alignment horizontal="center" vertical="center" wrapText="1"/>
    </xf>
    <xf numFmtId="0" fontId="6" fillId="17" borderId="3" xfId="0" applyFont="1" applyFill="1" applyBorder="1" applyAlignment="1">
      <alignment horizontal="center" vertical="center" wrapText="1"/>
    </xf>
    <xf numFmtId="0" fontId="6" fillId="17" borderId="37" xfId="0" applyFont="1" applyFill="1" applyBorder="1" applyAlignment="1">
      <alignment horizontal="center" vertical="center" wrapText="1"/>
    </xf>
    <xf numFmtId="0" fontId="4" fillId="17" borderId="30" xfId="0" applyFont="1" applyFill="1" applyBorder="1" applyAlignment="1">
      <alignment horizontal="center" vertical="center" wrapText="1"/>
    </xf>
    <xf numFmtId="0" fontId="4" fillId="17" borderId="7" xfId="0" applyFont="1" applyFill="1" applyBorder="1" applyAlignment="1">
      <alignment horizontal="center" vertical="center" wrapText="1"/>
    </xf>
    <xf numFmtId="0" fontId="4" fillId="17" borderId="8" xfId="0" applyFont="1" applyFill="1" applyBorder="1" applyAlignment="1">
      <alignment horizontal="center" vertical="center" wrapText="1"/>
    </xf>
    <xf numFmtId="0" fontId="4" fillId="17" borderId="27" xfId="0" applyFont="1" applyFill="1" applyBorder="1" applyAlignment="1">
      <alignment horizontal="center" vertical="center" wrapText="1"/>
    </xf>
    <xf numFmtId="0" fontId="4" fillId="17" borderId="41" xfId="0" applyFont="1" applyFill="1" applyBorder="1" applyAlignment="1">
      <alignment horizontal="center" vertical="center" wrapText="1"/>
    </xf>
    <xf numFmtId="0" fontId="4" fillId="17" borderId="59" xfId="0" applyFont="1" applyFill="1" applyBorder="1" applyAlignment="1">
      <alignment horizontal="center" vertical="center" wrapText="1"/>
    </xf>
    <xf numFmtId="0" fontId="4" fillId="17" borderId="47" xfId="0" applyFont="1" applyFill="1" applyBorder="1" applyAlignment="1">
      <alignment horizontal="center" vertical="center" wrapText="1"/>
    </xf>
    <xf numFmtId="0" fontId="4" fillId="17" borderId="61" xfId="0" applyFont="1" applyFill="1" applyBorder="1" applyAlignment="1">
      <alignment horizontal="center" vertical="center" wrapText="1"/>
    </xf>
    <xf numFmtId="0" fontId="4" fillId="17" borderId="62" xfId="0" applyFont="1" applyFill="1" applyBorder="1" applyAlignment="1">
      <alignment horizontal="center" vertical="center" wrapText="1"/>
    </xf>
    <xf numFmtId="0" fontId="23" fillId="17" borderId="1" xfId="0" applyFont="1" applyFill="1" applyBorder="1" applyAlignment="1">
      <alignment horizontal="center" vertical="center" wrapText="1"/>
    </xf>
    <xf numFmtId="0" fontId="24" fillId="17" borderId="1" xfId="0" applyFont="1" applyFill="1" applyBorder="1" applyAlignment="1">
      <alignment horizontal="center" vertical="center" wrapText="1"/>
    </xf>
    <xf numFmtId="0" fontId="4" fillId="17" borderId="1" xfId="0" applyFont="1" applyFill="1" applyBorder="1" applyAlignment="1">
      <alignment horizontal="center" vertical="center" wrapText="1"/>
    </xf>
    <xf numFmtId="0" fontId="23" fillId="17" borderId="3" xfId="0" applyFont="1" applyFill="1" applyBorder="1" applyAlignment="1">
      <alignment horizontal="center" vertical="center" wrapText="1"/>
    </xf>
    <xf numFmtId="0" fontId="24" fillId="17" borderId="3" xfId="0" applyFont="1" applyFill="1" applyBorder="1" applyAlignment="1">
      <alignment horizontal="center" vertical="center" wrapText="1"/>
    </xf>
    <xf numFmtId="0" fontId="4" fillId="0" borderId="57" xfId="0" applyFont="1" applyBorder="1" applyAlignment="1">
      <alignment wrapText="1"/>
    </xf>
    <xf numFmtId="0" fontId="4" fillId="0" borderId="58" xfId="0" applyFont="1" applyBorder="1" applyAlignment="1">
      <alignment wrapText="1"/>
    </xf>
    <xf numFmtId="0" fontId="4" fillId="0" borderId="6" xfId="0" applyFont="1" applyBorder="1" applyAlignment="1">
      <alignment horizontal="center" vertical="center" wrapText="1"/>
    </xf>
    <xf numFmtId="0" fontId="4" fillId="0" borderId="26" xfId="0" applyFont="1" applyBorder="1" applyAlignment="1">
      <alignment wrapText="1"/>
    </xf>
    <xf numFmtId="0" fontId="4" fillId="26" borderId="1" xfId="0" applyFont="1" applyFill="1" applyBorder="1" applyAlignment="1">
      <alignment horizontal="center" vertical="center" wrapText="1"/>
    </xf>
    <xf numFmtId="0" fontId="4" fillId="18" borderId="1" xfId="0" applyFont="1" applyFill="1" applyBorder="1" applyAlignment="1">
      <alignment horizontal="center" vertical="center" wrapText="1"/>
    </xf>
    <xf numFmtId="2" fontId="4" fillId="23" borderId="55" xfId="0" applyNumberFormat="1" applyFont="1" applyFill="1" applyBorder="1" applyAlignment="1">
      <alignment horizontal="center" vertical="center" wrapText="1"/>
    </xf>
    <xf numFmtId="2" fontId="4" fillId="27" borderId="55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2" fontId="4" fillId="33" borderId="56" xfId="0" applyNumberFormat="1" applyFont="1" applyFill="1" applyBorder="1" applyAlignment="1">
      <alignment horizontal="center" vertical="center" wrapText="1"/>
    </xf>
    <xf numFmtId="0" fontId="4" fillId="8" borderId="37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24" borderId="0" xfId="0" applyFont="1" applyFill="1" applyAlignment="1">
      <alignment horizontal="center" vertical="center" wrapText="1"/>
    </xf>
    <xf numFmtId="0" fontId="4" fillId="24" borderId="1" xfId="0" applyFont="1" applyFill="1" applyBorder="1" applyAlignment="1">
      <alignment horizontal="center" vertical="center" wrapText="1"/>
    </xf>
    <xf numFmtId="0" fontId="0" fillId="23" borderId="0" xfId="0" applyFill="1" applyAlignment="1">
      <alignment horizontal="center" vertical="center"/>
    </xf>
    <xf numFmtId="0" fontId="4" fillId="17" borderId="32" xfId="0" applyFont="1" applyFill="1" applyBorder="1" applyAlignment="1">
      <alignment horizontal="center" vertical="center" wrapText="1"/>
    </xf>
    <xf numFmtId="0" fontId="4" fillId="29" borderId="30" xfId="0" applyFont="1" applyFill="1" applyBorder="1" applyAlignment="1">
      <alignment horizontal="center" vertical="center" wrapText="1"/>
    </xf>
    <xf numFmtId="0" fontId="4" fillId="29" borderId="33" xfId="0" applyFont="1" applyFill="1" applyBorder="1" applyAlignment="1">
      <alignment horizontal="center" vertical="center" wrapText="1"/>
    </xf>
    <xf numFmtId="0" fontId="4" fillId="29" borderId="32" xfId="0" applyFont="1" applyFill="1" applyBorder="1" applyAlignment="1">
      <alignment horizontal="center" vertical="center" wrapText="1"/>
    </xf>
    <xf numFmtId="2" fontId="4" fillId="23" borderId="0" xfId="0" applyNumberFormat="1" applyFont="1" applyFill="1" applyAlignment="1">
      <alignment horizontal="center" vertical="center" wrapText="1"/>
    </xf>
    <xf numFmtId="0" fontId="4" fillId="34" borderId="0" xfId="0" applyFont="1" applyFill="1" applyAlignment="1">
      <alignment horizontal="left" vertical="center"/>
    </xf>
    <xf numFmtId="10" fontId="4" fillId="0" borderId="33" xfId="0" applyNumberFormat="1" applyFont="1" applyBorder="1" applyAlignment="1">
      <alignment horizontal="center" vertical="center" wrapText="1"/>
    </xf>
    <xf numFmtId="0" fontId="27" fillId="0" borderId="0" xfId="0" applyFont="1" applyAlignment="1">
      <alignment wrapText="1"/>
    </xf>
    <xf numFmtId="0" fontId="2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34" borderId="6" xfId="0" applyFont="1" applyFill="1" applyBorder="1" applyAlignment="1">
      <alignment horizontal="center" vertical="center" wrapText="1"/>
    </xf>
    <xf numFmtId="0" fontId="4" fillId="34" borderId="2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horizontal="center" vertical="top" wrapText="1"/>
    </xf>
    <xf numFmtId="0" fontId="4" fillId="0" borderId="57" xfId="0" applyFont="1" applyBorder="1" applyAlignment="1">
      <alignment horizontal="center" vertical="center" wrapText="1"/>
    </xf>
    <xf numFmtId="2" fontId="4" fillId="35" borderId="26" xfId="0" applyNumberFormat="1" applyFont="1" applyFill="1" applyBorder="1" applyAlignment="1">
      <alignment horizontal="center" vertical="center" wrapText="1"/>
    </xf>
    <xf numFmtId="0" fontId="4" fillId="8" borderId="57" xfId="0" applyFont="1" applyFill="1" applyBorder="1" applyAlignment="1">
      <alignment wrapText="1"/>
    </xf>
    <xf numFmtId="0" fontId="4" fillId="2" borderId="61" xfId="0" applyFont="1" applyFill="1" applyBorder="1" applyAlignment="1">
      <alignment horizontal="center" vertical="center" wrapText="1"/>
    </xf>
    <xf numFmtId="0" fontId="4" fillId="2" borderId="63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wrapText="1"/>
    </xf>
    <xf numFmtId="2" fontId="30" fillId="28" borderId="0" xfId="0" applyNumberFormat="1" applyFont="1" applyFill="1" applyAlignment="1">
      <alignment horizontal="center" vertical="center" wrapText="1"/>
    </xf>
    <xf numFmtId="0" fontId="31" fillId="32" borderId="54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wrapText="1"/>
    </xf>
    <xf numFmtId="165" fontId="27" fillId="27" borderId="24" xfId="2" applyNumberFormat="1" applyFont="1" applyFill="1" applyBorder="1" applyAlignment="1">
      <alignment horizontal="center" vertical="center" wrapText="1"/>
    </xf>
    <xf numFmtId="165" fontId="27" fillId="27" borderId="25" xfId="2" applyNumberFormat="1" applyFont="1" applyFill="1" applyBorder="1" applyAlignment="1">
      <alignment horizontal="center" vertical="center" wrapText="1"/>
    </xf>
    <xf numFmtId="166" fontId="27" fillId="27" borderId="24" xfId="2" applyNumberFormat="1" applyFont="1" applyFill="1" applyBorder="1" applyAlignment="1">
      <alignment horizontal="center" vertical="center" wrapText="1"/>
    </xf>
    <xf numFmtId="166" fontId="27" fillId="27" borderId="25" xfId="2" applyNumberFormat="1" applyFont="1" applyFill="1" applyBorder="1" applyAlignment="1">
      <alignment horizontal="center" vertical="center" wrapText="1"/>
    </xf>
    <xf numFmtId="2" fontId="4" fillId="15" borderId="26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  <xf numFmtId="2" fontId="4" fillId="27" borderId="0" xfId="0" applyNumberFormat="1" applyFont="1" applyFill="1" applyAlignment="1">
      <alignment horizontal="center" vertical="center" wrapText="1"/>
    </xf>
    <xf numFmtId="0" fontId="4" fillId="23" borderId="0" xfId="0" applyFont="1" applyFill="1" applyAlignment="1">
      <alignment wrapText="1"/>
    </xf>
    <xf numFmtId="0" fontId="4" fillId="34" borderId="1" xfId="0" applyFont="1" applyFill="1" applyBorder="1" applyAlignment="1">
      <alignment horizontal="center" vertical="center" wrapText="1"/>
    </xf>
    <xf numFmtId="10" fontId="4" fillId="34" borderId="1" xfId="0" applyNumberFormat="1" applyFont="1" applyFill="1" applyBorder="1" applyAlignment="1">
      <alignment horizontal="center" vertical="center" wrapText="1"/>
    </xf>
    <xf numFmtId="10" fontId="4" fillId="23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23" borderId="6" xfId="0" applyFont="1" applyFill="1" applyBorder="1" applyAlignment="1">
      <alignment horizontal="center" vertical="center" wrapText="1"/>
    </xf>
    <xf numFmtId="0" fontId="4" fillId="23" borderId="6" xfId="0" applyFont="1" applyFill="1" applyBorder="1" applyAlignment="1">
      <alignment wrapText="1"/>
    </xf>
    <xf numFmtId="2" fontId="18" fillId="2" borderId="12" xfId="0" applyNumberFormat="1" applyFont="1" applyFill="1" applyBorder="1" applyAlignment="1">
      <alignment horizontal="center" vertical="center" wrapText="1"/>
    </xf>
    <xf numFmtId="2" fontId="18" fillId="2" borderId="5" xfId="0" applyNumberFormat="1" applyFont="1" applyFill="1" applyBorder="1" applyAlignment="1">
      <alignment horizontal="center" vertical="center" wrapText="1"/>
    </xf>
    <xf numFmtId="2" fontId="18" fillId="2" borderId="48" xfId="0" applyNumberFormat="1" applyFont="1" applyFill="1" applyBorder="1" applyAlignment="1">
      <alignment horizontal="center" vertical="center" wrapText="1"/>
    </xf>
    <xf numFmtId="2" fontId="18" fillId="33" borderId="0" xfId="0" applyNumberFormat="1" applyFont="1" applyFill="1" applyAlignment="1">
      <alignment horizontal="center" vertical="center" wrapText="1"/>
    </xf>
    <xf numFmtId="0" fontId="4" fillId="23" borderId="33" xfId="0" applyFont="1" applyFill="1" applyBorder="1" applyAlignment="1">
      <alignment horizontal="center" vertical="center" wrapText="1"/>
    </xf>
    <xf numFmtId="0" fontId="4" fillId="23" borderId="33" xfId="0" applyFont="1" applyFill="1" applyBorder="1" applyAlignment="1">
      <alignment wrapText="1"/>
    </xf>
    <xf numFmtId="2" fontId="4" fillId="27" borderId="6" xfId="0" applyNumberFormat="1" applyFont="1" applyFill="1" applyBorder="1" applyAlignment="1">
      <alignment horizontal="center" vertical="center" wrapText="1"/>
    </xf>
    <xf numFmtId="2" fontId="4" fillId="27" borderId="33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/>
    </xf>
    <xf numFmtId="0" fontId="19" fillId="7" borderId="1" xfId="0" applyFont="1" applyFill="1" applyBorder="1" applyAlignment="1">
      <alignment vertical="center" wrapText="1"/>
    </xf>
    <xf numFmtId="2" fontId="19" fillId="7" borderId="5" xfId="0" applyNumberFormat="1" applyFont="1" applyFill="1" applyBorder="1" applyAlignment="1">
      <alignment horizontal="center" vertical="center" wrapText="1"/>
    </xf>
    <xf numFmtId="2" fontId="19" fillId="8" borderId="0" xfId="0" applyNumberFormat="1" applyFont="1" applyFill="1" applyAlignment="1">
      <alignment horizontal="center" vertical="center" wrapText="1"/>
    </xf>
    <xf numFmtId="2" fontId="19" fillId="7" borderId="50" xfId="0" applyNumberFormat="1" applyFont="1" applyFill="1" applyBorder="1" applyAlignment="1">
      <alignment horizontal="center" vertical="center" wrapText="1"/>
    </xf>
    <xf numFmtId="2" fontId="18" fillId="2" borderId="37" xfId="0" applyNumberFormat="1" applyFont="1" applyFill="1" applyBorder="1" applyAlignment="1">
      <alignment horizontal="center" vertical="center" wrapText="1"/>
    </xf>
    <xf numFmtId="0" fontId="4" fillId="26" borderId="59" xfId="0" applyFont="1" applyFill="1" applyBorder="1" applyAlignment="1">
      <alignment wrapText="1"/>
    </xf>
    <xf numFmtId="2" fontId="4" fillId="2" borderId="60" xfId="0" applyNumberFormat="1" applyFont="1" applyFill="1" applyBorder="1" applyAlignment="1">
      <alignment horizontal="center" vertical="center" wrapText="1"/>
    </xf>
    <xf numFmtId="2" fontId="18" fillId="29" borderId="36" xfId="0" applyNumberFormat="1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28" borderId="0" xfId="0" applyFont="1" applyFill="1" applyAlignment="1">
      <alignment horizontal="center" vertical="center" wrapText="1"/>
    </xf>
    <xf numFmtId="0" fontId="4" fillId="8" borderId="39" xfId="0" applyFont="1" applyFill="1" applyBorder="1" applyAlignment="1">
      <alignment horizontal="center" vertical="center" wrapText="1"/>
    </xf>
    <xf numFmtId="0" fontId="4" fillId="8" borderId="35" xfId="0" applyFont="1" applyFill="1" applyBorder="1" applyAlignment="1">
      <alignment horizontal="center" vertical="center" wrapText="1"/>
    </xf>
    <xf numFmtId="0" fontId="4" fillId="8" borderId="47" xfId="0" applyFont="1" applyFill="1" applyBorder="1" applyAlignment="1">
      <alignment horizontal="center" vertical="center" wrapText="1"/>
    </xf>
    <xf numFmtId="0" fontId="4" fillId="26" borderId="30" xfId="0" applyFont="1" applyFill="1" applyBorder="1" applyAlignment="1">
      <alignment horizontal="center" vertical="center" wrapText="1"/>
    </xf>
    <xf numFmtId="0" fontId="4" fillId="26" borderId="32" xfId="0" applyFont="1" applyFill="1" applyBorder="1" applyAlignment="1">
      <alignment horizontal="center" vertical="center" wrapText="1"/>
    </xf>
    <xf numFmtId="0" fontId="4" fillId="34" borderId="0" xfId="0" applyFont="1" applyFill="1" applyAlignment="1">
      <alignment horizontal="center" vertical="center" wrapText="1"/>
    </xf>
    <xf numFmtId="0" fontId="27" fillId="34" borderId="25" xfId="0" applyFont="1" applyFill="1" applyBorder="1" applyAlignment="1">
      <alignment horizontal="center" vertical="center" wrapText="1"/>
    </xf>
    <xf numFmtId="0" fontId="27" fillId="34" borderId="6" xfId="0" applyFont="1" applyFill="1" applyBorder="1" applyAlignment="1">
      <alignment horizontal="center" vertical="center" wrapText="1"/>
    </xf>
    <xf numFmtId="0" fontId="27" fillId="34" borderId="24" xfId="0" applyFont="1" applyFill="1" applyBorder="1" applyAlignment="1">
      <alignment horizontal="center" vertical="center" wrapText="1"/>
    </xf>
    <xf numFmtId="0" fontId="27" fillId="34" borderId="2" xfId="0" applyFont="1" applyFill="1" applyBorder="1" applyAlignment="1">
      <alignment horizontal="center" vertical="center" wrapText="1"/>
    </xf>
    <xf numFmtId="0" fontId="4" fillId="26" borderId="39" xfId="0" applyFont="1" applyFill="1" applyBorder="1" applyAlignment="1">
      <alignment horizontal="center" vertical="center" wrapText="1"/>
    </xf>
    <xf numFmtId="0" fontId="4" fillId="26" borderId="2" xfId="0" applyFont="1" applyFill="1" applyBorder="1" applyAlignment="1">
      <alignment horizontal="center" vertical="center" wrapText="1"/>
    </xf>
    <xf numFmtId="0" fontId="4" fillId="7" borderId="53" xfId="0" applyFont="1" applyFill="1" applyBorder="1" applyAlignment="1">
      <alignment horizontal="center" vertical="center" wrapText="1"/>
    </xf>
    <xf numFmtId="0" fontId="4" fillId="7" borderId="44" xfId="0" applyFont="1" applyFill="1" applyBorder="1" applyAlignment="1">
      <alignment horizontal="center" vertical="center" wrapText="1"/>
    </xf>
    <xf numFmtId="0" fontId="4" fillId="7" borderId="45" xfId="0" applyFont="1" applyFill="1" applyBorder="1" applyAlignment="1">
      <alignment horizontal="center" vertical="center" wrapText="1"/>
    </xf>
    <xf numFmtId="0" fontId="17" fillId="17" borderId="0" xfId="0" applyFont="1" applyFill="1" applyAlignment="1">
      <alignment horizontal="center" vertical="center" wrapText="1"/>
    </xf>
    <xf numFmtId="0" fontId="4" fillId="9" borderId="0" xfId="0" applyFont="1" applyFill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26" borderId="3" xfId="0" applyFont="1" applyFill="1" applyBorder="1" applyAlignment="1">
      <alignment horizontal="center" vertical="center" wrapText="1"/>
    </xf>
    <xf numFmtId="0" fontId="4" fillId="26" borderId="5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2" fontId="19" fillId="7" borderId="8" xfId="0" applyNumberFormat="1" applyFont="1" applyFill="1" applyBorder="1" applyAlignment="1">
      <alignment horizontal="center" vertical="center" wrapText="1"/>
    </xf>
    <xf numFmtId="0" fontId="19" fillId="7" borderId="4" xfId="0" applyFont="1" applyFill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 wrapText="1"/>
    </xf>
    <xf numFmtId="0" fontId="4" fillId="23" borderId="0" xfId="0" applyFont="1" applyFill="1" applyAlignment="1">
      <alignment horizontal="center" vertical="center" wrapText="1"/>
    </xf>
    <xf numFmtId="0" fontId="22" fillId="21" borderId="34" xfId="0" applyFont="1" applyFill="1" applyBorder="1" applyAlignment="1">
      <alignment horizontal="center" vertical="center" wrapText="1"/>
    </xf>
    <xf numFmtId="10" fontId="19" fillId="25" borderId="8" xfId="0" applyNumberFormat="1" applyFont="1" applyFill="1" applyBorder="1" applyAlignment="1">
      <alignment horizontal="center" vertical="center" wrapText="1"/>
    </xf>
    <xf numFmtId="10" fontId="19" fillId="25" borderId="4" xfId="0" applyNumberFormat="1" applyFont="1" applyFill="1" applyBorder="1" applyAlignment="1">
      <alignment horizontal="center" vertical="center" wrapText="1"/>
    </xf>
    <xf numFmtId="10" fontId="19" fillId="25" borderId="17" xfId="0" applyNumberFormat="1" applyFont="1" applyFill="1" applyBorder="1" applyAlignment="1">
      <alignment horizontal="center" vertical="center" wrapText="1"/>
    </xf>
    <xf numFmtId="10" fontId="17" fillId="14" borderId="8" xfId="0" applyNumberFormat="1" applyFont="1" applyFill="1" applyBorder="1" applyAlignment="1">
      <alignment horizontal="center" vertical="center" wrapText="1"/>
    </xf>
    <xf numFmtId="10" fontId="17" fillId="14" borderId="4" xfId="0" applyNumberFormat="1" applyFont="1" applyFill="1" applyBorder="1" applyAlignment="1">
      <alignment horizontal="center" vertical="center" wrapText="1"/>
    </xf>
    <xf numFmtId="10" fontId="17" fillId="14" borderId="17" xfId="0" applyNumberFormat="1" applyFont="1" applyFill="1" applyBorder="1" applyAlignment="1">
      <alignment horizontal="center" vertical="center" wrapText="1"/>
    </xf>
    <xf numFmtId="10" fontId="19" fillId="25" borderId="5" xfId="0" applyNumberFormat="1" applyFont="1" applyFill="1" applyBorder="1" applyAlignment="1">
      <alignment horizontal="center" vertical="center" wrapText="1"/>
    </xf>
    <xf numFmtId="10" fontId="19" fillId="25" borderId="3" xfId="0" applyNumberFormat="1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10" fontId="4" fillId="4" borderId="3" xfId="0" applyNumberFormat="1" applyFont="1" applyFill="1" applyBorder="1" applyAlignment="1">
      <alignment horizontal="center" vertical="center" wrapText="1"/>
    </xf>
    <xf numFmtId="10" fontId="4" fillId="4" borderId="17" xfId="0" applyNumberFormat="1" applyFont="1" applyFill="1" applyBorder="1" applyAlignment="1">
      <alignment horizontal="center" vertical="center" wrapText="1"/>
    </xf>
    <xf numFmtId="0" fontId="4" fillId="15" borderId="7" xfId="0" applyFont="1" applyFill="1" applyBorder="1" applyAlignment="1">
      <alignment horizontal="center" vertical="center" wrapText="1"/>
    </xf>
    <xf numFmtId="0" fontId="4" fillId="15" borderId="15" xfId="0" applyFont="1" applyFill="1" applyBorder="1" applyAlignment="1">
      <alignment horizontal="center" vertical="center" wrapText="1"/>
    </xf>
    <xf numFmtId="0" fontId="4" fillId="15" borderId="16" xfId="0" applyFont="1" applyFill="1" applyBorder="1" applyAlignment="1">
      <alignment horizontal="center" vertical="center" wrapText="1"/>
    </xf>
    <xf numFmtId="10" fontId="4" fillId="15" borderId="8" xfId="0" applyNumberFormat="1" applyFont="1" applyFill="1" applyBorder="1" applyAlignment="1">
      <alignment horizontal="center" vertical="center" wrapText="1"/>
    </xf>
    <xf numFmtId="10" fontId="4" fillId="15" borderId="4" xfId="0" applyNumberFormat="1" applyFont="1" applyFill="1" applyBorder="1" applyAlignment="1">
      <alignment horizontal="center" vertical="center" wrapText="1"/>
    </xf>
    <xf numFmtId="10" fontId="4" fillId="15" borderId="17" xfId="0" applyNumberFormat="1" applyFont="1" applyFill="1" applyBorder="1" applyAlignment="1">
      <alignment horizontal="center" vertical="center" wrapText="1"/>
    </xf>
    <xf numFmtId="10" fontId="4" fillId="4" borderId="8" xfId="0" applyNumberFormat="1" applyFont="1" applyFill="1" applyBorder="1" applyAlignment="1">
      <alignment horizontal="center" vertical="center" wrapText="1"/>
    </xf>
    <xf numFmtId="10" fontId="4" fillId="4" borderId="4" xfId="0" applyNumberFormat="1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0" fontId="4" fillId="4" borderId="9" xfId="0" applyNumberFormat="1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0" fontId="4" fillId="4" borderId="5" xfId="0" applyNumberFormat="1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4" fillId="15" borderId="38" xfId="0" applyFont="1" applyFill="1" applyBorder="1" applyAlignment="1">
      <alignment horizontal="center" vertical="center" wrapText="1"/>
    </xf>
    <xf numFmtId="0" fontId="4" fillId="15" borderId="12" xfId="0" applyFont="1" applyFill="1" applyBorder="1" applyAlignment="1">
      <alignment horizontal="center" vertical="center" wrapText="1"/>
    </xf>
    <xf numFmtId="0" fontId="4" fillId="15" borderId="43" xfId="0" applyFont="1" applyFill="1" applyBorder="1" applyAlignment="1">
      <alignment horizontal="center" vertical="center" wrapText="1"/>
    </xf>
    <xf numFmtId="10" fontId="4" fillId="15" borderId="9" xfId="0" applyNumberFormat="1" applyFont="1" applyFill="1" applyBorder="1" applyAlignment="1">
      <alignment horizontal="center" vertical="center" wrapText="1"/>
    </xf>
    <xf numFmtId="10" fontId="4" fillId="15" borderId="5" xfId="0" applyNumberFormat="1" applyFont="1" applyFill="1" applyBorder="1" applyAlignment="1">
      <alignment horizontal="center" vertical="center" wrapText="1"/>
    </xf>
    <xf numFmtId="10" fontId="4" fillId="15" borderId="18" xfId="0" applyNumberFormat="1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2" fontId="12" fillId="7" borderId="3" xfId="0" applyNumberFormat="1" applyFont="1" applyFill="1" applyBorder="1" applyAlignment="1">
      <alignment horizontal="center" vertical="center"/>
    </xf>
    <xf numFmtId="0" fontId="12" fillId="7" borderId="17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top" wrapText="1"/>
    </xf>
    <xf numFmtId="0" fontId="6" fillId="5" borderId="16" xfId="0" applyFont="1" applyFill="1" applyBorder="1" applyAlignment="1">
      <alignment horizontal="center" vertical="top" wrapText="1"/>
    </xf>
    <xf numFmtId="0" fontId="6" fillId="4" borderId="18" xfId="0" applyFont="1" applyFill="1" applyBorder="1" applyAlignment="1">
      <alignment horizontal="center" vertical="center" wrapText="1"/>
    </xf>
    <xf numFmtId="0" fontId="4" fillId="15" borderId="42" xfId="0" applyFont="1" applyFill="1" applyBorder="1" applyAlignment="1">
      <alignment horizontal="center" vertical="center" wrapText="1"/>
    </xf>
    <xf numFmtId="10" fontId="4" fillId="15" borderId="1" xfId="0" applyNumberFormat="1" applyFont="1" applyFill="1" applyBorder="1" applyAlignment="1">
      <alignment horizontal="center" vertical="center" wrapText="1"/>
    </xf>
    <xf numFmtId="10" fontId="4" fillId="4" borderId="1" xfId="1" applyNumberFormat="1" applyFont="1" applyFill="1" applyBorder="1" applyAlignment="1">
      <alignment horizontal="center" vertical="center" wrapText="1"/>
    </xf>
    <xf numFmtId="10" fontId="4" fillId="4" borderId="18" xfId="1" applyNumberFormat="1" applyFont="1" applyFill="1" applyBorder="1" applyAlignment="1">
      <alignment horizontal="center" vertical="center" wrapText="1"/>
    </xf>
    <xf numFmtId="10" fontId="17" fillId="3" borderId="8" xfId="1" applyNumberFormat="1" applyFont="1" applyFill="1" applyBorder="1" applyAlignment="1">
      <alignment horizontal="center" vertical="center" wrapText="1"/>
    </xf>
    <xf numFmtId="10" fontId="17" fillId="3" borderId="5" xfId="1" applyNumberFormat="1" applyFont="1" applyFill="1" applyBorder="1" applyAlignment="1">
      <alignment horizontal="center" vertical="center" wrapText="1"/>
    </xf>
    <xf numFmtId="10" fontId="17" fillId="3" borderId="3" xfId="1" applyNumberFormat="1" applyFont="1" applyFill="1" applyBorder="1" applyAlignment="1">
      <alignment horizontal="center" vertical="center" wrapText="1"/>
    </xf>
    <xf numFmtId="10" fontId="17" fillId="3" borderId="17" xfId="1" applyNumberFormat="1" applyFont="1" applyFill="1" applyBorder="1" applyAlignment="1">
      <alignment horizontal="center" vertical="center" wrapText="1"/>
    </xf>
    <xf numFmtId="10" fontId="17" fillId="3" borderId="4" xfId="1" applyNumberFormat="1" applyFont="1" applyFill="1" applyBorder="1" applyAlignment="1">
      <alignment horizontal="center" vertical="center" wrapText="1"/>
    </xf>
    <xf numFmtId="0" fontId="6" fillId="15" borderId="8" xfId="0" applyFont="1" applyFill="1" applyBorder="1" applyAlignment="1">
      <alignment horizontal="center" vertical="center" wrapText="1"/>
    </xf>
    <xf numFmtId="0" fontId="6" fillId="15" borderId="4" xfId="0" applyFont="1" applyFill="1" applyBorder="1" applyAlignment="1">
      <alignment horizontal="center" vertical="center" wrapText="1"/>
    </xf>
    <xf numFmtId="0" fontId="6" fillId="15" borderId="17" xfId="0" applyFont="1" applyFill="1" applyBorder="1" applyAlignment="1">
      <alignment horizontal="center" vertical="center" wrapText="1"/>
    </xf>
    <xf numFmtId="10" fontId="4" fillId="4" borderId="9" xfId="1" applyNumberFormat="1" applyFont="1" applyFill="1" applyBorder="1" applyAlignment="1">
      <alignment horizontal="center" vertical="center" wrapText="1"/>
    </xf>
    <xf numFmtId="0" fontId="16" fillId="20" borderId="46" xfId="0" applyFont="1" applyFill="1" applyBorder="1" applyAlignment="1">
      <alignment horizontal="center" vertical="center" wrapText="1"/>
    </xf>
    <xf numFmtId="0" fontId="16" fillId="20" borderId="10" xfId="0" applyFont="1" applyFill="1" applyBorder="1" applyAlignment="1">
      <alignment horizontal="center" vertical="center" wrapText="1"/>
    </xf>
    <xf numFmtId="10" fontId="21" fillId="20" borderId="10" xfId="1" applyNumberFormat="1" applyFont="1" applyFill="1" applyBorder="1" applyAlignment="1">
      <alignment horizontal="center" vertical="center" wrapText="1"/>
    </xf>
    <xf numFmtId="10" fontId="21" fillId="20" borderId="27" xfId="1" applyNumberFormat="1" applyFont="1" applyFill="1" applyBorder="1" applyAlignment="1">
      <alignment horizontal="center" vertical="center" wrapText="1"/>
    </xf>
    <xf numFmtId="0" fontId="22" fillId="22" borderId="46" xfId="0" applyFont="1" applyFill="1" applyBorder="1" applyAlignment="1">
      <alignment horizontal="center" vertical="center"/>
    </xf>
    <xf numFmtId="0" fontId="22" fillId="22" borderId="10" xfId="0" applyFont="1" applyFill="1" applyBorder="1" applyAlignment="1">
      <alignment horizontal="center" vertical="center"/>
    </xf>
    <xf numFmtId="0" fontId="22" fillId="22" borderId="27" xfId="0" applyFont="1" applyFill="1" applyBorder="1" applyAlignment="1">
      <alignment horizontal="center" vertical="center"/>
    </xf>
    <xf numFmtId="0" fontId="16" fillId="20" borderId="35" xfId="0" applyFont="1" applyFill="1" applyBorder="1" applyAlignment="1">
      <alignment horizontal="center" vertical="center" wrapText="1"/>
    </xf>
    <xf numFmtId="0" fontId="16" fillId="20" borderId="0" xfId="0" applyFont="1" applyFill="1" applyAlignment="1">
      <alignment horizontal="center" vertical="center" wrapText="1"/>
    </xf>
    <xf numFmtId="10" fontId="21" fillId="20" borderId="0" xfId="1" applyNumberFormat="1" applyFont="1" applyFill="1" applyBorder="1" applyAlignment="1">
      <alignment horizontal="center" vertical="center" wrapText="1"/>
    </xf>
    <xf numFmtId="10" fontId="21" fillId="20" borderId="29" xfId="1" applyNumberFormat="1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2" fontId="19" fillId="7" borderId="3" xfId="0" applyNumberFormat="1" applyFont="1" applyFill="1" applyBorder="1" applyAlignment="1">
      <alignment horizontal="center" vertical="center" wrapText="1"/>
    </xf>
    <xf numFmtId="2" fontId="19" fillId="7" borderId="17" xfId="0" applyNumberFormat="1" applyFont="1" applyFill="1" applyBorder="1" applyAlignment="1">
      <alignment horizontal="center" vertical="center" wrapText="1"/>
    </xf>
    <xf numFmtId="10" fontId="4" fillId="4" borderId="3" xfId="1" applyNumberFormat="1" applyFont="1" applyFill="1" applyBorder="1" applyAlignment="1">
      <alignment horizontal="center" vertical="center" wrapText="1"/>
    </xf>
    <xf numFmtId="10" fontId="4" fillId="4" borderId="17" xfId="1" applyNumberFormat="1" applyFont="1" applyFill="1" applyBorder="1" applyAlignment="1">
      <alignment horizontal="center" vertical="center" wrapText="1"/>
    </xf>
    <xf numFmtId="164" fontId="4" fillId="15" borderId="8" xfId="1" applyNumberFormat="1" applyFont="1" applyFill="1" applyBorder="1" applyAlignment="1">
      <alignment horizontal="center" vertical="center" wrapText="1"/>
    </xf>
    <xf numFmtId="164" fontId="4" fillId="15" borderId="4" xfId="1" applyNumberFormat="1" applyFont="1" applyFill="1" applyBorder="1" applyAlignment="1">
      <alignment horizontal="center" vertical="center" wrapText="1"/>
    </xf>
    <xf numFmtId="164" fontId="4" fillId="15" borderId="17" xfId="1" applyNumberFormat="1" applyFont="1" applyFill="1" applyBorder="1" applyAlignment="1">
      <alignment horizontal="center" vertical="center" wrapText="1"/>
    </xf>
    <xf numFmtId="10" fontId="12" fillId="14" borderId="21" xfId="1" applyNumberFormat="1" applyFont="1" applyFill="1" applyBorder="1" applyAlignment="1">
      <alignment horizontal="center" vertical="center" wrapText="1"/>
    </xf>
    <xf numFmtId="10" fontId="12" fillId="14" borderId="22" xfId="1" applyNumberFormat="1" applyFont="1" applyFill="1" applyBorder="1" applyAlignment="1">
      <alignment horizontal="center" vertical="center" wrapText="1"/>
    </xf>
    <xf numFmtId="10" fontId="12" fillId="14" borderId="23" xfId="1" applyNumberFormat="1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10" fontId="19" fillId="14" borderId="1" xfId="0" applyNumberFormat="1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10" fontId="19" fillId="14" borderId="3" xfId="0" applyNumberFormat="1" applyFont="1" applyFill="1" applyBorder="1" applyAlignment="1">
      <alignment horizontal="center" vertical="center" wrapText="1"/>
    </xf>
    <xf numFmtId="10" fontId="19" fillId="14" borderId="4" xfId="0" applyNumberFormat="1" applyFont="1" applyFill="1" applyBorder="1" applyAlignment="1">
      <alignment horizontal="center" vertical="center" wrapText="1"/>
    </xf>
    <xf numFmtId="10" fontId="19" fillId="14" borderId="5" xfId="0" applyNumberFormat="1" applyFont="1" applyFill="1" applyBorder="1" applyAlignment="1">
      <alignment horizontal="center" vertical="center" wrapText="1"/>
    </xf>
    <xf numFmtId="0" fontId="4" fillId="15" borderId="3" xfId="0" applyFont="1" applyFill="1" applyBorder="1" applyAlignment="1">
      <alignment horizontal="center" vertical="center" wrapText="1"/>
    </xf>
    <xf numFmtId="0" fontId="4" fillId="15" borderId="4" xfId="0" applyFont="1" applyFill="1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10" fontId="4" fillId="15" borderId="3" xfId="0" applyNumberFormat="1" applyFont="1" applyFill="1" applyBorder="1" applyAlignment="1">
      <alignment horizontal="center" vertical="center" wrapText="1"/>
    </xf>
    <xf numFmtId="0" fontId="4" fillId="15" borderId="2" xfId="0" applyFont="1" applyFill="1" applyBorder="1" applyAlignment="1">
      <alignment horizontal="center" vertical="center" wrapText="1"/>
    </xf>
    <xf numFmtId="0" fontId="4" fillId="15" borderId="0" xfId="0" applyFont="1" applyFill="1" applyAlignment="1">
      <alignment horizontal="center" vertical="center" wrapText="1"/>
    </xf>
    <xf numFmtId="10" fontId="4" fillId="15" borderId="2" xfId="0" applyNumberFormat="1" applyFont="1" applyFill="1" applyBorder="1" applyAlignment="1">
      <alignment horizontal="center" vertical="center" wrapText="1"/>
    </xf>
    <xf numFmtId="10" fontId="4" fillId="15" borderId="0" xfId="0" applyNumberFormat="1" applyFont="1" applyFill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 wrapText="1"/>
    </xf>
    <xf numFmtId="10" fontId="19" fillId="14" borderId="8" xfId="0" applyNumberFormat="1" applyFont="1" applyFill="1" applyBorder="1" applyAlignment="1">
      <alignment horizontal="center" vertical="center" wrapText="1"/>
    </xf>
    <xf numFmtId="10" fontId="19" fillId="25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2" fontId="19" fillId="7" borderId="5" xfId="0" applyNumberFormat="1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10" fontId="19" fillId="25" borderId="9" xfId="0" applyNumberFormat="1" applyFont="1" applyFill="1" applyBorder="1" applyAlignment="1">
      <alignment horizontal="center" vertical="center" wrapText="1"/>
    </xf>
    <xf numFmtId="10" fontId="19" fillId="14" borderId="21" xfId="0" applyNumberFormat="1" applyFont="1" applyFill="1" applyBorder="1" applyAlignment="1">
      <alignment horizontal="center" vertical="center" wrapText="1"/>
    </xf>
    <xf numFmtId="10" fontId="19" fillId="14" borderId="22" xfId="0" applyNumberFormat="1" applyFont="1" applyFill="1" applyBorder="1" applyAlignment="1">
      <alignment horizontal="center" vertical="center" wrapText="1"/>
    </xf>
    <xf numFmtId="10" fontId="19" fillId="14" borderId="23" xfId="0" applyNumberFormat="1" applyFont="1" applyFill="1" applyBorder="1" applyAlignment="1">
      <alignment horizontal="center" vertical="center" wrapText="1"/>
    </xf>
    <xf numFmtId="0" fontId="4" fillId="15" borderId="17" xfId="0" applyFont="1" applyFill="1" applyBorder="1" applyAlignment="1">
      <alignment horizontal="center" vertical="center" wrapText="1"/>
    </xf>
    <xf numFmtId="10" fontId="21" fillId="20" borderId="44" xfId="0" applyNumberFormat="1" applyFont="1" applyFill="1" applyBorder="1" applyAlignment="1">
      <alignment horizontal="center" vertical="center" wrapText="1"/>
    </xf>
    <xf numFmtId="0" fontId="16" fillId="20" borderId="44" xfId="0" applyFont="1" applyFill="1" applyBorder="1" applyAlignment="1">
      <alignment horizontal="center" vertical="center" wrapText="1"/>
    </xf>
    <xf numFmtId="10" fontId="4" fillId="15" borderId="8" xfId="1" applyNumberFormat="1" applyFont="1" applyFill="1" applyBorder="1" applyAlignment="1">
      <alignment horizontal="center" vertical="center" wrapText="1"/>
    </xf>
    <xf numFmtId="10" fontId="4" fillId="15" borderId="17" xfId="1" applyNumberFormat="1" applyFont="1" applyFill="1" applyBorder="1" applyAlignment="1">
      <alignment horizontal="center" vertical="center" wrapText="1"/>
    </xf>
    <xf numFmtId="0" fontId="6" fillId="15" borderId="9" xfId="0" applyFont="1" applyFill="1" applyBorder="1" applyAlignment="1">
      <alignment horizontal="center" vertical="center" wrapText="1"/>
    </xf>
    <xf numFmtId="0" fontId="6" fillId="15" borderId="1" xfId="0" applyFont="1" applyFill="1" applyBorder="1" applyAlignment="1">
      <alignment horizontal="center" vertical="center" wrapText="1"/>
    </xf>
    <xf numFmtId="0" fontId="6" fillId="15" borderId="18" xfId="0" applyFont="1" applyFill="1" applyBorder="1" applyAlignment="1">
      <alignment horizontal="center" vertical="center" wrapText="1"/>
    </xf>
    <xf numFmtId="10" fontId="19" fillId="14" borderId="11" xfId="0" applyNumberFormat="1" applyFont="1" applyFill="1" applyBorder="1" applyAlignment="1">
      <alignment horizontal="center" vertical="center" wrapText="1"/>
    </xf>
    <xf numFmtId="10" fontId="19" fillId="14" borderId="13" xfId="0" applyNumberFormat="1" applyFont="1" applyFill="1" applyBorder="1" applyAlignment="1">
      <alignment horizontal="center" vertical="center" wrapText="1"/>
    </xf>
    <xf numFmtId="10" fontId="19" fillId="14" borderId="20" xfId="0" applyNumberFormat="1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0" fontId="4" fillId="34" borderId="19" xfId="0" applyFont="1" applyFill="1" applyBorder="1" applyAlignment="1">
      <alignment horizontal="center" vertical="center" wrapText="1"/>
    </xf>
    <xf numFmtId="0" fontId="20" fillId="26" borderId="0" xfId="0" applyFont="1" applyFill="1" applyAlignment="1">
      <alignment horizontal="center" vertical="center" wrapText="1"/>
    </xf>
    <xf numFmtId="0" fontId="12" fillId="7" borderId="5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</cellXfs>
  <cellStyles count="3">
    <cellStyle name="Millares" xfId="2" builtinId="3"/>
    <cellStyle name="Normal" xfId="0" builtinId="0"/>
    <cellStyle name="Porcentaje" xfId="1" builtinId="5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DD3E1"/>
      <color rgb="FFC7F9B3"/>
      <color rgb="FFF3C4FB"/>
      <color rgb="FFFCB6CD"/>
      <color rgb="FFE2AFFF"/>
      <color rgb="FF41C58C"/>
      <color rgb="FFC77DFF"/>
      <color rgb="FF22576B"/>
      <color rgb="FFFCB6BE"/>
      <color rgb="FF57CC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1562659</xdr:colOff>
      <xdr:row>7</xdr:row>
      <xdr:rowOff>77295</xdr:rowOff>
    </xdr:from>
    <xdr:to>
      <xdr:col>15</xdr:col>
      <xdr:colOff>348230</xdr:colOff>
      <xdr:row>8</xdr:row>
      <xdr:rowOff>26894</xdr:rowOff>
    </xdr:to>
    <xdr:grpSp>
      <xdr:nvGrpSpPr>
        <xdr:cNvPr id="36" name="Grupo 35">
          <a:extLst>
            <a:ext uri="{FF2B5EF4-FFF2-40B4-BE49-F238E27FC236}">
              <a16:creationId xmlns:a16="http://schemas.microsoft.com/office/drawing/2014/main" id="{D698A046-B820-436F-9C3F-BC8D88A9B6DF}"/>
            </a:ext>
          </a:extLst>
        </xdr:cNvPr>
        <xdr:cNvGrpSpPr>
          <a:grpSpLocks noChangeAspect="1"/>
        </xdr:cNvGrpSpPr>
      </xdr:nvGrpSpPr>
      <xdr:grpSpPr>
        <a:xfrm>
          <a:off x="8904753" y="1735766"/>
          <a:ext cx="4020959" cy="577128"/>
          <a:chOff x="12362329" y="484094"/>
          <a:chExt cx="4213414" cy="564778"/>
        </a:xfrm>
      </xdr:grpSpPr>
      <xdr:grpSp>
        <xdr:nvGrpSpPr>
          <xdr:cNvPr id="20" name="Grupo 19">
            <a:extLst>
              <a:ext uri="{FF2B5EF4-FFF2-40B4-BE49-F238E27FC236}">
                <a16:creationId xmlns:a16="http://schemas.microsoft.com/office/drawing/2014/main" id="{457CD448-BFF2-4AEF-8A32-2424AAAB31AC}"/>
              </a:ext>
            </a:extLst>
          </xdr:cNvPr>
          <xdr:cNvGrpSpPr/>
        </xdr:nvGrpSpPr>
        <xdr:grpSpPr>
          <a:xfrm>
            <a:off x="12362329" y="484094"/>
            <a:ext cx="950260" cy="555813"/>
            <a:chOff x="3137646" y="448235"/>
            <a:chExt cx="1281954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1" name="Rectángulo: esquinas redondeadas 20">
              <a:extLst>
                <a:ext uri="{FF2B5EF4-FFF2-40B4-BE49-F238E27FC236}">
                  <a16:creationId xmlns:a16="http://schemas.microsoft.com/office/drawing/2014/main" id="{182B0F36-0368-4FCE-950C-BE6580C70D4F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11">
          <xdr:nvSpPr>
            <xdr:cNvPr id="22" name="CuadroTexto 21">
              <a:extLst>
                <a:ext uri="{FF2B5EF4-FFF2-40B4-BE49-F238E27FC236}">
                  <a16:creationId xmlns:a16="http://schemas.microsoft.com/office/drawing/2014/main" id="{AE38D1B1-559B-4FCA-8EE4-DCF7814DDFFF}"/>
                </a:ext>
              </a:extLst>
            </xdr:cNvPr>
            <xdr:cNvSpPr txBox="1"/>
          </xdr:nvSpPr>
          <xdr:spPr>
            <a:xfrm>
              <a:off x="3180589" y="672354"/>
              <a:ext cx="1226918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DACDFC4A-8823-4760-AB27-2C98CBB6CCDF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5.05%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2CE81901-EFA2-4065-B91A-9DCA7D85F5FD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C1</a:t>
              </a:r>
            </a:p>
          </xdr:txBody>
        </xdr:sp>
      </xdr:grpSp>
      <xdr:grpSp>
        <xdr:nvGrpSpPr>
          <xdr:cNvPr id="24" name="Grupo 23">
            <a:extLst>
              <a:ext uri="{FF2B5EF4-FFF2-40B4-BE49-F238E27FC236}">
                <a16:creationId xmlns:a16="http://schemas.microsoft.com/office/drawing/2014/main" id="{174594B9-B4F3-452B-9B5D-37E105AC1733}"/>
              </a:ext>
            </a:extLst>
          </xdr:cNvPr>
          <xdr:cNvGrpSpPr/>
        </xdr:nvGrpSpPr>
        <xdr:grpSpPr>
          <a:xfrm>
            <a:off x="13438092" y="493059"/>
            <a:ext cx="959226" cy="555813"/>
            <a:chOff x="3137646" y="448235"/>
            <a:chExt cx="1294050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5" name="Rectángulo: esquinas redondeadas 24">
              <a:extLst>
                <a:ext uri="{FF2B5EF4-FFF2-40B4-BE49-F238E27FC236}">
                  <a16:creationId xmlns:a16="http://schemas.microsoft.com/office/drawing/2014/main" id="{EC364F86-0F50-44D0-861E-AC7145DCB00B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34">
          <xdr:nvSpPr>
            <xdr:cNvPr id="26" name="CuadroTexto 25">
              <a:extLst>
                <a:ext uri="{FF2B5EF4-FFF2-40B4-BE49-F238E27FC236}">
                  <a16:creationId xmlns:a16="http://schemas.microsoft.com/office/drawing/2014/main" id="{86EB145D-CFE6-4052-9BF1-878612C74669}"/>
                </a:ext>
              </a:extLst>
            </xdr:cNvPr>
            <xdr:cNvSpPr txBox="1"/>
          </xdr:nvSpPr>
          <xdr:spPr>
            <a:xfrm>
              <a:off x="3156401" y="672354"/>
              <a:ext cx="1275295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98602EED-DAE2-44CF-B0A1-5CC02BCE62A3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10.40%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F2661E1C-08DB-4632-A4B4-B828649261E9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C2</a:t>
              </a:r>
            </a:p>
          </xdr:txBody>
        </xdr:sp>
      </xdr:grpSp>
      <xdr:grpSp>
        <xdr:nvGrpSpPr>
          <xdr:cNvPr id="28" name="Grupo 27">
            <a:extLst>
              <a:ext uri="{FF2B5EF4-FFF2-40B4-BE49-F238E27FC236}">
                <a16:creationId xmlns:a16="http://schemas.microsoft.com/office/drawing/2014/main" id="{47EBD150-F013-4F78-A27C-955EA94AC3A8}"/>
              </a:ext>
            </a:extLst>
          </xdr:cNvPr>
          <xdr:cNvGrpSpPr/>
        </xdr:nvGrpSpPr>
        <xdr:grpSpPr>
          <a:xfrm>
            <a:off x="14504893" y="484094"/>
            <a:ext cx="968191" cy="555813"/>
            <a:chOff x="3137646" y="448235"/>
            <a:chExt cx="1306144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9" name="Rectángulo: esquinas redondeadas 28">
              <a:extLst>
                <a:ext uri="{FF2B5EF4-FFF2-40B4-BE49-F238E27FC236}">
                  <a16:creationId xmlns:a16="http://schemas.microsoft.com/office/drawing/2014/main" id="{2805D453-2B64-48FF-9FFD-317CAC665F5A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80">
          <xdr:nvSpPr>
            <xdr:cNvPr id="30" name="CuadroTexto 29">
              <a:extLst>
                <a:ext uri="{FF2B5EF4-FFF2-40B4-BE49-F238E27FC236}">
                  <a16:creationId xmlns:a16="http://schemas.microsoft.com/office/drawing/2014/main" id="{3BE05037-429D-41CA-BB85-6AE7F7D83DCB}"/>
                </a:ext>
              </a:extLst>
            </xdr:cNvPr>
            <xdr:cNvSpPr txBox="1"/>
          </xdr:nvSpPr>
          <xdr:spPr>
            <a:xfrm>
              <a:off x="3144306" y="672354"/>
              <a:ext cx="1299484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C505598B-39DA-4E88-B5BB-7723F0F45E6F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8.10%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06332070-8D49-42C2-B3C3-A75B4DBEA057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C3</a:t>
              </a:r>
            </a:p>
          </xdr:txBody>
        </xdr:sp>
      </xdr:grpSp>
      <xdr:grpSp>
        <xdr:nvGrpSpPr>
          <xdr:cNvPr id="32" name="Grupo 31">
            <a:extLst>
              <a:ext uri="{FF2B5EF4-FFF2-40B4-BE49-F238E27FC236}">
                <a16:creationId xmlns:a16="http://schemas.microsoft.com/office/drawing/2014/main" id="{BBAA1146-D23F-43FC-B79B-0AF86F72239F}"/>
              </a:ext>
            </a:extLst>
          </xdr:cNvPr>
          <xdr:cNvGrpSpPr/>
        </xdr:nvGrpSpPr>
        <xdr:grpSpPr>
          <a:xfrm>
            <a:off x="15558701" y="493058"/>
            <a:ext cx="1017042" cy="555813"/>
            <a:chOff x="3108025" y="448235"/>
            <a:chExt cx="1372047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33" name="Rectángulo: esquinas redondeadas 32">
              <a:extLst>
                <a:ext uri="{FF2B5EF4-FFF2-40B4-BE49-F238E27FC236}">
                  <a16:creationId xmlns:a16="http://schemas.microsoft.com/office/drawing/2014/main" id="{5A7FB4CC-CE9B-47CE-B50E-9BFA7F4067E9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100">
          <xdr:nvSpPr>
            <xdr:cNvPr id="34" name="CuadroTexto 33">
              <a:extLst>
                <a:ext uri="{FF2B5EF4-FFF2-40B4-BE49-F238E27FC236}">
                  <a16:creationId xmlns:a16="http://schemas.microsoft.com/office/drawing/2014/main" id="{3BE8CE37-8A49-4E4A-B58F-130AE74F59E2}"/>
                </a:ext>
              </a:extLst>
            </xdr:cNvPr>
            <xdr:cNvSpPr txBox="1"/>
          </xdr:nvSpPr>
          <xdr:spPr>
            <a:xfrm>
              <a:off x="3108025" y="672354"/>
              <a:ext cx="1372047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3B96F138-505A-41C4-BCDF-BDC147FF6A3B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5.10%</a:t>
              </a:fld>
              <a:endParaRPr lang="en-US" sz="1200" b="0" i="0" u="none" strike="noStrike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/>
                <a:cs typeface="Arial"/>
              </a:endParaRPr>
            </a:p>
          </xdr:txBody>
        </xdr:sp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7068B7C7-84B6-46DE-A2C3-D3B5D123E617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C4</a:t>
              </a:r>
            </a:p>
          </xdr:txBody>
        </xdr: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%20unidad/.LABcapital%202023/IIP%202023/An&#225;lisis%202023/Resultados%20IIP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is de resultados"/>
    </sheetNames>
    <sheetDataSet>
      <sheetData sheetId="0">
        <row r="65">
          <cell r="O65">
            <v>0</v>
          </cell>
          <cell r="P65">
            <v>1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1</v>
          </cell>
          <cell r="V65">
            <v>0.5</v>
          </cell>
          <cell r="W65">
            <v>1</v>
          </cell>
          <cell r="X65">
            <v>1</v>
          </cell>
          <cell r="Y65">
            <v>0.5</v>
          </cell>
          <cell r="Z65">
            <v>0.4</v>
          </cell>
          <cell r="AA65">
            <v>0.2</v>
          </cell>
          <cell r="AC65">
            <v>1.4</v>
          </cell>
          <cell r="AD65">
            <v>1</v>
          </cell>
          <cell r="AE65">
            <v>0</v>
          </cell>
          <cell r="AF65">
            <v>0</v>
          </cell>
          <cell r="AG65">
            <v>0.4</v>
          </cell>
          <cell r="AH65">
            <v>1</v>
          </cell>
          <cell r="AI65">
            <v>1.2</v>
          </cell>
          <cell r="AJ65">
            <v>0.5</v>
          </cell>
          <cell r="AK65">
            <v>0.75</v>
          </cell>
          <cell r="AL65">
            <v>0.4</v>
          </cell>
          <cell r="AM65">
            <v>1</v>
          </cell>
          <cell r="AN65">
            <v>0.3</v>
          </cell>
          <cell r="AO65">
            <v>0.2</v>
          </cell>
          <cell r="AP65">
            <v>0</v>
          </cell>
          <cell r="AQ65">
            <v>0</v>
          </cell>
          <cell r="AR65">
            <v>0.4</v>
          </cell>
          <cell r="AS65">
            <v>2</v>
          </cell>
          <cell r="AT65">
            <v>0</v>
          </cell>
          <cell r="AU65">
            <v>0</v>
          </cell>
          <cell r="AV65">
            <v>0.4</v>
          </cell>
          <cell r="AX65">
            <v>1.5</v>
          </cell>
          <cell r="AY65">
            <v>2</v>
          </cell>
          <cell r="AZ65">
            <v>1</v>
          </cell>
          <cell r="BA65">
            <v>0.4</v>
          </cell>
          <cell r="BB65">
            <v>0.4</v>
          </cell>
          <cell r="BC65">
            <v>0.3</v>
          </cell>
          <cell r="BD65">
            <v>0.5</v>
          </cell>
          <cell r="BE65">
            <v>0.3</v>
          </cell>
          <cell r="BG65">
            <v>0</v>
          </cell>
          <cell r="BH65">
            <v>1</v>
          </cell>
          <cell r="BI65">
            <v>0.6</v>
          </cell>
          <cell r="BJ65">
            <v>0.45400000000000001</v>
          </cell>
          <cell r="BK65">
            <v>0.45</v>
          </cell>
          <cell r="BL65">
            <v>0.3</v>
          </cell>
          <cell r="BM65">
            <v>0.24</v>
          </cell>
          <cell r="BN65">
            <v>0.12</v>
          </cell>
          <cell r="BO65">
            <v>0.13</v>
          </cell>
          <cell r="BP65">
            <v>0.12</v>
          </cell>
          <cell r="BQ65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C8B90-39FA-4C19-8BCB-EBAAC003FB5A}">
  <dimension ref="A1:BV116"/>
  <sheetViews>
    <sheetView tabSelected="1" topLeftCell="AQ70" zoomScale="85" zoomScaleNormal="85" workbookViewId="0">
      <selection activeCell="BJ72" sqref="BJ72:BL74"/>
    </sheetView>
  </sheetViews>
  <sheetFormatPr baseColWidth="10" defaultColWidth="11.5546875" defaultRowHeight="14.4" x14ac:dyDescent="0.3"/>
  <cols>
    <col min="1" max="1" width="11.5546875" style="1"/>
    <col min="2" max="2" width="6.6640625" style="1" customWidth="1"/>
    <col min="3" max="3" width="11.109375" style="1" customWidth="1"/>
    <col min="4" max="4" width="15.5546875" style="3" customWidth="1"/>
    <col min="5" max="5" width="6.6640625" style="1" customWidth="1"/>
    <col min="6" max="6" width="11.109375" style="1" customWidth="1"/>
    <col min="7" max="7" width="19" style="2" customWidth="1"/>
    <col min="8" max="8" width="6.6640625" style="2" customWidth="1"/>
    <col min="9" max="9" width="11.109375" style="1" customWidth="1"/>
    <col min="10" max="10" width="7.6640625" style="36" customWidth="1"/>
    <col min="11" max="11" width="26.44140625" style="6" customWidth="1"/>
    <col min="12" max="12" width="6.6640625" style="5" customWidth="1"/>
    <col min="13" max="13" width="11.5546875" style="1" customWidth="1"/>
    <col min="14" max="14" width="24.44140625" style="1" customWidth="1"/>
    <col min="15" max="15" width="7.33203125" style="1" customWidth="1"/>
    <col min="16" max="17" width="8.88671875" style="1" customWidth="1"/>
    <col min="18" max="18" width="6.6640625" style="1" customWidth="1"/>
    <col min="19" max="19" width="10.33203125" style="1" customWidth="1"/>
    <col min="20" max="20" width="2.88671875" style="2" customWidth="1"/>
    <col min="21" max="21" width="6.44140625" style="2" customWidth="1"/>
    <col min="22" max="22" width="1.77734375" style="2" customWidth="1"/>
    <col min="23" max="23" width="11.44140625" style="1" customWidth="1"/>
    <col min="24" max="24" width="9.109375" customWidth="1"/>
    <col min="25" max="25" width="7.77734375" style="2" customWidth="1"/>
    <col min="26" max="26" width="6.109375" style="2" customWidth="1"/>
    <col min="27" max="27" width="9.21875" style="2" customWidth="1"/>
    <col min="28" max="29" width="8.88671875" style="2" customWidth="1"/>
    <col min="30" max="30" width="9.44140625" style="2" customWidth="1"/>
    <col min="31" max="31" width="11.109375" style="2" customWidth="1"/>
    <col min="32" max="37" width="8.88671875" style="2" customWidth="1"/>
    <col min="38" max="38" width="8.88671875" style="1" customWidth="1"/>
    <col min="39" max="39" width="8.88671875" style="2" customWidth="1"/>
    <col min="40" max="40" width="8.88671875" style="1" customWidth="1"/>
    <col min="41" max="44" width="7.88671875" style="2" customWidth="1"/>
    <col min="45" max="45" width="7.109375" style="2" customWidth="1"/>
    <col min="46" max="57" width="7.5546875" style="2" customWidth="1"/>
    <col min="58" max="61" width="11.5546875" style="2"/>
    <col min="62" max="62" width="13.44140625" style="2" bestFit="1" customWidth="1"/>
    <col min="63" max="16384" width="11.5546875" style="2"/>
  </cols>
  <sheetData>
    <row r="1" spans="1:43" ht="15" thickBot="1" x14ac:dyDescent="0.35">
      <c r="I1" s="475" t="s">
        <v>446</v>
      </c>
      <c r="J1" s="475"/>
      <c r="Q1" s="303" t="s">
        <v>537</v>
      </c>
    </row>
    <row r="2" spans="1:43" ht="26.4" customHeight="1" x14ac:dyDescent="0.3">
      <c r="A2" s="342" t="s">
        <v>260</v>
      </c>
      <c r="B2" s="341" t="s">
        <v>565</v>
      </c>
      <c r="C2" s="341"/>
      <c r="D2" s="341"/>
      <c r="E2" s="190"/>
      <c r="F2" s="196" t="s">
        <v>389</v>
      </c>
      <c r="G2" s="197" t="s">
        <v>390</v>
      </c>
      <c r="H2" s="198" t="s">
        <v>388</v>
      </c>
      <c r="I2" s="290" t="s">
        <v>391</v>
      </c>
      <c r="J2" s="290" t="s">
        <v>527</v>
      </c>
      <c r="M2" s="196" t="s">
        <v>442</v>
      </c>
      <c r="N2" s="197" t="s">
        <v>390</v>
      </c>
      <c r="O2" s="198" t="s">
        <v>388</v>
      </c>
      <c r="Q2" s="195">
        <v>2021</v>
      </c>
      <c r="R2" s="195">
        <v>2023</v>
      </c>
      <c r="Y2" s="269" t="s">
        <v>438</v>
      </c>
      <c r="Z2"/>
    </row>
    <row r="3" spans="1:43" ht="18.600000000000001" customHeight="1" x14ac:dyDescent="0.3">
      <c r="A3" s="342"/>
      <c r="B3" s="341"/>
      <c r="C3" s="341"/>
      <c r="D3" s="341"/>
      <c r="E3" s="191"/>
      <c r="F3" s="199" t="s">
        <v>384</v>
      </c>
      <c r="G3" s="200">
        <f>H11</f>
        <v>5.6000000000000008E-2</v>
      </c>
      <c r="H3" s="201">
        <f>(G3*100)/25</f>
        <v>0.22400000000000003</v>
      </c>
      <c r="I3" s="254">
        <v>5.6</v>
      </c>
      <c r="J3" s="193">
        <v>20.8</v>
      </c>
      <c r="M3" s="199" t="s">
        <v>384</v>
      </c>
      <c r="N3" s="200">
        <f>R11</f>
        <v>5.046666666666666E-2</v>
      </c>
      <c r="O3" s="201">
        <f>(N3*100)/25</f>
        <v>0.20186666666666664</v>
      </c>
      <c r="Q3" s="193">
        <f>J3</f>
        <v>20.8</v>
      </c>
      <c r="R3" s="254">
        <f>O3*100</f>
        <v>20.186666666666664</v>
      </c>
      <c r="S3" s="256">
        <f>R3-Q3</f>
        <v>-0.61333333333333684</v>
      </c>
      <c r="Y3" s="331" t="s">
        <v>439</v>
      </c>
      <c r="Z3" s="331"/>
      <c r="AA3" s="331"/>
      <c r="AB3" s="331"/>
      <c r="AC3" s="331"/>
      <c r="AD3" s="331"/>
    </row>
    <row r="4" spans="1:43" ht="18.600000000000001" customHeight="1" x14ac:dyDescent="0.3">
      <c r="A4" s="342"/>
      <c r="B4" s="341"/>
      <c r="C4" s="341"/>
      <c r="D4" s="341"/>
      <c r="E4" s="191"/>
      <c r="F4" s="202" t="s">
        <v>385</v>
      </c>
      <c r="G4" s="203">
        <f>H34</f>
        <v>0.10950000000000001</v>
      </c>
      <c r="H4" s="204">
        <f>(G4*100)/35</f>
        <v>0.31285714285714289</v>
      </c>
      <c r="I4" s="255">
        <v>10.95</v>
      </c>
      <c r="J4" s="194">
        <v>29.86</v>
      </c>
      <c r="M4" s="202" t="s">
        <v>385</v>
      </c>
      <c r="N4" s="203">
        <f>R34</f>
        <v>0.10400000000000001</v>
      </c>
      <c r="O4" s="204">
        <f>(N4*100)/35</f>
        <v>0.29714285714285715</v>
      </c>
      <c r="Q4" s="194">
        <f>J4</f>
        <v>29.86</v>
      </c>
      <c r="R4" s="255">
        <f>O4*100</f>
        <v>29.714285714285715</v>
      </c>
      <c r="S4" s="256">
        <f>R4-Q4</f>
        <v>-0.14571428571428413</v>
      </c>
    </row>
    <row r="5" spans="1:43" ht="18.600000000000001" customHeight="1" x14ac:dyDescent="0.3">
      <c r="B5" s="191"/>
      <c r="C5" s="191"/>
      <c r="D5" s="191"/>
      <c r="E5" s="191"/>
      <c r="F5" s="199" t="s">
        <v>386</v>
      </c>
      <c r="G5" s="200">
        <f>H80</f>
        <v>6.4000000000000001E-2</v>
      </c>
      <c r="H5" s="201">
        <f>(G5*100)/25</f>
        <v>0.25600000000000001</v>
      </c>
      <c r="I5" s="254">
        <v>6.4</v>
      </c>
      <c r="J5" s="193">
        <v>9.6</v>
      </c>
      <c r="M5" s="199" t="s">
        <v>386</v>
      </c>
      <c r="N5" s="200">
        <f>R80</f>
        <v>8.0999999999999989E-2</v>
      </c>
      <c r="O5" s="201">
        <f>(N5*100)/25</f>
        <v>0.32400000000000001</v>
      </c>
      <c r="Q5" s="193">
        <f>J5</f>
        <v>9.6</v>
      </c>
      <c r="R5" s="254">
        <f>O5*100</f>
        <v>32.4</v>
      </c>
      <c r="S5" s="256">
        <f>R5-Q5</f>
        <v>22.799999999999997</v>
      </c>
    </row>
    <row r="6" spans="1:43" ht="18.600000000000001" customHeight="1" x14ac:dyDescent="0.3">
      <c r="B6" s="191"/>
      <c r="C6" s="191"/>
      <c r="D6" s="191"/>
      <c r="E6" s="191"/>
      <c r="F6" s="202" t="s">
        <v>387</v>
      </c>
      <c r="G6" s="203">
        <f>H100</f>
        <v>4.4139999999999999E-2</v>
      </c>
      <c r="H6" s="204">
        <f>(G6*100)/15</f>
        <v>0.29426666666666662</v>
      </c>
      <c r="I6" s="255">
        <v>4.41</v>
      </c>
      <c r="J6" s="194">
        <v>56.09</v>
      </c>
      <c r="M6" s="202" t="s">
        <v>387</v>
      </c>
      <c r="N6" s="203">
        <f>R100</f>
        <v>5.1000000000000004E-2</v>
      </c>
      <c r="O6" s="204">
        <f>(N6*100)/15</f>
        <v>0.34</v>
      </c>
      <c r="Q6" s="194">
        <f>J6</f>
        <v>56.09</v>
      </c>
      <c r="R6" s="255">
        <f>O6*100</f>
        <v>34</v>
      </c>
      <c r="S6" s="256">
        <f>R6-Q6</f>
        <v>-22.090000000000003</v>
      </c>
    </row>
    <row r="7" spans="1:43" ht="16.2" customHeight="1" thickBot="1" x14ac:dyDescent="0.25">
      <c r="B7" s="161"/>
      <c r="C7" s="161"/>
      <c r="D7" s="161"/>
      <c r="E7" s="161"/>
      <c r="F7" s="205"/>
      <c r="G7" s="206">
        <f>SUM(G3:G6)</f>
        <v>0.27364000000000005</v>
      </c>
      <c r="H7" s="207">
        <f>((H3*25)+(H4*35)+(H5*25)+(H6*15))/100</f>
        <v>0.27364000000000005</v>
      </c>
      <c r="I7" s="257">
        <f>SUM(I3:I6)</f>
        <v>27.359999999999996</v>
      </c>
      <c r="J7" s="257">
        <f>((J3*25)+(J4*35)+(J5*25)+(J6*15))/100</f>
        <v>26.464499999999997</v>
      </c>
      <c r="M7" s="205"/>
      <c r="N7" s="206">
        <f>SUM(N3:N6)</f>
        <v>0.28646666666666665</v>
      </c>
      <c r="O7" s="207">
        <f>((O3*25)+(O4*35)+(O5*25)+(O6*15))/100</f>
        <v>0.2864666666666667</v>
      </c>
      <c r="Q7" s="257">
        <f>((Q3*25)+(Q4*35)+(Q5*25)+(Q6*15))/100</f>
        <v>26.464499999999997</v>
      </c>
      <c r="R7" s="257">
        <f>O7*100</f>
        <v>28.646666666666672</v>
      </c>
      <c r="S7" s="289">
        <f>R7-Q7</f>
        <v>2.1821666666666744</v>
      </c>
      <c r="T7" s="325" t="s">
        <v>486</v>
      </c>
      <c r="U7" s="325"/>
      <c r="V7" s="325"/>
      <c r="W7" s="325"/>
      <c r="X7" s="325"/>
    </row>
    <row r="8" spans="1:43" ht="49.2" customHeight="1" x14ac:dyDescent="0.3">
      <c r="A8" s="170" t="s">
        <v>261</v>
      </c>
      <c r="B8" s="476">
        <v>59</v>
      </c>
      <c r="C8" s="476"/>
      <c r="D8" s="182">
        <v>0.27360000000000001</v>
      </c>
      <c r="E8" s="172" t="s">
        <v>278</v>
      </c>
      <c r="J8" s="276"/>
      <c r="K8" s="173" t="s">
        <v>262</v>
      </c>
      <c r="Q8" s="352" t="s">
        <v>296</v>
      </c>
      <c r="R8" s="352"/>
      <c r="S8" s="182">
        <f>R11+R34+R80+R100</f>
        <v>0.28646666666666665</v>
      </c>
    </row>
    <row r="9" spans="1:43" ht="15" thickBot="1" x14ac:dyDescent="0.35">
      <c r="D9" s="3">
        <v>27.36</v>
      </c>
    </row>
    <row r="10" spans="1:43" ht="24.6" x14ac:dyDescent="0.3">
      <c r="A10" s="353">
        <v>2021</v>
      </c>
      <c r="B10" s="353"/>
      <c r="C10" s="353"/>
      <c r="D10" s="353"/>
      <c r="E10" s="353"/>
      <c r="F10" s="353"/>
      <c r="G10" s="353"/>
      <c r="H10" s="353"/>
      <c r="I10" s="353"/>
      <c r="K10" s="412">
        <v>2023</v>
      </c>
      <c r="L10" s="413"/>
      <c r="M10" s="413"/>
      <c r="N10" s="413"/>
      <c r="O10" s="413"/>
      <c r="P10" s="413"/>
      <c r="Q10" s="413"/>
      <c r="R10" s="413"/>
      <c r="S10" s="414"/>
    </row>
    <row r="11" spans="1:43" ht="21.6" customHeight="1" thickBot="1" x14ac:dyDescent="0.35">
      <c r="A11" s="463" t="s">
        <v>119</v>
      </c>
      <c r="B11" s="463"/>
      <c r="C11" s="463"/>
      <c r="D11" s="463"/>
      <c r="E11" s="463"/>
      <c r="F11" s="463"/>
      <c r="G11" s="463"/>
      <c r="H11" s="462">
        <f>C13+C17+C22+C29</f>
        <v>5.6000000000000008E-2</v>
      </c>
      <c r="I11" s="462"/>
      <c r="K11" s="415" t="s">
        <v>119</v>
      </c>
      <c r="L11" s="416"/>
      <c r="M11" s="416"/>
      <c r="N11" s="416"/>
      <c r="O11" s="416"/>
      <c r="P11" s="416"/>
      <c r="Q11" s="416"/>
      <c r="R11" s="417">
        <f>S13+S17+S22+S29</f>
        <v>5.046666666666666E-2</v>
      </c>
      <c r="S11" s="418"/>
    </row>
    <row r="12" spans="1:43" s="1" customFormat="1" ht="55.8" customHeight="1" thickBot="1" x14ac:dyDescent="0.35">
      <c r="A12" s="78" t="s">
        <v>64</v>
      </c>
      <c r="B12" s="78" t="s">
        <v>77</v>
      </c>
      <c r="C12" s="78" t="s">
        <v>76</v>
      </c>
      <c r="D12" s="79" t="s">
        <v>63</v>
      </c>
      <c r="E12" s="80" t="s">
        <v>77</v>
      </c>
      <c r="F12" s="80" t="s">
        <v>76</v>
      </c>
      <c r="G12" s="81" t="s">
        <v>59</v>
      </c>
      <c r="H12" s="81" t="s">
        <v>150</v>
      </c>
      <c r="I12" s="82" t="s">
        <v>58</v>
      </c>
      <c r="J12" s="36"/>
      <c r="K12" s="84" t="s">
        <v>60</v>
      </c>
      <c r="L12" s="85" t="s">
        <v>497</v>
      </c>
      <c r="M12" s="86" t="s">
        <v>62</v>
      </c>
      <c r="N12" s="87" t="s">
        <v>498</v>
      </c>
      <c r="O12" s="87" t="s">
        <v>78</v>
      </c>
      <c r="P12" s="87" t="s">
        <v>76</v>
      </c>
      <c r="Q12" s="88" t="s">
        <v>79</v>
      </c>
      <c r="R12" s="88" t="s">
        <v>78</v>
      </c>
      <c r="S12" s="89" t="s">
        <v>76</v>
      </c>
      <c r="W12" s="39"/>
      <c r="X12" s="37"/>
      <c r="Y12" s="39"/>
      <c r="Z12" s="39"/>
      <c r="AA12" s="39"/>
      <c r="AB12" s="39"/>
      <c r="AC12" s="39"/>
      <c r="AD12" s="39"/>
      <c r="AE12" s="39"/>
      <c r="AF12" s="39"/>
      <c r="AG12" s="36"/>
      <c r="AH12" s="39"/>
      <c r="AI12" s="39"/>
      <c r="AJ12" s="39"/>
      <c r="AK12" s="39"/>
      <c r="AL12" s="39"/>
      <c r="AM12" s="39"/>
      <c r="AN12" s="39"/>
      <c r="AO12" s="39"/>
      <c r="AP12" s="39"/>
      <c r="AQ12" s="39"/>
    </row>
    <row r="13" spans="1:43" s="1" customFormat="1" ht="52.8" customHeight="1" x14ac:dyDescent="0.3">
      <c r="A13" s="381" t="s">
        <v>65</v>
      </c>
      <c r="B13" s="384">
        <v>0.04</v>
      </c>
      <c r="C13" s="357">
        <f>F13+F14</f>
        <v>0.01</v>
      </c>
      <c r="D13" s="17" t="s">
        <v>66</v>
      </c>
      <c r="E13" s="18">
        <v>0</v>
      </c>
      <c r="F13" s="120">
        <f>I13</f>
        <v>0</v>
      </c>
      <c r="G13" s="19" t="s">
        <v>0</v>
      </c>
      <c r="H13" s="20">
        <v>0</v>
      </c>
      <c r="I13" s="162">
        <f>'[1]Analisis de resultados'!$O$65</f>
        <v>0</v>
      </c>
      <c r="J13" s="36"/>
      <c r="K13" s="65" t="s">
        <v>81</v>
      </c>
      <c r="L13" s="29">
        <v>0</v>
      </c>
      <c r="M13" s="53"/>
      <c r="N13" s="17" t="s">
        <v>103</v>
      </c>
      <c r="O13" s="31">
        <v>0</v>
      </c>
      <c r="P13" s="57">
        <f>M13/100</f>
        <v>0</v>
      </c>
      <c r="Q13" s="404" t="s">
        <v>239</v>
      </c>
      <c r="R13" s="425">
        <v>0.04</v>
      </c>
      <c r="S13" s="428">
        <f>P13+P14</f>
        <v>2.2666666666666665E-2</v>
      </c>
      <c r="W13" s="39"/>
      <c r="X13" s="37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</row>
    <row r="14" spans="1:43" s="1" customFormat="1" ht="38.4" x14ac:dyDescent="0.2">
      <c r="A14" s="382"/>
      <c r="B14" s="385"/>
      <c r="C14" s="358"/>
      <c r="D14" s="362" t="s">
        <v>67</v>
      </c>
      <c r="E14" s="364">
        <v>0.04</v>
      </c>
      <c r="F14" s="361">
        <f>I14/100</f>
        <v>0.01</v>
      </c>
      <c r="G14" s="387" t="s">
        <v>1</v>
      </c>
      <c r="H14" s="389">
        <v>4</v>
      </c>
      <c r="I14" s="390">
        <f>'[1]Analisis de resultados'!$P$65</f>
        <v>1</v>
      </c>
      <c r="J14" s="36"/>
      <c r="K14" s="392" t="s">
        <v>82</v>
      </c>
      <c r="L14" s="419">
        <v>4</v>
      </c>
      <c r="M14" s="421">
        <f>AA15+AB15+AC15</f>
        <v>2.2666666666666666</v>
      </c>
      <c r="N14" s="362" t="s">
        <v>109</v>
      </c>
      <c r="O14" s="423">
        <v>0.04</v>
      </c>
      <c r="P14" s="401">
        <f>M14/100</f>
        <v>2.2666666666666665E-2</v>
      </c>
      <c r="Q14" s="405"/>
      <c r="R14" s="426"/>
      <c r="S14" s="429"/>
      <c r="W14" s="109" t="s">
        <v>120</v>
      </c>
      <c r="X14" s="107" t="s">
        <v>83</v>
      </c>
      <c r="Y14" s="107">
        <v>4</v>
      </c>
      <c r="Z14" s="258"/>
      <c r="AA14" s="226" t="s">
        <v>113</v>
      </c>
      <c r="AB14" s="227" t="s">
        <v>114</v>
      </c>
      <c r="AC14" s="228" t="s">
        <v>115</v>
      </c>
      <c r="AD14" s="107"/>
      <c r="AE14" s="107"/>
      <c r="AF14" s="231" t="s">
        <v>116</v>
      </c>
      <c r="AG14" s="232" t="s">
        <v>117</v>
      </c>
      <c r="AH14" s="233" t="s">
        <v>118</v>
      </c>
      <c r="AI14" s="39"/>
      <c r="AJ14" s="39"/>
      <c r="AK14" s="39"/>
      <c r="AL14" s="39"/>
      <c r="AM14" s="39"/>
      <c r="AN14" s="39"/>
      <c r="AO14" s="39"/>
      <c r="AP14" s="39"/>
      <c r="AQ14" s="39"/>
    </row>
    <row r="15" spans="1:43" ht="15" customHeight="1" thickBot="1" x14ac:dyDescent="0.35">
      <c r="A15" s="383"/>
      <c r="B15" s="386"/>
      <c r="C15" s="359"/>
      <c r="D15" s="363"/>
      <c r="E15" s="365"/>
      <c r="F15" s="356"/>
      <c r="G15" s="388"/>
      <c r="H15" s="348"/>
      <c r="I15" s="391"/>
      <c r="K15" s="393"/>
      <c r="L15" s="420"/>
      <c r="M15" s="422"/>
      <c r="N15" s="363"/>
      <c r="O15" s="424"/>
      <c r="P15" s="402"/>
      <c r="Q15" s="406"/>
      <c r="R15" s="427"/>
      <c r="S15" s="430"/>
      <c r="W15" s="110"/>
      <c r="X15" s="117"/>
      <c r="Y15" s="115"/>
      <c r="Z15" s="115"/>
      <c r="AA15" s="103">
        <v>1.2</v>
      </c>
      <c r="AB15" s="35">
        <v>0.4</v>
      </c>
      <c r="AC15" s="175">
        <f>AVERAGE(AF15:AH15)</f>
        <v>0.66666666666666663</v>
      </c>
      <c r="AD15" s="115"/>
      <c r="AE15" s="115"/>
      <c r="AF15" s="103">
        <v>0.8</v>
      </c>
      <c r="AG15" s="35">
        <v>0.8</v>
      </c>
      <c r="AH15" s="100">
        <v>0.4</v>
      </c>
      <c r="AI15" s="36"/>
      <c r="AJ15" s="36"/>
      <c r="AK15" s="36"/>
      <c r="AL15" s="36"/>
      <c r="AM15" s="36"/>
      <c r="AN15" s="39"/>
      <c r="AO15" s="36"/>
      <c r="AP15" s="36"/>
      <c r="AQ15" s="36"/>
    </row>
    <row r="16" spans="1:43" ht="16.2" thickBot="1" x14ac:dyDescent="0.35">
      <c r="A16" s="39"/>
      <c r="B16" s="40"/>
      <c r="C16" s="41"/>
      <c r="D16" s="42"/>
      <c r="E16" s="40"/>
      <c r="F16" s="60"/>
      <c r="G16" s="43"/>
      <c r="H16" s="44"/>
      <c r="I16" s="45"/>
      <c r="K16" s="46"/>
      <c r="L16" s="39"/>
      <c r="M16" s="47"/>
      <c r="N16" s="42"/>
      <c r="O16" s="48"/>
      <c r="P16" s="58"/>
      <c r="Q16" s="39"/>
      <c r="R16" s="49"/>
      <c r="S16" s="50"/>
      <c r="T16" s="36"/>
      <c r="U16" s="36"/>
      <c r="V16" s="36"/>
      <c r="W16" s="39"/>
      <c r="X16" s="37"/>
      <c r="Y16" s="36"/>
      <c r="Z16" s="36"/>
      <c r="AA16" s="38"/>
      <c r="AB16" s="38"/>
      <c r="AC16" s="38"/>
      <c r="AD16" s="116"/>
      <c r="AE16" s="107"/>
      <c r="AF16" s="39"/>
      <c r="AG16" s="39"/>
      <c r="AH16" s="36"/>
      <c r="AI16" s="36"/>
      <c r="AJ16" s="36"/>
      <c r="AK16" s="36"/>
      <c r="AL16" s="36"/>
      <c r="AM16" s="36"/>
      <c r="AN16" s="39"/>
      <c r="AO16" s="36"/>
      <c r="AP16" s="36"/>
      <c r="AQ16" s="36"/>
    </row>
    <row r="17" spans="1:63" ht="48" customHeight="1" x14ac:dyDescent="0.2">
      <c r="A17" s="381" t="s">
        <v>70</v>
      </c>
      <c r="B17" s="384">
        <v>7.6999999999999999E-2</v>
      </c>
      <c r="C17" s="357">
        <f>F17+F19</f>
        <v>0</v>
      </c>
      <c r="D17" s="374" t="s">
        <v>68</v>
      </c>
      <c r="E17" s="372">
        <v>0.04</v>
      </c>
      <c r="F17" s="354">
        <f>(I17+I18)/100</f>
        <v>0</v>
      </c>
      <c r="G17" s="19" t="s">
        <v>2</v>
      </c>
      <c r="H17" s="20">
        <v>1</v>
      </c>
      <c r="I17" s="162">
        <f>'[1]Analisis de resultados'!$Q$65</f>
        <v>0</v>
      </c>
      <c r="K17" s="65" t="s">
        <v>110</v>
      </c>
      <c r="L17" s="282">
        <v>0</v>
      </c>
      <c r="M17" s="53"/>
      <c r="N17" s="374" t="s">
        <v>104</v>
      </c>
      <c r="O17" s="407">
        <v>0.04</v>
      </c>
      <c r="P17" s="399">
        <f>(M17+M18)/100</f>
        <v>0</v>
      </c>
      <c r="Q17" s="404" t="s">
        <v>238</v>
      </c>
      <c r="R17" s="425">
        <v>7.6999999999999999E-2</v>
      </c>
      <c r="S17" s="428">
        <f>P17+P19</f>
        <v>0</v>
      </c>
      <c r="W17" s="284" t="s">
        <v>121</v>
      </c>
      <c r="X17" s="285" t="s">
        <v>496</v>
      </c>
      <c r="Y17" s="284"/>
      <c r="Z17" s="284"/>
      <c r="AA17" s="334" t="s">
        <v>414</v>
      </c>
      <c r="AB17" s="335"/>
      <c r="AC17" s="275" t="s">
        <v>419</v>
      </c>
      <c r="AD17" s="277"/>
      <c r="AE17" s="292">
        <v>485338687069</v>
      </c>
      <c r="AF17" s="279"/>
      <c r="AH17" s="114"/>
      <c r="AI17" s="114"/>
      <c r="AJ17" s="114"/>
      <c r="AK17" s="291" t="s">
        <v>300</v>
      </c>
      <c r="AL17" s="291"/>
      <c r="AM17" s="291"/>
      <c r="AN17" s="291"/>
      <c r="AO17" s="291"/>
      <c r="AP17" s="291"/>
      <c r="AQ17" s="291"/>
      <c r="AR17" s="181"/>
      <c r="AS17" s="181"/>
      <c r="AT17" s="169"/>
      <c r="AU17" s="169"/>
      <c r="AV17" s="169"/>
      <c r="AW17" s="169"/>
      <c r="AX17" s="169"/>
      <c r="AY17" s="169"/>
      <c r="AZ17" s="169"/>
      <c r="BA17" s="169"/>
      <c r="BB17" s="169"/>
      <c r="BC17" s="169"/>
      <c r="BD17" s="169"/>
      <c r="BE17" s="169"/>
      <c r="BG17" s="1"/>
      <c r="BH17" s="1"/>
    </row>
    <row r="18" spans="1:63" ht="48" customHeight="1" x14ac:dyDescent="0.2">
      <c r="A18" s="395"/>
      <c r="B18" s="396"/>
      <c r="C18" s="358"/>
      <c r="D18" s="375"/>
      <c r="E18" s="378"/>
      <c r="F18" s="360"/>
      <c r="G18" s="11" t="s">
        <v>3</v>
      </c>
      <c r="H18" s="13">
        <v>3</v>
      </c>
      <c r="I18" s="163">
        <f>'[1]Analisis de resultados'!$R$65</f>
        <v>0</v>
      </c>
      <c r="K18" s="72" t="s">
        <v>111</v>
      </c>
      <c r="L18" s="208">
        <v>4</v>
      </c>
      <c r="M18" s="187">
        <f>AI18+AT18</f>
        <v>0</v>
      </c>
      <c r="N18" s="375"/>
      <c r="O18" s="397"/>
      <c r="P18" s="400"/>
      <c r="Q18" s="405"/>
      <c r="R18" s="426"/>
      <c r="S18" s="429"/>
      <c r="W18" s="111" t="s">
        <v>122</v>
      </c>
      <c r="X18" s="113" t="s">
        <v>83</v>
      </c>
      <c r="Y18" s="113">
        <v>4</v>
      </c>
      <c r="Z18" s="113"/>
      <c r="AA18" s="332" t="s">
        <v>415</v>
      </c>
      <c r="AB18" s="333"/>
      <c r="AC18" s="274" t="s">
        <v>447</v>
      </c>
      <c r="AD18" s="296">
        <v>0.14000000000000001</v>
      </c>
      <c r="AE18" s="293"/>
      <c r="AF18" s="278">
        <f>AE18*100/AE17</f>
        <v>0</v>
      </c>
      <c r="AH18" s="222" t="s">
        <v>411</v>
      </c>
      <c r="AI18" s="96">
        <v>0</v>
      </c>
      <c r="AJ18" s="56"/>
      <c r="AK18" s="229" t="s">
        <v>130</v>
      </c>
      <c r="AL18" s="98">
        <v>1.5</v>
      </c>
      <c r="AM18" s="230" t="s">
        <v>126</v>
      </c>
      <c r="AN18" s="98">
        <v>0.75</v>
      </c>
      <c r="AO18" s="230" t="s">
        <v>125</v>
      </c>
      <c r="AP18" s="99">
        <v>0</v>
      </c>
      <c r="AS18" s="222" t="s">
        <v>465</v>
      </c>
      <c r="AT18" s="96">
        <v>0</v>
      </c>
      <c r="AV18" s="229" t="s">
        <v>499</v>
      </c>
      <c r="AW18" s="98">
        <v>2.5</v>
      </c>
      <c r="AX18" s="229" t="s">
        <v>298</v>
      </c>
      <c r="AY18" s="99">
        <v>1.8</v>
      </c>
      <c r="AZ18" s="229" t="s">
        <v>297</v>
      </c>
      <c r="BA18" s="99">
        <v>1.4</v>
      </c>
      <c r="BB18" s="229" t="s">
        <v>467</v>
      </c>
      <c r="BC18" s="99">
        <v>1.1000000000000001</v>
      </c>
      <c r="BD18" s="229" t="s">
        <v>466</v>
      </c>
      <c r="BE18" s="99">
        <v>0.8</v>
      </c>
      <c r="BF18" s="1"/>
      <c r="BG18" s="1"/>
      <c r="BH18" s="1"/>
    </row>
    <row r="19" spans="1:63" ht="28.8" customHeight="1" x14ac:dyDescent="0.2">
      <c r="A19" s="395"/>
      <c r="B19" s="396"/>
      <c r="C19" s="358"/>
      <c r="D19" s="375" t="s">
        <v>69</v>
      </c>
      <c r="E19" s="364">
        <v>3.6999999999999998E-2</v>
      </c>
      <c r="F19" s="361">
        <f>(I19+I20)/100</f>
        <v>0</v>
      </c>
      <c r="G19" s="11" t="s">
        <v>4</v>
      </c>
      <c r="H19" s="12">
        <v>1</v>
      </c>
      <c r="I19" s="163">
        <f>'[1]Analisis de resultados'!$S$65</f>
        <v>0</v>
      </c>
      <c r="K19" s="72" t="s">
        <v>84</v>
      </c>
      <c r="L19" s="208">
        <v>0</v>
      </c>
      <c r="M19" s="55"/>
      <c r="N19" s="375" t="s">
        <v>105</v>
      </c>
      <c r="O19" s="397">
        <v>3.6999999999999998E-2</v>
      </c>
      <c r="P19" s="401">
        <f>(M19+M20)/100</f>
        <v>0</v>
      </c>
      <c r="Q19" s="405"/>
      <c r="R19" s="426"/>
      <c r="S19" s="429"/>
      <c r="W19" s="176" t="s">
        <v>123</v>
      </c>
      <c r="X19" s="285" t="s">
        <v>496</v>
      </c>
      <c r="Y19" s="286"/>
      <c r="Z19" s="286"/>
      <c r="AA19" s="334" t="s">
        <v>413</v>
      </c>
      <c r="AB19" s="335"/>
      <c r="AC19" s="275" t="s">
        <v>420</v>
      </c>
      <c r="AD19" s="277"/>
      <c r="AE19" s="292">
        <v>23355190534</v>
      </c>
      <c r="AF19" s="279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39"/>
      <c r="AT19" s="39"/>
      <c r="AU19" s="36"/>
      <c r="AV19" s="36"/>
      <c r="AW19" s="36"/>
      <c r="AX19" s="36"/>
      <c r="BF19" s="1"/>
      <c r="BH19" s="1"/>
    </row>
    <row r="20" spans="1:63" ht="41.4" customHeight="1" thickBot="1" x14ac:dyDescent="0.25">
      <c r="A20" s="383"/>
      <c r="B20" s="386"/>
      <c r="C20" s="359"/>
      <c r="D20" s="394"/>
      <c r="E20" s="365"/>
      <c r="F20" s="356"/>
      <c r="G20" s="21" t="s">
        <v>5</v>
      </c>
      <c r="H20" s="22">
        <v>2.7</v>
      </c>
      <c r="I20" s="164">
        <f>'[1]Analisis de resultados'!$T$65</f>
        <v>0</v>
      </c>
      <c r="K20" s="73" t="s">
        <v>85</v>
      </c>
      <c r="L20" s="283">
        <v>3.7</v>
      </c>
      <c r="M20" s="75">
        <f>AI20+AT20</f>
        <v>0</v>
      </c>
      <c r="N20" s="394"/>
      <c r="O20" s="398"/>
      <c r="P20" s="402"/>
      <c r="Q20" s="406"/>
      <c r="R20" s="427"/>
      <c r="S20" s="430"/>
      <c r="W20" s="111" t="s">
        <v>124</v>
      </c>
      <c r="X20" s="113" t="s">
        <v>83</v>
      </c>
      <c r="Y20" s="113">
        <v>3.7</v>
      </c>
      <c r="Z20" s="113"/>
      <c r="AA20" s="332" t="s">
        <v>416</v>
      </c>
      <c r="AB20" s="333"/>
      <c r="AC20" s="274" t="s">
        <v>448</v>
      </c>
      <c r="AD20" s="296">
        <v>1.53</v>
      </c>
      <c r="AE20" s="293"/>
      <c r="AF20" s="278">
        <f>AE20*100/AE19</f>
        <v>0</v>
      </c>
      <c r="AH20" s="222" t="s">
        <v>412</v>
      </c>
      <c r="AI20" s="96">
        <v>0</v>
      </c>
      <c r="AJ20" s="56"/>
      <c r="AK20" s="229" t="s">
        <v>130</v>
      </c>
      <c r="AL20" s="98">
        <v>1.35</v>
      </c>
      <c r="AM20" s="230" t="s">
        <v>126</v>
      </c>
      <c r="AN20" s="98">
        <v>0.6</v>
      </c>
      <c r="AO20" s="230" t="s">
        <v>125</v>
      </c>
      <c r="AP20" s="99">
        <v>0</v>
      </c>
      <c r="AS20" s="222" t="s">
        <v>468</v>
      </c>
      <c r="AT20" s="96">
        <v>0</v>
      </c>
      <c r="AU20" s="1"/>
      <c r="AV20" s="229" t="s">
        <v>469</v>
      </c>
      <c r="AW20" s="98">
        <v>2.35</v>
      </c>
      <c r="AX20" s="229" t="s">
        <v>470</v>
      </c>
      <c r="AY20" s="99">
        <v>1.7</v>
      </c>
      <c r="AZ20" s="229" t="s">
        <v>301</v>
      </c>
      <c r="BA20" s="99">
        <v>1.3</v>
      </c>
      <c r="BB20" s="229" t="s">
        <v>471</v>
      </c>
      <c r="BC20" s="99">
        <v>1</v>
      </c>
      <c r="BD20" s="229" t="s">
        <v>472</v>
      </c>
      <c r="BE20" s="99">
        <v>0.7</v>
      </c>
      <c r="BF20" s="1"/>
      <c r="BG20" s="1"/>
      <c r="BH20" s="1"/>
    </row>
    <row r="21" spans="1:63" ht="16.2" thickBot="1" x14ac:dyDescent="0.25">
      <c r="A21" s="39"/>
      <c r="B21" s="40"/>
      <c r="C21" s="41"/>
      <c r="D21" s="42"/>
      <c r="E21" s="40"/>
      <c r="F21" s="60"/>
      <c r="G21" s="43"/>
      <c r="H21" s="44"/>
      <c r="I21" s="45"/>
      <c r="K21" s="51"/>
      <c r="L21" s="39"/>
      <c r="M21" s="47"/>
      <c r="N21" s="42"/>
      <c r="O21" s="48"/>
      <c r="P21" s="58"/>
      <c r="Q21" s="39"/>
      <c r="R21" s="49"/>
      <c r="S21" s="50"/>
      <c r="T21" s="36"/>
      <c r="U21" s="36"/>
      <c r="V21" s="36"/>
      <c r="W21" s="39"/>
      <c r="X21" s="92"/>
      <c r="Y21" s="39"/>
      <c r="Z21" s="39"/>
      <c r="AA21" s="271"/>
      <c r="AB21" s="272"/>
      <c r="AC21" s="1"/>
      <c r="AD21" s="94"/>
      <c r="AE21" s="39"/>
      <c r="AH21" s="107"/>
      <c r="AI21" s="107"/>
      <c r="AJ21" s="107"/>
      <c r="AK21" s="107"/>
      <c r="AL21" s="107"/>
      <c r="AM21" s="107" t="s">
        <v>300</v>
      </c>
      <c r="AN21" s="107"/>
      <c r="AO21" s="107"/>
      <c r="AP21" s="108"/>
      <c r="AQ21" s="108"/>
      <c r="AR21" s="39"/>
      <c r="AS21" s="36"/>
      <c r="AT21" s="39"/>
      <c r="AU21" s="36"/>
      <c r="AV21" s="276"/>
      <c r="AW21" s="276"/>
      <c r="AX21" s="297"/>
      <c r="AY21" s="297"/>
      <c r="AZ21" s="297"/>
      <c r="BA21" s="297"/>
      <c r="BB21" s="297"/>
      <c r="BC21" s="297"/>
      <c r="BD21" s="297"/>
      <c r="BE21" s="297"/>
    </row>
    <row r="22" spans="1:63" ht="38.4" x14ac:dyDescent="0.2">
      <c r="A22" s="366" t="s">
        <v>71</v>
      </c>
      <c r="B22" s="369">
        <v>8.6999999999999994E-2</v>
      </c>
      <c r="C22" s="357">
        <f>F22+F25</f>
        <v>3.5000000000000003E-2</v>
      </c>
      <c r="D22" s="374" t="s">
        <v>72</v>
      </c>
      <c r="E22" s="376">
        <v>4.7E-2</v>
      </c>
      <c r="F22" s="354">
        <f>(I22+I23)/100</f>
        <v>1.4999999999999999E-2</v>
      </c>
      <c r="G22" s="19" t="s">
        <v>6</v>
      </c>
      <c r="H22" s="20">
        <v>2</v>
      </c>
      <c r="I22" s="162">
        <f>'[1]Analisis de resultados'!$U$65</f>
        <v>1</v>
      </c>
      <c r="K22" s="65" t="s">
        <v>86</v>
      </c>
      <c r="L22" s="282">
        <v>0</v>
      </c>
      <c r="M22" s="53"/>
      <c r="N22" s="374" t="s">
        <v>106</v>
      </c>
      <c r="O22" s="407">
        <v>0.04</v>
      </c>
      <c r="P22" s="399">
        <f>(M22+M23+M24)/100</f>
        <v>0</v>
      </c>
      <c r="Q22" s="404" t="s">
        <v>240</v>
      </c>
      <c r="R22" s="425">
        <v>8.6999999999999994E-2</v>
      </c>
      <c r="S22" s="428">
        <f>P22+P25</f>
        <v>0</v>
      </c>
      <c r="W22" s="284" t="s">
        <v>131</v>
      </c>
      <c r="X22" s="285" t="s">
        <v>496</v>
      </c>
      <c r="Y22" s="284"/>
      <c r="Z22" s="284"/>
      <c r="AA22" s="334" t="s">
        <v>423</v>
      </c>
      <c r="AB22" s="335"/>
      <c r="AC22" s="275" t="s">
        <v>421</v>
      </c>
      <c r="AD22" s="248"/>
      <c r="AE22" s="294">
        <v>1153</v>
      </c>
      <c r="AF22" s="279"/>
      <c r="AH22" s="114"/>
      <c r="AI22" s="114"/>
      <c r="AJ22" s="114"/>
      <c r="AK22" s="291"/>
      <c r="AL22" s="291"/>
      <c r="AM22" s="291" t="s">
        <v>300</v>
      </c>
      <c r="AN22" s="291"/>
      <c r="AO22" s="291"/>
      <c r="AP22" s="291"/>
      <c r="AQ22" s="115"/>
      <c r="AR22" s="39"/>
      <c r="AS22" s="36"/>
      <c r="AT22" s="39"/>
      <c r="AU22" s="36"/>
      <c r="AV22" s="181"/>
      <c r="AW22" s="181"/>
      <c r="AX22" s="169"/>
      <c r="AY22" s="169"/>
      <c r="AZ22" s="169"/>
      <c r="BA22" s="169"/>
      <c r="BB22" s="169"/>
      <c r="BC22" s="169"/>
      <c r="BD22" s="169"/>
      <c r="BE22" s="169"/>
      <c r="BG22" s="1"/>
      <c r="BH22" s="1"/>
    </row>
    <row r="23" spans="1:63" ht="67.2" x14ac:dyDescent="0.2">
      <c r="A23" s="367"/>
      <c r="B23" s="370"/>
      <c r="C23" s="358"/>
      <c r="D23" s="375"/>
      <c r="E23" s="377"/>
      <c r="F23" s="360"/>
      <c r="G23" s="11" t="s">
        <v>7</v>
      </c>
      <c r="H23" s="12">
        <v>2.7</v>
      </c>
      <c r="I23" s="165">
        <f>'[1]Analisis de resultados'!$V$65</f>
        <v>0.5</v>
      </c>
      <c r="K23" s="72" t="s">
        <v>87</v>
      </c>
      <c r="L23" s="208">
        <v>4</v>
      </c>
      <c r="M23" s="55">
        <f>AI23+AT23</f>
        <v>0</v>
      </c>
      <c r="N23" s="375"/>
      <c r="O23" s="397"/>
      <c r="P23" s="403"/>
      <c r="Q23" s="405"/>
      <c r="R23" s="426"/>
      <c r="S23" s="429"/>
      <c r="U23" s="1"/>
      <c r="W23" s="111" t="s">
        <v>132</v>
      </c>
      <c r="X23" s="113" t="s">
        <v>83</v>
      </c>
      <c r="Y23" s="113">
        <v>4</v>
      </c>
      <c r="Z23" s="113"/>
      <c r="AA23" s="332" t="s">
        <v>417</v>
      </c>
      <c r="AB23" s="333"/>
      <c r="AC23" s="274" t="s">
        <v>422</v>
      </c>
      <c r="AD23" s="296">
        <v>3.56</v>
      </c>
      <c r="AE23" s="295"/>
      <c r="AF23" s="278">
        <f>AE23*100/AE22</f>
        <v>0</v>
      </c>
      <c r="AH23" s="222" t="s">
        <v>479</v>
      </c>
      <c r="AI23" s="96">
        <v>0</v>
      </c>
      <c r="AJ23" s="56"/>
      <c r="AK23" s="229" t="s">
        <v>130</v>
      </c>
      <c r="AL23" s="98">
        <v>1.5</v>
      </c>
      <c r="AM23" s="230" t="s">
        <v>126</v>
      </c>
      <c r="AN23" s="98">
        <v>0.75</v>
      </c>
      <c r="AO23" s="230" t="s">
        <v>125</v>
      </c>
      <c r="AP23" s="99">
        <v>0</v>
      </c>
      <c r="AS23" s="222" t="s">
        <v>480</v>
      </c>
      <c r="AT23" s="96">
        <v>0</v>
      </c>
      <c r="AV23" s="229" t="s">
        <v>302</v>
      </c>
      <c r="AW23" s="98">
        <v>2.5</v>
      </c>
      <c r="AX23" s="229" t="s">
        <v>478</v>
      </c>
      <c r="AY23" s="99">
        <v>1.5</v>
      </c>
      <c r="AZ23" s="229" t="s">
        <v>475</v>
      </c>
      <c r="BA23" s="99">
        <v>1.2</v>
      </c>
      <c r="BB23" s="229" t="s">
        <v>477</v>
      </c>
      <c r="BC23" s="99">
        <v>0.9</v>
      </c>
      <c r="BD23" s="229" t="s">
        <v>476</v>
      </c>
      <c r="BE23" s="99">
        <v>0.6</v>
      </c>
      <c r="BF23" s="1" t="s">
        <v>473</v>
      </c>
      <c r="BG23" s="1"/>
      <c r="BH23" s="1"/>
    </row>
    <row r="24" spans="1:63" ht="37.799999999999997" customHeight="1" x14ac:dyDescent="0.2">
      <c r="A24" s="367"/>
      <c r="B24" s="370"/>
      <c r="C24" s="358"/>
      <c r="D24" s="61"/>
      <c r="E24" s="62"/>
      <c r="F24" s="62"/>
      <c r="G24" s="62"/>
      <c r="H24" s="62"/>
      <c r="I24" s="62"/>
      <c r="K24" s="72" t="s">
        <v>88</v>
      </c>
      <c r="L24" s="30"/>
      <c r="M24" s="55"/>
      <c r="N24" s="375"/>
      <c r="O24" s="397"/>
      <c r="P24" s="400"/>
      <c r="Q24" s="405"/>
      <c r="R24" s="426"/>
      <c r="S24" s="429"/>
      <c r="U24" s="1"/>
      <c r="W24" s="39"/>
      <c r="X24" s="92"/>
      <c r="Y24" s="39"/>
      <c r="Z24" s="39"/>
      <c r="AA24" s="271"/>
      <c r="AB24" s="271"/>
      <c r="AC24" s="273"/>
      <c r="AE24" s="1"/>
      <c r="AH24" s="36"/>
      <c r="AI24" s="36"/>
      <c r="AJ24" s="36"/>
      <c r="AK24" s="276"/>
      <c r="AL24" s="276"/>
      <c r="AM24" s="276"/>
      <c r="AN24" s="276"/>
      <c r="AO24" s="276"/>
      <c r="AP24" s="276"/>
      <c r="AQ24" s="36"/>
      <c r="AR24" s="36"/>
      <c r="AS24" s="39"/>
      <c r="AT24" s="39"/>
      <c r="AU24" s="36"/>
      <c r="AV24" s="39"/>
      <c r="AW24" s="39"/>
      <c r="AX24" s="39"/>
      <c r="AY24" s="1"/>
      <c r="AZ24" s="1"/>
      <c r="BA24" s="1"/>
      <c r="BB24" s="1"/>
      <c r="BC24" s="1"/>
      <c r="BD24" s="1"/>
      <c r="BE24" s="1"/>
      <c r="BF24" s="1"/>
    </row>
    <row r="25" spans="1:63" ht="48" x14ac:dyDescent="0.2">
      <c r="A25" s="367"/>
      <c r="B25" s="370"/>
      <c r="C25" s="358"/>
      <c r="D25" s="375" t="s">
        <v>73</v>
      </c>
      <c r="E25" s="377">
        <v>0.04</v>
      </c>
      <c r="F25" s="361">
        <f>(I25+I26)/100</f>
        <v>0.02</v>
      </c>
      <c r="G25" s="11" t="s">
        <v>8</v>
      </c>
      <c r="H25" s="12">
        <v>1.5</v>
      </c>
      <c r="I25" s="165">
        <f>'[1]Analisis de resultados'!$W$65</f>
        <v>1</v>
      </c>
      <c r="K25" s="72" t="s">
        <v>112</v>
      </c>
      <c r="L25" s="208">
        <v>0</v>
      </c>
      <c r="M25" s="55"/>
      <c r="N25" s="375" t="s">
        <v>107</v>
      </c>
      <c r="O25" s="397">
        <v>4.7E-2</v>
      </c>
      <c r="P25" s="401">
        <f>(M25+M26+M27)/100</f>
        <v>0</v>
      </c>
      <c r="Q25" s="405"/>
      <c r="R25" s="426"/>
      <c r="S25" s="429"/>
      <c r="U25" s="1"/>
      <c r="W25" s="287" t="s">
        <v>133</v>
      </c>
      <c r="X25" s="285" t="s">
        <v>496</v>
      </c>
      <c r="Y25" s="288"/>
      <c r="Z25" s="288"/>
      <c r="AA25" s="334" t="s">
        <v>424</v>
      </c>
      <c r="AB25" s="335"/>
      <c r="AC25" s="275" t="s">
        <v>449</v>
      </c>
      <c r="AD25" s="248"/>
      <c r="AE25" s="294">
        <v>7537.5</v>
      </c>
      <c r="AF25" s="279"/>
      <c r="AH25" s="39"/>
      <c r="AI25" s="36"/>
      <c r="AJ25" s="39"/>
      <c r="AK25" s="181"/>
      <c r="AL25" s="181"/>
      <c r="AM25" s="181" t="s">
        <v>300</v>
      </c>
      <c r="AN25" s="181"/>
      <c r="AO25" s="181"/>
      <c r="AP25" s="181"/>
      <c r="AQ25" s="36"/>
      <c r="AR25" s="36"/>
      <c r="AS25" s="39"/>
      <c r="AT25" s="39"/>
      <c r="AU25" s="36"/>
      <c r="AV25" s="181"/>
      <c r="AW25" s="181"/>
      <c r="AX25" s="181"/>
      <c r="AY25" s="169"/>
      <c r="AZ25" s="169"/>
      <c r="BA25" s="169"/>
      <c r="BB25" s="169"/>
      <c r="BC25" s="169"/>
      <c r="BD25" s="169"/>
      <c r="BE25" s="169"/>
      <c r="BF25" s="1"/>
      <c r="BH25" s="1"/>
    </row>
    <row r="26" spans="1:63" ht="57.6" x14ac:dyDescent="0.2">
      <c r="A26" s="367"/>
      <c r="B26" s="370"/>
      <c r="C26" s="358"/>
      <c r="D26" s="375"/>
      <c r="E26" s="377"/>
      <c r="F26" s="360"/>
      <c r="G26" s="11" t="s">
        <v>9</v>
      </c>
      <c r="H26" s="12">
        <v>2.5</v>
      </c>
      <c r="I26" s="165">
        <f>'[1]Analisis de resultados'!$X$65</f>
        <v>1</v>
      </c>
      <c r="K26" s="72" t="s">
        <v>89</v>
      </c>
      <c r="L26" s="208">
        <v>4.7</v>
      </c>
      <c r="M26" s="187">
        <f>AI26+AT26</f>
        <v>0</v>
      </c>
      <c r="N26" s="375"/>
      <c r="O26" s="397"/>
      <c r="P26" s="403"/>
      <c r="Q26" s="405"/>
      <c r="R26" s="426"/>
      <c r="S26" s="429"/>
      <c r="U26" s="1"/>
      <c r="W26" s="111" t="s">
        <v>134</v>
      </c>
      <c r="X26" s="113" t="s">
        <v>83</v>
      </c>
      <c r="Y26" s="113">
        <v>4.7</v>
      </c>
      <c r="Z26" s="113"/>
      <c r="AA26" s="332" t="s">
        <v>418</v>
      </c>
      <c r="AB26" s="333"/>
      <c r="AC26" s="274" t="s">
        <v>426</v>
      </c>
      <c r="AD26" s="296">
        <v>1.97</v>
      </c>
      <c r="AE26" s="295"/>
      <c r="AF26" s="278">
        <f>AE26*100/AE25</f>
        <v>0</v>
      </c>
      <c r="AH26" s="222" t="s">
        <v>481</v>
      </c>
      <c r="AI26" s="96">
        <v>0</v>
      </c>
      <c r="AJ26" s="56"/>
      <c r="AK26" s="229" t="s">
        <v>130</v>
      </c>
      <c r="AL26" s="98">
        <v>2</v>
      </c>
      <c r="AM26" s="230" t="s">
        <v>126</v>
      </c>
      <c r="AN26" s="98">
        <v>1</v>
      </c>
      <c r="AO26" s="230" t="s">
        <v>125</v>
      </c>
      <c r="AP26" s="99">
        <v>0</v>
      </c>
      <c r="AS26" s="222" t="s">
        <v>482</v>
      </c>
      <c r="AT26" s="96">
        <v>0</v>
      </c>
      <c r="AU26" s="95"/>
      <c r="AV26" s="234" t="s">
        <v>299</v>
      </c>
      <c r="AW26" s="98">
        <v>2.7</v>
      </c>
      <c r="AX26" s="229" t="s">
        <v>483</v>
      </c>
      <c r="AY26" s="99">
        <v>1.9</v>
      </c>
      <c r="AZ26" s="229" t="s">
        <v>477</v>
      </c>
      <c r="BA26" s="99">
        <v>1.4</v>
      </c>
      <c r="BB26" s="229" t="s">
        <v>484</v>
      </c>
      <c r="BC26" s="99">
        <v>1.1000000000000001</v>
      </c>
      <c r="BD26" s="229" t="s">
        <v>485</v>
      </c>
      <c r="BE26" s="98">
        <v>0.8</v>
      </c>
      <c r="BF26" s="1" t="s">
        <v>474</v>
      </c>
      <c r="BG26" s="1"/>
      <c r="BH26" s="1"/>
      <c r="BK26" s="2" t="s">
        <v>425</v>
      </c>
    </row>
    <row r="27" spans="1:63" ht="77.400000000000006" thickBot="1" x14ac:dyDescent="0.35">
      <c r="A27" s="368"/>
      <c r="B27" s="371"/>
      <c r="C27" s="359"/>
      <c r="D27" s="90"/>
      <c r="E27" s="91"/>
      <c r="F27" s="91"/>
      <c r="G27" s="91"/>
      <c r="H27" s="91"/>
      <c r="I27" s="91"/>
      <c r="K27" s="73" t="s">
        <v>90</v>
      </c>
      <c r="L27" s="74"/>
      <c r="M27" s="75"/>
      <c r="N27" s="394"/>
      <c r="O27" s="398"/>
      <c r="P27" s="402"/>
      <c r="Q27" s="406"/>
      <c r="R27" s="427"/>
      <c r="S27" s="430"/>
      <c r="U27" s="1"/>
      <c r="W27" s="39"/>
      <c r="X27" s="37"/>
      <c r="Y27" s="36"/>
      <c r="Z27" s="36"/>
      <c r="AA27" s="36"/>
      <c r="AB27" s="36"/>
      <c r="AC27" s="36"/>
      <c r="AD27" s="39"/>
      <c r="AE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1"/>
      <c r="AS27" s="1"/>
      <c r="AT27" s="1"/>
      <c r="AU27" s="1"/>
      <c r="AV27" s="1"/>
      <c r="AW27" s="1"/>
      <c r="AX27" s="1"/>
    </row>
    <row r="28" spans="1:63" s="36" customFormat="1" ht="16.2" thickBot="1" x14ac:dyDescent="0.35">
      <c r="A28" s="39"/>
      <c r="B28" s="40"/>
      <c r="C28" s="41"/>
      <c r="D28" s="42"/>
      <c r="E28" s="40"/>
      <c r="F28" s="60"/>
      <c r="G28" s="43"/>
      <c r="H28" s="44"/>
      <c r="I28" s="45"/>
      <c r="K28" s="51"/>
      <c r="L28" s="39"/>
      <c r="M28" s="47"/>
      <c r="N28" s="42"/>
      <c r="O28" s="48"/>
      <c r="P28" s="58"/>
      <c r="Q28" s="39"/>
      <c r="R28" s="49"/>
      <c r="S28" s="59"/>
      <c r="W28" s="39"/>
      <c r="X28" s="37"/>
      <c r="AN28" s="39"/>
      <c r="AT28" s="181" t="s">
        <v>500</v>
      </c>
      <c r="AU28" s="181" t="s">
        <v>501</v>
      </c>
      <c r="AV28" s="181" t="s">
        <v>502</v>
      </c>
      <c r="AW28" s="181" t="s">
        <v>503</v>
      </c>
      <c r="AX28" s="181" t="s">
        <v>504</v>
      </c>
      <c r="AY28" s="181" t="s">
        <v>505</v>
      </c>
      <c r="AZ28" s="181" t="s">
        <v>506</v>
      </c>
      <c r="BA28" s="181" t="s">
        <v>507</v>
      </c>
      <c r="BB28" s="181" t="s">
        <v>508</v>
      </c>
      <c r="BC28" s="181" t="s">
        <v>509</v>
      </c>
      <c r="BD28" s="181" t="s">
        <v>510</v>
      </c>
      <c r="BE28" s="181" t="s">
        <v>511</v>
      </c>
      <c r="BF28" s="181" t="s">
        <v>512</v>
      </c>
    </row>
    <row r="29" spans="1:63" ht="39" thickBot="1" x14ac:dyDescent="0.25">
      <c r="A29" s="366" t="s">
        <v>75</v>
      </c>
      <c r="B29" s="369">
        <v>4.5999999999999999E-2</v>
      </c>
      <c r="C29" s="357">
        <f>F29</f>
        <v>1.1000000000000001E-2</v>
      </c>
      <c r="D29" s="379" t="s">
        <v>74</v>
      </c>
      <c r="E29" s="372">
        <v>4.5999999999999999E-2</v>
      </c>
      <c r="F29" s="354">
        <f>(I29+I30+I31)/100</f>
        <v>1.1000000000000001E-2</v>
      </c>
      <c r="G29" s="19" t="s">
        <v>10</v>
      </c>
      <c r="H29" s="20">
        <v>2.1</v>
      </c>
      <c r="I29" s="162">
        <f>'[1]Analisis de resultados'!$Y$65</f>
        <v>0.5</v>
      </c>
      <c r="K29" s="65" t="s">
        <v>91</v>
      </c>
      <c r="L29" s="29">
        <v>4.5999999999999996</v>
      </c>
      <c r="M29" s="186">
        <f>AC29+AG29</f>
        <v>2.78</v>
      </c>
      <c r="N29" s="17" t="s">
        <v>108</v>
      </c>
      <c r="O29" s="31">
        <v>4.5999999999999999E-2</v>
      </c>
      <c r="P29" s="57">
        <f>M29/100</f>
        <v>2.7799999999999998E-2</v>
      </c>
      <c r="Q29" s="152" t="s">
        <v>241</v>
      </c>
      <c r="R29" s="66">
        <v>4.5999999999999999E-2</v>
      </c>
      <c r="S29" s="67">
        <f>P29</f>
        <v>2.7799999999999998E-2</v>
      </c>
      <c r="W29" s="112" t="s">
        <v>135</v>
      </c>
      <c r="X29" s="107" t="s">
        <v>83</v>
      </c>
      <c r="Y29" s="107">
        <v>4.5999999999999996</v>
      </c>
      <c r="Z29" s="107"/>
      <c r="AA29" s="336" t="s">
        <v>92</v>
      </c>
      <c r="AB29" s="337"/>
      <c r="AC29" s="106">
        <v>1.38</v>
      </c>
      <c r="AD29" s="93"/>
      <c r="AE29" s="336" t="s">
        <v>93</v>
      </c>
      <c r="AF29" s="337"/>
      <c r="AG29" s="319">
        <f>AE31+AF31+AG31</f>
        <v>1.4</v>
      </c>
      <c r="AH29" s="326" t="s">
        <v>102</v>
      </c>
      <c r="AI29" s="108"/>
      <c r="AJ29" s="338" t="s">
        <v>94</v>
      </c>
      <c r="AK29" s="339"/>
      <c r="AL29" s="339"/>
      <c r="AM29" s="339"/>
      <c r="AN29" s="339"/>
      <c r="AO29" s="339"/>
      <c r="AP29" s="340"/>
      <c r="AQ29" s="36"/>
      <c r="AR29" s="1" t="s">
        <v>538</v>
      </c>
      <c r="AS29" s="185">
        <f>AVERAGE(AT29:BF29)</f>
        <v>0.5</v>
      </c>
      <c r="AT29" s="4">
        <v>0.5</v>
      </c>
      <c r="AU29" s="4"/>
      <c r="AV29" s="259"/>
      <c r="AW29" s="259"/>
      <c r="AX29" s="4"/>
      <c r="AY29" s="4"/>
      <c r="AZ29" s="259"/>
      <c r="BA29" s="259"/>
      <c r="BB29" s="4"/>
      <c r="BC29" s="4"/>
      <c r="BD29" s="259"/>
      <c r="BE29" s="259"/>
      <c r="BF29" s="4"/>
    </row>
    <row r="30" spans="1:63" ht="67.2" x14ac:dyDescent="0.3">
      <c r="A30" s="367"/>
      <c r="B30" s="370"/>
      <c r="C30" s="358"/>
      <c r="D30" s="380"/>
      <c r="E30" s="373"/>
      <c r="F30" s="355"/>
      <c r="G30" s="11" t="s">
        <v>11</v>
      </c>
      <c r="H30" s="12">
        <v>1</v>
      </c>
      <c r="I30" s="165">
        <f>'[1]Analisis de resultados'!$Z$65</f>
        <v>0.4</v>
      </c>
      <c r="K30" s="68"/>
      <c r="L30" s="63"/>
      <c r="M30" s="63"/>
      <c r="N30" s="63"/>
      <c r="O30" s="63"/>
      <c r="P30" s="63"/>
      <c r="Q30" s="63"/>
      <c r="R30" s="63"/>
      <c r="S30" s="69"/>
      <c r="W30" s="39"/>
      <c r="X30" s="37"/>
      <c r="Y30" s="36"/>
      <c r="Z30" s="36"/>
      <c r="AA30" s="235" t="s">
        <v>130</v>
      </c>
      <c r="AB30" s="236" t="s">
        <v>455</v>
      </c>
      <c r="AC30" s="236" t="s">
        <v>126</v>
      </c>
      <c r="AE30" s="235" t="s">
        <v>127</v>
      </c>
      <c r="AF30" s="236" t="s">
        <v>128</v>
      </c>
      <c r="AG30" s="237" t="s">
        <v>129</v>
      </c>
      <c r="AH30" s="327"/>
      <c r="AI30" s="36"/>
      <c r="AJ30" s="235" t="s">
        <v>95</v>
      </c>
      <c r="AK30" s="236" t="s">
        <v>96</v>
      </c>
      <c r="AL30" s="236" t="s">
        <v>97</v>
      </c>
      <c r="AM30" s="238" t="s">
        <v>98</v>
      </c>
      <c r="AN30" s="236" t="s">
        <v>99</v>
      </c>
      <c r="AO30" s="236" t="s">
        <v>100</v>
      </c>
      <c r="AP30" s="237" t="s">
        <v>101</v>
      </c>
      <c r="AQ30" s="36"/>
      <c r="AR30" s="1" t="s">
        <v>539</v>
      </c>
      <c r="AS30" s="185">
        <f>AVERAGE(AT30:BF30)</f>
        <v>0.4</v>
      </c>
      <c r="AT30" s="4">
        <v>0.4</v>
      </c>
      <c r="AU30" s="4"/>
      <c r="AV30" s="259"/>
      <c r="AW30" s="259"/>
      <c r="AX30" s="4"/>
      <c r="AY30" s="4"/>
      <c r="AZ30" s="259"/>
      <c r="BA30" s="259"/>
      <c r="BB30" s="4"/>
      <c r="BC30" s="4"/>
      <c r="BD30" s="259"/>
      <c r="BE30" s="259"/>
      <c r="BF30" s="4"/>
    </row>
    <row r="31" spans="1:63" ht="48.6" thickBot="1" x14ac:dyDescent="0.35">
      <c r="A31" s="368"/>
      <c r="B31" s="371"/>
      <c r="C31" s="359"/>
      <c r="D31" s="363"/>
      <c r="E31" s="365"/>
      <c r="F31" s="356"/>
      <c r="G31" s="21" t="s">
        <v>12</v>
      </c>
      <c r="H31" s="22">
        <v>1.5</v>
      </c>
      <c r="I31" s="164">
        <f>'[1]Analisis de resultados'!$AA$65</f>
        <v>0.2</v>
      </c>
      <c r="K31" s="70"/>
      <c r="L31" s="64"/>
      <c r="M31" s="64"/>
      <c r="N31" s="64"/>
      <c r="O31" s="64"/>
      <c r="P31" s="64"/>
      <c r="Q31" s="64"/>
      <c r="R31" s="64"/>
      <c r="S31" s="71"/>
      <c r="W31" s="114"/>
      <c r="X31" s="117"/>
      <c r="Y31" s="115"/>
      <c r="Z31" s="115"/>
      <c r="AA31" s="104">
        <v>1.38</v>
      </c>
      <c r="AB31" s="105">
        <v>1</v>
      </c>
      <c r="AC31" s="105">
        <v>0.7</v>
      </c>
      <c r="AD31" s="94"/>
      <c r="AE31" s="306">
        <f>AS29</f>
        <v>0.5</v>
      </c>
      <c r="AF31" s="307">
        <f>AS30</f>
        <v>0.4</v>
      </c>
      <c r="AG31" s="308">
        <f>AS31</f>
        <v>0.5</v>
      </c>
      <c r="AH31" s="328"/>
      <c r="AI31" s="115"/>
      <c r="AJ31" s="104">
        <v>0.5</v>
      </c>
      <c r="AK31" s="105">
        <v>0.5</v>
      </c>
      <c r="AL31" s="105">
        <v>0.5</v>
      </c>
      <c r="AM31" s="101">
        <v>0.75</v>
      </c>
      <c r="AN31" s="105">
        <v>0.5</v>
      </c>
      <c r="AO31" s="105">
        <v>1</v>
      </c>
      <c r="AP31" s="102">
        <v>0.75</v>
      </c>
      <c r="AQ31" s="36"/>
      <c r="AR31" s="1" t="s">
        <v>540</v>
      </c>
      <c r="AS31" s="185">
        <f>AVERAGE(AT31:BF31)</f>
        <v>0.5</v>
      </c>
      <c r="AT31" s="4">
        <v>0.5</v>
      </c>
      <c r="AU31" s="259"/>
      <c r="AV31" s="259"/>
      <c r="AW31" s="259"/>
      <c r="AX31" s="4"/>
      <c r="AY31" s="259"/>
      <c r="AZ31" s="259"/>
      <c r="BA31" s="259"/>
      <c r="BB31" s="4"/>
      <c r="BC31" s="259"/>
      <c r="BD31" s="259"/>
      <c r="BE31" s="259"/>
      <c r="BF31" s="4"/>
    </row>
    <row r="32" spans="1:63" s="36" customFormat="1" ht="15.6" x14ac:dyDescent="0.2">
      <c r="A32" s="24"/>
      <c r="B32" s="25"/>
      <c r="C32" s="33"/>
      <c r="D32" s="26"/>
      <c r="E32" s="25"/>
      <c r="F32" s="33"/>
      <c r="G32" s="26"/>
      <c r="H32" s="23"/>
      <c r="I32" s="27"/>
      <c r="K32" s="28"/>
      <c r="L32" s="24"/>
      <c r="M32" s="24"/>
      <c r="N32" s="24"/>
      <c r="O32" s="24"/>
      <c r="P32" s="24"/>
      <c r="Q32" s="24"/>
      <c r="R32" s="24"/>
      <c r="S32" s="24"/>
      <c r="W32" s="39"/>
      <c r="Z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S32" s="309">
        <f>SUM(AS29:AS31)</f>
        <v>1.4</v>
      </c>
      <c r="AT32" s="245"/>
      <c r="AU32" s="245"/>
      <c r="AV32" s="245"/>
      <c r="AW32" s="245"/>
      <c r="AX32" s="245"/>
      <c r="AY32" s="245"/>
      <c r="AZ32" s="245"/>
      <c r="BA32" s="245"/>
      <c r="BB32" s="245"/>
      <c r="BC32" s="245"/>
      <c r="BD32" s="245"/>
      <c r="BE32" s="245"/>
      <c r="BF32" s="245"/>
    </row>
    <row r="33" spans="1:64" s="36" customFormat="1" ht="16.2" thickBot="1" x14ac:dyDescent="0.35">
      <c r="A33" s="24"/>
      <c r="B33" s="25"/>
      <c r="C33" s="33"/>
      <c r="D33" s="26"/>
      <c r="E33" s="25"/>
      <c r="F33" s="33"/>
      <c r="G33" s="26"/>
      <c r="H33" s="23"/>
      <c r="I33" s="27"/>
      <c r="K33" s="28"/>
      <c r="L33" s="24"/>
      <c r="M33" s="24"/>
      <c r="N33" s="24"/>
      <c r="O33" s="24"/>
      <c r="P33" s="24"/>
      <c r="Q33" s="24"/>
      <c r="R33" s="24"/>
      <c r="S33" s="24"/>
      <c r="W33" s="39"/>
      <c r="X33" s="37"/>
      <c r="AL33" s="39"/>
      <c r="AN33" s="39"/>
      <c r="AT33" s="39"/>
      <c r="AU33" s="39"/>
      <c r="AV33" s="39"/>
      <c r="AW33" s="39"/>
      <c r="AX33" s="39"/>
      <c r="AY33" s="39"/>
      <c r="AZ33" s="39"/>
      <c r="BA33" s="39"/>
      <c r="BB33" s="39"/>
    </row>
    <row r="34" spans="1:64" s="36" customFormat="1" ht="21.6" customHeight="1" thickBot="1" x14ac:dyDescent="0.35">
      <c r="A34" s="463" t="s">
        <v>136</v>
      </c>
      <c r="B34" s="463"/>
      <c r="C34" s="463"/>
      <c r="D34" s="463"/>
      <c r="E34" s="463"/>
      <c r="F34" s="463"/>
      <c r="G34" s="463"/>
      <c r="H34" s="462">
        <f>C36+C43+C50+C68+C75</f>
        <v>0.10950000000000001</v>
      </c>
      <c r="I34" s="462"/>
      <c r="K34" s="408" t="s">
        <v>136</v>
      </c>
      <c r="L34" s="409"/>
      <c r="M34" s="409"/>
      <c r="N34" s="409"/>
      <c r="O34" s="409"/>
      <c r="P34" s="409"/>
      <c r="Q34" s="409"/>
      <c r="R34" s="410">
        <f>S36+S43+S50+S68+S75</f>
        <v>0.10400000000000001</v>
      </c>
      <c r="S34" s="411"/>
      <c r="W34" s="39"/>
      <c r="X34" s="37"/>
      <c r="AL34" s="39"/>
      <c r="AN34" s="39"/>
    </row>
    <row r="35" spans="1:64" s="1" customFormat="1" ht="55.8" customHeight="1" thickBot="1" x14ac:dyDescent="0.35">
      <c r="A35" s="78" t="s">
        <v>64</v>
      </c>
      <c r="B35" s="78" t="s">
        <v>77</v>
      </c>
      <c r="C35" s="78" t="s">
        <v>76</v>
      </c>
      <c r="D35" s="79" t="s">
        <v>63</v>
      </c>
      <c r="E35" s="80" t="s">
        <v>77</v>
      </c>
      <c r="F35" s="80" t="s">
        <v>76</v>
      </c>
      <c r="G35" s="81" t="s">
        <v>59</v>
      </c>
      <c r="H35" s="81" t="s">
        <v>150</v>
      </c>
      <c r="I35" s="82" t="s">
        <v>58</v>
      </c>
      <c r="J35" s="36"/>
      <c r="K35" s="84" t="s">
        <v>60</v>
      </c>
      <c r="L35" s="85" t="s">
        <v>61</v>
      </c>
      <c r="M35" s="86" t="s">
        <v>62</v>
      </c>
      <c r="N35" s="87" t="s">
        <v>80</v>
      </c>
      <c r="O35" s="87" t="s">
        <v>78</v>
      </c>
      <c r="P35" s="87" t="s">
        <v>76</v>
      </c>
      <c r="Q35" s="88" t="s">
        <v>79</v>
      </c>
      <c r="R35" s="88" t="s">
        <v>78</v>
      </c>
      <c r="S35" s="89" t="s">
        <v>76</v>
      </c>
      <c r="W35" s="39"/>
      <c r="X35" s="37"/>
      <c r="Y35" s="39"/>
      <c r="Z35" s="39"/>
      <c r="AA35" s="39"/>
      <c r="AB35" s="39"/>
      <c r="AC35" s="39"/>
      <c r="AD35" s="39"/>
      <c r="AE35" s="39"/>
      <c r="AF35" s="39"/>
      <c r="AG35" s="36"/>
      <c r="AH35" s="39"/>
      <c r="AI35" s="39"/>
      <c r="AJ35" s="39"/>
      <c r="AK35" s="39"/>
      <c r="AL35" s="39"/>
      <c r="AM35" s="39"/>
      <c r="AN35" s="39"/>
      <c r="AO35" s="39"/>
      <c r="AP35" s="39">
        <v>1.3</v>
      </c>
      <c r="AQ35" s="39"/>
      <c r="AR35" s="1">
        <v>1.2</v>
      </c>
      <c r="AT35" s="1">
        <v>1.1000000000000001</v>
      </c>
      <c r="AV35" s="1">
        <v>1</v>
      </c>
      <c r="AX35" s="1">
        <v>0.8</v>
      </c>
      <c r="AZ35" s="1" t="s">
        <v>427</v>
      </c>
      <c r="BA35" s="1" t="s">
        <v>428</v>
      </c>
      <c r="BB35" s="1" t="s">
        <v>429</v>
      </c>
      <c r="BC35" s="1" t="s">
        <v>443</v>
      </c>
      <c r="BD35" s="1" t="s">
        <v>444</v>
      </c>
      <c r="BE35" s="1" t="s">
        <v>445</v>
      </c>
    </row>
    <row r="36" spans="1:64" ht="86.4" x14ac:dyDescent="0.2">
      <c r="A36" s="445" t="s">
        <v>155</v>
      </c>
      <c r="B36" s="369">
        <v>0.09</v>
      </c>
      <c r="C36" s="446">
        <f>F36+F37+F38+F40</f>
        <v>2.8000000000000001E-2</v>
      </c>
      <c r="D36" s="10" t="s">
        <v>137</v>
      </c>
      <c r="E36" s="9">
        <v>2.8000000000000001E-2</v>
      </c>
      <c r="F36" s="121">
        <f>I36/100</f>
        <v>1.3999999999999999E-2</v>
      </c>
      <c r="G36" s="15" t="s">
        <v>13</v>
      </c>
      <c r="H36" s="16">
        <v>2.8</v>
      </c>
      <c r="I36" s="174">
        <f>'[1]Analisis de resultados'!$AC$65</f>
        <v>1.4</v>
      </c>
      <c r="K36" s="134" t="s">
        <v>157</v>
      </c>
      <c r="L36" s="16">
        <v>2.8</v>
      </c>
      <c r="M36" s="54">
        <f>AB36+AM36</f>
        <v>0.75</v>
      </c>
      <c r="N36" s="10" t="s">
        <v>156</v>
      </c>
      <c r="O36" s="9">
        <v>2.8000000000000001E-2</v>
      </c>
      <c r="P36" s="121">
        <f>M36/100</f>
        <v>7.4999999999999997E-3</v>
      </c>
      <c r="Q36" s="404" t="s">
        <v>242</v>
      </c>
      <c r="R36" s="369">
        <v>0.09</v>
      </c>
      <c r="S36" s="458">
        <f>P36+P37+P38+P40</f>
        <v>2.4500000000000001E-2</v>
      </c>
      <c r="W36" s="111" t="s">
        <v>304</v>
      </c>
      <c r="X36" s="113" t="s">
        <v>83</v>
      </c>
      <c r="Y36" s="113">
        <v>2.8</v>
      </c>
      <c r="Z36" s="113"/>
      <c r="AA36" s="222" t="s">
        <v>314</v>
      </c>
      <c r="AB36" s="96">
        <v>0.5</v>
      </c>
      <c r="AC36" s="56"/>
      <c r="AD36" s="229" t="s">
        <v>305</v>
      </c>
      <c r="AE36" s="98">
        <v>0.5</v>
      </c>
      <c r="AF36" s="230" t="s">
        <v>306</v>
      </c>
      <c r="AG36" s="98">
        <v>0.5</v>
      </c>
      <c r="AH36" s="230" t="s">
        <v>307</v>
      </c>
      <c r="AI36" s="99">
        <v>0.5</v>
      </c>
      <c r="AJ36" s="1" t="s">
        <v>450</v>
      </c>
      <c r="AL36" s="222" t="s">
        <v>321</v>
      </c>
      <c r="AM36" s="96">
        <v>0.25</v>
      </c>
      <c r="AO36" s="229" t="s">
        <v>299</v>
      </c>
      <c r="AP36" s="98">
        <v>1.3</v>
      </c>
      <c r="AQ36" s="229" t="s">
        <v>308</v>
      </c>
      <c r="AR36" s="99">
        <v>1</v>
      </c>
      <c r="AS36" s="229" t="s">
        <v>309</v>
      </c>
      <c r="AT36" s="99">
        <v>0.75</v>
      </c>
      <c r="AU36" s="229" t="s">
        <v>310</v>
      </c>
      <c r="AV36" s="99">
        <v>0.5</v>
      </c>
      <c r="AW36" s="229" t="s">
        <v>311</v>
      </c>
      <c r="AX36" s="99">
        <v>0.25</v>
      </c>
      <c r="AZ36" s="1" t="s">
        <v>543</v>
      </c>
      <c r="BA36" s="304"/>
      <c r="BB36" s="304"/>
      <c r="BC36" s="304"/>
      <c r="BD36" s="304"/>
      <c r="BE36" s="304"/>
      <c r="BF36" s="304"/>
      <c r="BG36" s="305"/>
      <c r="BH36" s="305"/>
      <c r="BI36" s="305"/>
      <c r="BJ36" s="305"/>
      <c r="BK36" s="250" t="s">
        <v>542</v>
      </c>
      <c r="BL36" s="312" t="e">
        <f>AVERAGE(BA36:BJ36)</f>
        <v>#DIV/0!</v>
      </c>
    </row>
    <row r="37" spans="1:64" ht="67.2" x14ac:dyDescent="0.2">
      <c r="A37" s="438"/>
      <c r="B37" s="370"/>
      <c r="C37" s="435"/>
      <c r="D37" s="7" t="s">
        <v>138</v>
      </c>
      <c r="E37" s="8">
        <v>0.01</v>
      </c>
      <c r="F37" s="122">
        <f>I37/100</f>
        <v>0.01</v>
      </c>
      <c r="G37" s="11" t="s">
        <v>14</v>
      </c>
      <c r="H37" s="12">
        <v>1</v>
      </c>
      <c r="I37" s="165">
        <f>'[1]Analisis de resultados'!$AD$65</f>
        <v>1</v>
      </c>
      <c r="K37" s="135" t="s">
        <v>159</v>
      </c>
      <c r="L37" s="12">
        <v>1</v>
      </c>
      <c r="M37" s="187">
        <f>AB37+AM37</f>
        <v>0.30000000000000004</v>
      </c>
      <c r="N37" s="7" t="s">
        <v>158</v>
      </c>
      <c r="O37" s="8">
        <v>0.01</v>
      </c>
      <c r="P37" s="122">
        <f>M37/100</f>
        <v>3.0000000000000005E-3</v>
      </c>
      <c r="Q37" s="405"/>
      <c r="R37" s="370"/>
      <c r="S37" s="459"/>
      <c r="W37" s="111" t="s">
        <v>303</v>
      </c>
      <c r="X37" s="113" t="s">
        <v>83</v>
      </c>
      <c r="Y37" s="113">
        <v>1</v>
      </c>
      <c r="Z37" s="113"/>
      <c r="AA37" s="222" t="s">
        <v>315</v>
      </c>
      <c r="AB37" s="96">
        <v>0.2</v>
      </c>
      <c r="AC37" s="56"/>
      <c r="AD37" s="229" t="s">
        <v>305</v>
      </c>
      <c r="AE37" s="98">
        <v>0.2</v>
      </c>
      <c r="AF37" s="230" t="s">
        <v>306</v>
      </c>
      <c r="AG37" s="98">
        <v>0.2</v>
      </c>
      <c r="AH37" s="230" t="s">
        <v>307</v>
      </c>
      <c r="AI37" s="99">
        <v>0.1</v>
      </c>
      <c r="AL37" s="222" t="s">
        <v>320</v>
      </c>
      <c r="AM37" s="96">
        <v>0.1</v>
      </c>
      <c r="AO37" s="229" t="s">
        <v>299</v>
      </c>
      <c r="AP37" s="98">
        <v>0.5</v>
      </c>
      <c r="AQ37" s="229" t="s">
        <v>308</v>
      </c>
      <c r="AR37" s="99">
        <v>0.4</v>
      </c>
      <c r="AS37" s="229" t="s">
        <v>309</v>
      </c>
      <c r="AT37" s="99">
        <v>0.3</v>
      </c>
      <c r="AU37" s="229" t="s">
        <v>310</v>
      </c>
      <c r="AV37" s="99">
        <v>0.2</v>
      </c>
      <c r="AW37" s="229" t="s">
        <v>311</v>
      </c>
      <c r="AX37" s="99">
        <v>0.1</v>
      </c>
      <c r="AZ37" s="1" t="s">
        <v>543</v>
      </c>
      <c r="BA37" s="172"/>
      <c r="BB37" s="172"/>
      <c r="BC37" s="172"/>
      <c r="BD37" s="172"/>
      <c r="BE37" s="172"/>
      <c r="BF37" s="172"/>
      <c r="BG37" s="299"/>
      <c r="BH37" s="299"/>
      <c r="BI37" s="299"/>
      <c r="BJ37" s="299"/>
      <c r="BK37" s="1" t="s">
        <v>544</v>
      </c>
      <c r="BL37" s="298" t="e">
        <f>AVERAGE(BA37:BJ37)</f>
        <v>#DIV/0!</v>
      </c>
    </row>
    <row r="38" spans="1:64" ht="58.2" thickBot="1" x14ac:dyDescent="0.35">
      <c r="A38" s="438"/>
      <c r="B38" s="370"/>
      <c r="C38" s="435"/>
      <c r="D38" s="362" t="s">
        <v>139</v>
      </c>
      <c r="E38" s="364">
        <v>2.8000000000000001E-2</v>
      </c>
      <c r="F38" s="361">
        <f>(I38+I39)/100</f>
        <v>0</v>
      </c>
      <c r="G38" s="11" t="s">
        <v>15</v>
      </c>
      <c r="H38" s="12">
        <v>1.4</v>
      </c>
      <c r="I38" s="165">
        <f>'[1]Analisis de resultados'!$AE$65</f>
        <v>0</v>
      </c>
      <c r="K38" s="135" t="s">
        <v>161</v>
      </c>
      <c r="L38" s="314"/>
      <c r="M38" s="315"/>
      <c r="N38" s="362" t="s">
        <v>160</v>
      </c>
      <c r="O38" s="364">
        <v>2.8000000000000001E-2</v>
      </c>
      <c r="P38" s="361">
        <f>M39/100</f>
        <v>6.9999999999999993E-3</v>
      </c>
      <c r="Q38" s="405"/>
      <c r="R38" s="370"/>
      <c r="S38" s="459"/>
      <c r="BA38" s="1"/>
    </row>
    <row r="39" spans="1:64" ht="106.2" thickBot="1" x14ac:dyDescent="0.25">
      <c r="A39" s="438"/>
      <c r="B39" s="370"/>
      <c r="C39" s="435"/>
      <c r="D39" s="433"/>
      <c r="E39" s="378"/>
      <c r="F39" s="360"/>
      <c r="G39" s="11" t="s">
        <v>16</v>
      </c>
      <c r="H39" s="12">
        <v>1.4</v>
      </c>
      <c r="I39" s="165">
        <f>'[1]Analisis de resultados'!$AF$65</f>
        <v>0</v>
      </c>
      <c r="K39" s="135" t="s">
        <v>162</v>
      </c>
      <c r="L39" s="16">
        <v>2.8</v>
      </c>
      <c r="M39" s="316">
        <f>AB39+AM39</f>
        <v>0.7</v>
      </c>
      <c r="N39" s="433"/>
      <c r="O39" s="378"/>
      <c r="P39" s="360"/>
      <c r="Q39" s="405"/>
      <c r="R39" s="370"/>
      <c r="S39" s="459"/>
      <c r="W39" s="111" t="s">
        <v>312</v>
      </c>
      <c r="X39" s="113" t="s">
        <v>83</v>
      </c>
      <c r="Y39" s="113">
        <v>2.8</v>
      </c>
      <c r="Z39" s="113"/>
      <c r="AA39" s="222" t="s">
        <v>316</v>
      </c>
      <c r="AB39" s="96">
        <v>0.5</v>
      </c>
      <c r="AC39" s="56"/>
      <c r="AD39" s="239" t="s">
        <v>305</v>
      </c>
      <c r="AE39" s="218">
        <v>0.5</v>
      </c>
      <c r="AF39" s="230" t="s">
        <v>306</v>
      </c>
      <c r="AG39" s="98">
        <v>0.5</v>
      </c>
      <c r="AH39" s="230" t="s">
        <v>307</v>
      </c>
      <c r="AI39" s="99">
        <v>0.4</v>
      </c>
      <c r="AJ39" s="1" t="s">
        <v>450</v>
      </c>
      <c r="AL39" s="222" t="s">
        <v>319</v>
      </c>
      <c r="AM39" s="96">
        <v>0.2</v>
      </c>
      <c r="AO39" s="229" t="s">
        <v>299</v>
      </c>
      <c r="AP39" s="98">
        <v>1.4</v>
      </c>
      <c r="AQ39" s="229" t="s">
        <v>308</v>
      </c>
      <c r="AR39" s="99">
        <v>1.1000000000000001</v>
      </c>
      <c r="AS39" s="229" t="s">
        <v>309</v>
      </c>
      <c r="AT39" s="99">
        <v>0.8</v>
      </c>
      <c r="AU39" s="229" t="s">
        <v>310</v>
      </c>
      <c r="AV39" s="99">
        <v>0.5</v>
      </c>
      <c r="AW39" s="229" t="s">
        <v>311</v>
      </c>
      <c r="AX39" s="99">
        <v>0.2</v>
      </c>
      <c r="AZ39" s="1" t="s">
        <v>543</v>
      </c>
      <c r="BA39" s="304"/>
      <c r="BB39" s="304"/>
      <c r="BC39" s="304"/>
      <c r="BD39" s="304"/>
      <c r="BE39" s="304"/>
      <c r="BF39" s="304"/>
      <c r="BG39" s="304"/>
      <c r="BH39" s="305"/>
      <c r="BI39" s="305"/>
      <c r="BJ39" s="305"/>
      <c r="BK39" s="250" t="s">
        <v>545</v>
      </c>
      <c r="BL39" s="312" t="e">
        <f>AVERAGE(BA39:BJ39)</f>
        <v>#DIV/0!</v>
      </c>
    </row>
    <row r="40" spans="1:64" ht="76.8" x14ac:dyDescent="0.2">
      <c r="A40" s="438"/>
      <c r="B40" s="370"/>
      <c r="C40" s="435"/>
      <c r="D40" s="375" t="s">
        <v>140</v>
      </c>
      <c r="E40" s="377">
        <v>2.4E-2</v>
      </c>
      <c r="F40" s="447">
        <f>I40/100</f>
        <v>4.0000000000000001E-3</v>
      </c>
      <c r="G40" s="11" t="s">
        <v>17</v>
      </c>
      <c r="H40" s="448">
        <v>2.4</v>
      </c>
      <c r="I40" s="449">
        <f>'[1]Analisis de resultados'!$AG$65</f>
        <v>0.4</v>
      </c>
      <c r="K40" s="135" t="s">
        <v>164</v>
      </c>
      <c r="L40" s="16">
        <v>1.2</v>
      </c>
      <c r="M40" s="54">
        <f>AB40+AM40</f>
        <v>0.2</v>
      </c>
      <c r="N40" s="362" t="s">
        <v>163</v>
      </c>
      <c r="O40" s="364">
        <v>2.4E-2</v>
      </c>
      <c r="P40" s="361">
        <f>(M40+M41)/100</f>
        <v>6.9999999999999993E-3</v>
      </c>
      <c r="Q40" s="405"/>
      <c r="R40" s="370"/>
      <c r="S40" s="459"/>
      <c r="W40" s="111" t="s">
        <v>313</v>
      </c>
      <c r="X40" s="113" t="s">
        <v>83</v>
      </c>
      <c r="Y40" s="113">
        <v>1.2</v>
      </c>
      <c r="Z40" s="113"/>
      <c r="AA40" s="222" t="s">
        <v>317</v>
      </c>
      <c r="AB40" s="96">
        <v>0.1</v>
      </c>
      <c r="AC40" s="56"/>
      <c r="AD40" s="240" t="s">
        <v>323</v>
      </c>
      <c r="AE40" s="101">
        <v>0.3</v>
      </c>
      <c r="AF40" s="230" t="s">
        <v>322</v>
      </c>
      <c r="AG40" s="98">
        <v>0.3</v>
      </c>
      <c r="AH40" s="230" t="s">
        <v>324</v>
      </c>
      <c r="AI40" s="99">
        <v>0.6</v>
      </c>
      <c r="AJ40" s="1" t="s">
        <v>450</v>
      </c>
      <c r="AL40" s="222" t="s">
        <v>318</v>
      </c>
      <c r="AM40" s="96">
        <v>0.1</v>
      </c>
      <c r="AO40" s="229" t="s">
        <v>299</v>
      </c>
      <c r="AP40" s="98">
        <v>0.6</v>
      </c>
      <c r="AQ40" s="229" t="s">
        <v>329</v>
      </c>
      <c r="AR40" s="99">
        <v>0.4</v>
      </c>
      <c r="AS40" s="229" t="s">
        <v>328</v>
      </c>
      <c r="AT40" s="99">
        <v>0.3</v>
      </c>
      <c r="AU40" s="229" t="s">
        <v>327</v>
      </c>
      <c r="AV40" s="99">
        <v>0.2</v>
      </c>
      <c r="AW40" s="229" t="s">
        <v>326</v>
      </c>
      <c r="AX40" s="99">
        <v>0.1</v>
      </c>
      <c r="AZ40" s="1" t="s">
        <v>541</v>
      </c>
      <c r="BA40" s="310"/>
      <c r="BB40" s="310"/>
      <c r="BC40" s="310"/>
      <c r="BD40" s="310"/>
      <c r="BE40" s="310"/>
      <c r="BF40" s="310"/>
      <c r="BG40" s="310"/>
      <c r="BH40" s="310">
        <v>0.6</v>
      </c>
      <c r="BI40" s="311"/>
      <c r="BJ40" s="311"/>
      <c r="BK40" s="56" t="s">
        <v>546</v>
      </c>
      <c r="BL40" s="313">
        <f>AVERAGE(BA40:BJ40)</f>
        <v>0.6</v>
      </c>
    </row>
    <row r="41" spans="1:64" ht="39" thickBot="1" x14ac:dyDescent="0.25">
      <c r="A41" s="439"/>
      <c r="B41" s="385"/>
      <c r="C41" s="436"/>
      <c r="D41" s="375"/>
      <c r="E41" s="377"/>
      <c r="F41" s="447"/>
      <c r="G41" s="151"/>
      <c r="H41" s="448"/>
      <c r="I41" s="450"/>
      <c r="K41" s="136" t="s">
        <v>165</v>
      </c>
      <c r="L41" s="22">
        <v>1.2</v>
      </c>
      <c r="M41" s="75">
        <f>AB41+AM41</f>
        <v>0.5</v>
      </c>
      <c r="N41" s="363"/>
      <c r="O41" s="365"/>
      <c r="P41" s="356"/>
      <c r="Q41" s="406"/>
      <c r="R41" s="371"/>
      <c r="S41" s="460"/>
      <c r="W41" s="111" t="s">
        <v>325</v>
      </c>
      <c r="X41" s="113" t="s">
        <v>83</v>
      </c>
      <c r="Y41" s="113">
        <v>1.2</v>
      </c>
      <c r="Z41" s="113"/>
      <c r="AA41" s="222" t="s">
        <v>317</v>
      </c>
      <c r="AB41" s="96">
        <v>0.3</v>
      </c>
      <c r="AC41" s="56"/>
      <c r="AD41" s="229" t="s">
        <v>323</v>
      </c>
      <c r="AE41" s="98">
        <v>0.3</v>
      </c>
      <c r="AF41" s="230" t="s">
        <v>322</v>
      </c>
      <c r="AG41" s="98">
        <v>0.3</v>
      </c>
      <c r="AH41" s="230" t="s">
        <v>324</v>
      </c>
      <c r="AI41" s="99">
        <v>0.6</v>
      </c>
      <c r="AJ41" s="1" t="s">
        <v>450</v>
      </c>
      <c r="AL41" s="222" t="s">
        <v>318</v>
      </c>
      <c r="AM41" s="96">
        <v>0.2</v>
      </c>
      <c r="AO41" s="229" t="s">
        <v>299</v>
      </c>
      <c r="AP41" s="98">
        <v>0.6</v>
      </c>
      <c r="AQ41" s="229" t="s">
        <v>330</v>
      </c>
      <c r="AR41" s="99">
        <v>0.4</v>
      </c>
      <c r="AS41" s="229" t="s">
        <v>331</v>
      </c>
      <c r="AT41" s="99">
        <v>0.3</v>
      </c>
      <c r="AU41" s="229" t="s">
        <v>332</v>
      </c>
      <c r="AV41" s="99">
        <v>0.2</v>
      </c>
      <c r="AW41" s="229" t="s">
        <v>333</v>
      </c>
      <c r="AX41" s="99">
        <v>0.1</v>
      </c>
      <c r="AZ41" s="1" t="s">
        <v>541</v>
      </c>
      <c r="BA41" s="310"/>
      <c r="BB41" s="310"/>
      <c r="BC41" s="310"/>
      <c r="BD41" s="310"/>
      <c r="BE41" s="310"/>
      <c r="BF41" s="310"/>
      <c r="BG41" s="310"/>
      <c r="BH41" s="310"/>
      <c r="BI41" s="311"/>
      <c r="BJ41" s="311"/>
      <c r="BK41" s="56" t="s">
        <v>547</v>
      </c>
      <c r="BL41" s="313" t="e">
        <f>AVERAGE(BA41:BJ41)</f>
        <v>#DIV/0!</v>
      </c>
    </row>
    <row r="42" spans="1:64" s="36" customFormat="1" ht="16.2" thickBot="1" x14ac:dyDescent="0.35">
      <c r="A42" s="39"/>
      <c r="B42" s="40"/>
      <c r="C42" s="60"/>
      <c r="D42" s="42"/>
      <c r="E42" s="40"/>
      <c r="F42" s="60"/>
      <c r="H42" s="44"/>
      <c r="I42" s="45"/>
      <c r="K42" s="43"/>
      <c r="L42" s="44"/>
      <c r="M42" s="147"/>
      <c r="N42" s="42"/>
      <c r="O42" s="40"/>
      <c r="P42" s="60"/>
      <c r="Q42" s="39"/>
      <c r="R42" s="39"/>
      <c r="S42" s="39"/>
      <c r="W42" s="39"/>
      <c r="X42" s="37"/>
      <c r="AL42" s="39"/>
      <c r="AN42" s="39"/>
    </row>
    <row r="43" spans="1:64" ht="57.6" x14ac:dyDescent="0.2">
      <c r="A43" s="431" t="s">
        <v>154</v>
      </c>
      <c r="B43" s="396">
        <v>0.08</v>
      </c>
      <c r="C43" s="432">
        <f>F43+F45+F47</f>
        <v>3.8500000000000006E-2</v>
      </c>
      <c r="D43" s="375" t="s">
        <v>141</v>
      </c>
      <c r="E43" s="377">
        <v>0.03</v>
      </c>
      <c r="F43" s="447">
        <f>(I43+I44)/100</f>
        <v>2.2000000000000002E-2</v>
      </c>
      <c r="G43" s="11" t="s">
        <v>18</v>
      </c>
      <c r="H43" s="12">
        <v>1.5</v>
      </c>
      <c r="I43" s="165">
        <f>'[1]Analisis de resultados'!$AH$65</f>
        <v>1</v>
      </c>
      <c r="K43" s="137" t="s">
        <v>167</v>
      </c>
      <c r="L43" s="346">
        <v>3</v>
      </c>
      <c r="M43" s="349">
        <f>AB43+AM43</f>
        <v>0.8</v>
      </c>
      <c r="N43" s="379" t="s">
        <v>166</v>
      </c>
      <c r="O43" s="372">
        <v>0.03</v>
      </c>
      <c r="P43" s="354">
        <f>M43/100</f>
        <v>8.0000000000000002E-3</v>
      </c>
      <c r="Q43" s="404" t="s">
        <v>243</v>
      </c>
      <c r="R43" s="369">
        <v>0.08</v>
      </c>
      <c r="S43" s="458">
        <f>P43+P45+P47</f>
        <v>3.4000000000000002E-2</v>
      </c>
      <c r="W43" s="111" t="s">
        <v>334</v>
      </c>
      <c r="X43" s="113" t="s">
        <v>83</v>
      </c>
      <c r="Y43" s="113">
        <v>3</v>
      </c>
      <c r="Z43" s="113"/>
      <c r="AA43" s="222" t="s">
        <v>314</v>
      </c>
      <c r="AB43" s="96">
        <v>0.5</v>
      </c>
      <c r="AC43" s="56"/>
      <c r="AD43" s="229" t="s">
        <v>305</v>
      </c>
      <c r="AE43" s="98">
        <v>0.5</v>
      </c>
      <c r="AF43" s="230" t="s">
        <v>306</v>
      </c>
      <c r="AG43" s="98">
        <v>0.5</v>
      </c>
      <c r="AH43" s="230" t="s">
        <v>307</v>
      </c>
      <c r="AI43" s="99">
        <v>0.5</v>
      </c>
      <c r="AJ43" s="1" t="s">
        <v>450</v>
      </c>
      <c r="AL43" s="222" t="s">
        <v>339</v>
      </c>
      <c r="AM43" s="96">
        <v>0.3</v>
      </c>
      <c r="AO43" s="229" t="s">
        <v>299</v>
      </c>
      <c r="AP43" s="98">
        <v>1.5</v>
      </c>
      <c r="AQ43" s="229" t="s">
        <v>342</v>
      </c>
      <c r="AR43" s="99">
        <v>1.2</v>
      </c>
      <c r="AS43" s="229" t="s">
        <v>341</v>
      </c>
      <c r="AT43" s="99">
        <v>0.9</v>
      </c>
      <c r="AU43" s="229" t="s">
        <v>340</v>
      </c>
      <c r="AV43" s="99">
        <v>0.6</v>
      </c>
      <c r="AW43" s="229" t="s">
        <v>338</v>
      </c>
      <c r="AX43" s="99">
        <v>0.3</v>
      </c>
      <c r="AZ43" s="1" t="s">
        <v>543</v>
      </c>
      <c r="BA43" s="172"/>
      <c r="BB43" s="172"/>
      <c r="BC43" s="172"/>
      <c r="BD43" s="172"/>
      <c r="BE43" s="172"/>
      <c r="BF43" s="172"/>
      <c r="BG43" s="172"/>
      <c r="BH43" s="172"/>
      <c r="BI43" s="172"/>
      <c r="BJ43" s="172"/>
      <c r="BK43" s="1" t="s">
        <v>548</v>
      </c>
      <c r="BL43" s="298" t="e">
        <f>AVERAGE(BA43:BJ43)</f>
        <v>#DIV/0!</v>
      </c>
    </row>
    <row r="44" spans="1:64" ht="105.6" x14ac:dyDescent="0.3">
      <c r="A44" s="431"/>
      <c r="B44" s="396"/>
      <c r="C44" s="432"/>
      <c r="D44" s="375"/>
      <c r="E44" s="377"/>
      <c r="F44" s="447"/>
      <c r="G44" s="11" t="s">
        <v>19</v>
      </c>
      <c r="H44" s="12">
        <v>1.5</v>
      </c>
      <c r="I44" s="165">
        <f>'[1]Analisis de resultados'!$AI$65</f>
        <v>1.2</v>
      </c>
      <c r="K44" s="135" t="s">
        <v>169</v>
      </c>
      <c r="L44" s="451"/>
      <c r="M44" s="452"/>
      <c r="N44" s="433"/>
      <c r="O44" s="378"/>
      <c r="P44" s="360"/>
      <c r="Q44" s="405"/>
      <c r="R44" s="370"/>
      <c r="S44" s="459"/>
    </row>
    <row r="45" spans="1:64" ht="67.2" x14ac:dyDescent="0.2">
      <c r="A45" s="431"/>
      <c r="B45" s="396"/>
      <c r="C45" s="432"/>
      <c r="D45" s="375" t="s">
        <v>142</v>
      </c>
      <c r="E45" s="377">
        <v>0.03</v>
      </c>
      <c r="F45" s="447">
        <f>(I45+I46)/100</f>
        <v>1.2500000000000001E-2</v>
      </c>
      <c r="G45" s="11" t="s">
        <v>20</v>
      </c>
      <c r="H45" s="12">
        <v>1.5</v>
      </c>
      <c r="I45" s="165">
        <f>'[1]Analisis de resultados'!$AJ$65</f>
        <v>0.5</v>
      </c>
      <c r="K45" s="135" t="s">
        <v>170</v>
      </c>
      <c r="L45" s="389">
        <v>3</v>
      </c>
      <c r="M45" s="455">
        <f>AB45+AM45</f>
        <v>1.8</v>
      </c>
      <c r="N45" s="362" t="s">
        <v>168</v>
      </c>
      <c r="O45" s="364">
        <v>0.03</v>
      </c>
      <c r="P45" s="361">
        <f>M45/100</f>
        <v>1.8000000000000002E-2</v>
      </c>
      <c r="Q45" s="405"/>
      <c r="R45" s="370"/>
      <c r="S45" s="459"/>
      <c r="W45" s="111" t="s">
        <v>335</v>
      </c>
      <c r="X45" s="113" t="s">
        <v>83</v>
      </c>
      <c r="Y45" s="113">
        <v>3</v>
      </c>
      <c r="Z45" s="113"/>
      <c r="AA45" s="222" t="s">
        <v>314</v>
      </c>
      <c r="AB45" s="96">
        <v>1.5</v>
      </c>
      <c r="AC45" s="56"/>
      <c r="AD45" s="229" t="s">
        <v>305</v>
      </c>
      <c r="AE45" s="98">
        <v>0.5</v>
      </c>
      <c r="AF45" s="230" t="s">
        <v>306</v>
      </c>
      <c r="AG45" s="98">
        <v>0.5</v>
      </c>
      <c r="AH45" s="230" t="s">
        <v>307</v>
      </c>
      <c r="AI45" s="99">
        <v>0.5</v>
      </c>
      <c r="AL45" s="222" t="s">
        <v>339</v>
      </c>
      <c r="AM45" s="96">
        <v>0.3</v>
      </c>
      <c r="AO45" s="229" t="s">
        <v>299</v>
      </c>
      <c r="AP45" s="98">
        <v>1.5</v>
      </c>
      <c r="AQ45" s="229" t="s">
        <v>342</v>
      </c>
      <c r="AR45" s="99">
        <v>1.2</v>
      </c>
      <c r="AS45" s="229" t="s">
        <v>341</v>
      </c>
      <c r="AT45" s="99">
        <v>0.9</v>
      </c>
      <c r="AU45" s="229" t="s">
        <v>340</v>
      </c>
      <c r="AV45" s="99">
        <v>0.6</v>
      </c>
      <c r="AW45" s="229" t="s">
        <v>338</v>
      </c>
      <c r="AX45" s="99">
        <v>0.3</v>
      </c>
      <c r="AZ45" s="1" t="s">
        <v>543</v>
      </c>
      <c r="BA45" s="172"/>
      <c r="BB45" s="172"/>
      <c r="BC45" s="172"/>
      <c r="BD45" s="172"/>
      <c r="BE45" s="172"/>
      <c r="BF45" s="172"/>
      <c r="BG45" s="172"/>
      <c r="BH45" s="172"/>
      <c r="BI45" s="172"/>
      <c r="BJ45" s="172"/>
      <c r="BK45" s="1" t="s">
        <v>549</v>
      </c>
      <c r="BL45" s="298" t="e">
        <f>AVERAGE(BA45:BJ45)</f>
        <v>#DIV/0!</v>
      </c>
    </row>
    <row r="46" spans="1:64" ht="105.6" x14ac:dyDescent="0.3">
      <c r="A46" s="431"/>
      <c r="B46" s="396"/>
      <c r="C46" s="432"/>
      <c r="D46" s="375"/>
      <c r="E46" s="377"/>
      <c r="F46" s="447"/>
      <c r="G46" s="11" t="s">
        <v>21</v>
      </c>
      <c r="H46" s="12">
        <v>1.5</v>
      </c>
      <c r="I46" s="165">
        <f>'[1]Analisis de resultados'!$AK$65</f>
        <v>0.75</v>
      </c>
      <c r="K46" s="135" t="s">
        <v>171</v>
      </c>
      <c r="L46" s="451"/>
      <c r="M46" s="456"/>
      <c r="N46" s="433"/>
      <c r="O46" s="378"/>
      <c r="P46" s="360"/>
      <c r="Q46" s="405"/>
      <c r="R46" s="370"/>
      <c r="S46" s="459"/>
    </row>
    <row r="47" spans="1:64" ht="67.2" x14ac:dyDescent="0.2">
      <c r="A47" s="431"/>
      <c r="B47" s="396"/>
      <c r="C47" s="432"/>
      <c r="D47" s="375" t="s">
        <v>143</v>
      </c>
      <c r="E47" s="377">
        <v>0.02</v>
      </c>
      <c r="F47" s="447">
        <f>I47/100</f>
        <v>4.0000000000000001E-3</v>
      </c>
      <c r="G47" s="11" t="s">
        <v>22</v>
      </c>
      <c r="H47" s="448">
        <v>2</v>
      </c>
      <c r="I47" s="449">
        <f>'[1]Analisis de resultados'!$AL$65</f>
        <v>0.4</v>
      </c>
      <c r="K47" s="135" t="s">
        <v>173</v>
      </c>
      <c r="L47" s="12">
        <v>1</v>
      </c>
      <c r="M47" s="187">
        <f>AB47+AM47</f>
        <v>0.4</v>
      </c>
      <c r="N47" s="362" t="s">
        <v>172</v>
      </c>
      <c r="O47" s="364">
        <v>0.02</v>
      </c>
      <c r="P47" s="361">
        <f>(M47+M48)/100</f>
        <v>8.0000000000000002E-3</v>
      </c>
      <c r="Q47" s="405"/>
      <c r="R47" s="370"/>
      <c r="S47" s="459"/>
      <c r="W47" s="111" t="s">
        <v>336</v>
      </c>
      <c r="X47" s="113" t="s">
        <v>83</v>
      </c>
      <c r="Y47" s="113">
        <v>1</v>
      </c>
      <c r="Z47" s="113"/>
      <c r="AA47" s="222" t="s">
        <v>315</v>
      </c>
      <c r="AB47" s="96">
        <v>0.3</v>
      </c>
      <c r="AC47" s="56"/>
      <c r="AD47" s="229" t="s">
        <v>323</v>
      </c>
      <c r="AE47" s="98">
        <v>0.3</v>
      </c>
      <c r="AF47" s="230" t="s">
        <v>322</v>
      </c>
      <c r="AG47" s="98">
        <v>0.3</v>
      </c>
      <c r="AH47" s="230" t="s">
        <v>324</v>
      </c>
      <c r="AI47" s="99">
        <v>0.5</v>
      </c>
      <c r="AL47" s="222" t="s">
        <v>320</v>
      </c>
      <c r="AM47" s="96">
        <v>0.1</v>
      </c>
      <c r="AO47" s="229" t="s">
        <v>529</v>
      </c>
      <c r="AP47" s="98">
        <v>0.5</v>
      </c>
      <c r="AQ47" s="229" t="s">
        <v>528</v>
      </c>
      <c r="AR47" s="99">
        <v>0.4</v>
      </c>
      <c r="AS47" s="229" t="s">
        <v>530</v>
      </c>
      <c r="AT47" s="99">
        <v>0.3</v>
      </c>
      <c r="AU47" s="229" t="s">
        <v>531</v>
      </c>
      <c r="AV47" s="99">
        <v>0.2</v>
      </c>
      <c r="AW47" s="229" t="s">
        <v>532</v>
      </c>
      <c r="AX47" s="99">
        <v>0.1</v>
      </c>
      <c r="AZ47" s="1" t="s">
        <v>541</v>
      </c>
      <c r="BA47" s="304"/>
      <c r="BB47" s="304"/>
      <c r="BC47" s="304"/>
      <c r="BD47" s="304"/>
      <c r="BE47" s="304"/>
      <c r="BF47" s="304"/>
      <c r="BG47" s="304"/>
      <c r="BH47" s="304"/>
      <c r="BI47" s="305"/>
      <c r="BJ47" s="305"/>
      <c r="BK47" s="1" t="s">
        <v>513</v>
      </c>
      <c r="BL47" s="298" t="e">
        <f>AVERAGE(BA47:BJ47)</f>
        <v>#DIV/0!</v>
      </c>
    </row>
    <row r="48" spans="1:64" ht="31.2" thickBot="1" x14ac:dyDescent="0.25">
      <c r="A48" s="431"/>
      <c r="B48" s="396"/>
      <c r="C48" s="432"/>
      <c r="D48" s="375"/>
      <c r="E48" s="377"/>
      <c r="F48" s="447"/>
      <c r="G48" s="52"/>
      <c r="H48" s="448"/>
      <c r="I48" s="450"/>
      <c r="K48" s="136" t="s">
        <v>174</v>
      </c>
      <c r="L48" s="22">
        <v>1</v>
      </c>
      <c r="M48" s="75">
        <f>AB48+AM48</f>
        <v>0.4</v>
      </c>
      <c r="N48" s="363"/>
      <c r="O48" s="365"/>
      <c r="P48" s="356"/>
      <c r="Q48" s="406"/>
      <c r="R48" s="371"/>
      <c r="S48" s="460"/>
      <c r="W48" s="111" t="s">
        <v>337</v>
      </c>
      <c r="X48" s="113" t="s">
        <v>83</v>
      </c>
      <c r="Y48" s="113">
        <v>1</v>
      </c>
      <c r="Z48" s="113"/>
      <c r="AA48" s="222" t="s">
        <v>315</v>
      </c>
      <c r="AB48" s="96">
        <v>0.3</v>
      </c>
      <c r="AC48" s="56"/>
      <c r="AD48" s="229" t="s">
        <v>323</v>
      </c>
      <c r="AE48" s="98">
        <v>0.3</v>
      </c>
      <c r="AF48" s="230" t="s">
        <v>322</v>
      </c>
      <c r="AG48" s="98">
        <v>0.3</v>
      </c>
      <c r="AH48" s="230" t="s">
        <v>324</v>
      </c>
      <c r="AI48" s="99">
        <v>0.5</v>
      </c>
      <c r="AL48" s="222" t="s">
        <v>320</v>
      </c>
      <c r="AM48" s="96">
        <v>0.1</v>
      </c>
      <c r="AO48" s="229" t="s">
        <v>299</v>
      </c>
      <c r="AP48" s="98">
        <v>0.5</v>
      </c>
      <c r="AQ48" s="229" t="s">
        <v>533</v>
      </c>
      <c r="AR48" s="99">
        <v>0.4</v>
      </c>
      <c r="AS48" s="229" t="s">
        <v>534</v>
      </c>
      <c r="AT48" s="99">
        <v>0.3</v>
      </c>
      <c r="AU48" s="229" t="s">
        <v>535</v>
      </c>
      <c r="AV48" s="99">
        <v>0.2</v>
      </c>
      <c r="AW48" s="229" t="s">
        <v>536</v>
      </c>
      <c r="AX48" s="99">
        <v>0.1</v>
      </c>
      <c r="AZ48" s="1" t="s">
        <v>541</v>
      </c>
      <c r="BA48" s="172"/>
      <c r="BB48" s="172"/>
      <c r="BC48" s="172"/>
      <c r="BD48" s="172"/>
      <c r="BE48" s="172"/>
      <c r="BF48" s="172"/>
      <c r="BG48" s="172"/>
      <c r="BH48" s="172"/>
      <c r="BI48" s="172"/>
      <c r="BJ48" s="172"/>
      <c r="BK48" s="1" t="s">
        <v>514</v>
      </c>
      <c r="BL48" s="298" t="e">
        <f>AVERAGE(BA48:BJ48)</f>
        <v>#DIV/0!</v>
      </c>
    </row>
    <row r="49" spans="1:44" s="36" customFormat="1" ht="16.2" thickBot="1" x14ac:dyDescent="0.35">
      <c r="A49" s="39"/>
      <c r="B49" s="40"/>
      <c r="C49" s="60"/>
      <c r="D49" s="42"/>
      <c r="E49" s="40"/>
      <c r="F49" s="60"/>
      <c r="G49" s="43"/>
      <c r="H49" s="44"/>
      <c r="I49" s="45"/>
      <c r="K49" s="43"/>
      <c r="L49" s="44"/>
      <c r="M49" s="147"/>
      <c r="N49" s="42"/>
      <c r="O49" s="40"/>
      <c r="P49" s="60"/>
      <c r="Q49" s="39"/>
      <c r="R49" s="39"/>
      <c r="S49" s="39"/>
      <c r="W49" s="39"/>
      <c r="X49" s="37"/>
      <c r="AL49" s="39"/>
      <c r="AN49" s="39"/>
    </row>
    <row r="50" spans="1:44" ht="57.6" x14ac:dyDescent="0.2">
      <c r="A50" s="441" t="s">
        <v>153</v>
      </c>
      <c r="B50" s="443">
        <v>7.0000000000000007E-2</v>
      </c>
      <c r="C50" s="434">
        <f>F50</f>
        <v>1.9E-2</v>
      </c>
      <c r="D50" s="362" t="s">
        <v>144</v>
      </c>
      <c r="E50" s="364">
        <v>7.0000000000000007E-2</v>
      </c>
      <c r="F50" s="361">
        <f>(I50+I51+I52+I56+I57+I58)/100</f>
        <v>1.9E-2</v>
      </c>
      <c r="G50" s="11" t="s">
        <v>23</v>
      </c>
      <c r="H50" s="12">
        <v>3</v>
      </c>
      <c r="I50" s="165">
        <f>'[1]Analisis de resultados'!$AM$65</f>
        <v>1</v>
      </c>
      <c r="K50" s="137" t="s">
        <v>176</v>
      </c>
      <c r="L50" s="20"/>
      <c r="M50" s="53"/>
      <c r="N50" s="374" t="s">
        <v>175</v>
      </c>
      <c r="O50" s="376">
        <v>7.0000000000000007E-2</v>
      </c>
      <c r="P50" s="457">
        <f>(M51+M54+M55+M56)/100</f>
        <v>3.5000000000000003E-2</v>
      </c>
      <c r="Q50" s="404" t="s">
        <v>244</v>
      </c>
      <c r="R50" s="369">
        <v>7.0000000000000007E-2</v>
      </c>
      <c r="S50" s="458">
        <f>P50</f>
        <v>3.5000000000000003E-2</v>
      </c>
      <c r="W50" s="111" t="s">
        <v>343</v>
      </c>
      <c r="X50" s="113" t="s">
        <v>83</v>
      </c>
      <c r="Y50" s="113">
        <v>7</v>
      </c>
      <c r="Z50" s="113"/>
      <c r="AA50" s="252" t="s">
        <v>394</v>
      </c>
      <c r="AC50" s="252" t="s">
        <v>395</v>
      </c>
      <c r="AD50" s="245" t="s">
        <v>397</v>
      </c>
      <c r="AE50" s="245" t="s">
        <v>398</v>
      </c>
      <c r="AF50" s="245" t="s">
        <v>399</v>
      </c>
      <c r="AI50" s="252" t="s">
        <v>400</v>
      </c>
      <c r="AL50" s="252" t="s">
        <v>401</v>
      </c>
    </row>
    <row r="51" spans="1:44" ht="38.4" x14ac:dyDescent="0.2">
      <c r="A51" s="442"/>
      <c r="B51" s="444"/>
      <c r="C51" s="435"/>
      <c r="D51" s="380"/>
      <c r="E51" s="373"/>
      <c r="F51" s="355"/>
      <c r="G51" s="11" t="s">
        <v>24</v>
      </c>
      <c r="H51" s="12">
        <v>0.8</v>
      </c>
      <c r="I51" s="165">
        <f>'[1]Analisis de resultados'!$AN$65</f>
        <v>0.3</v>
      </c>
      <c r="K51" s="135" t="s">
        <v>177</v>
      </c>
      <c r="L51" s="12">
        <v>3.5</v>
      </c>
      <c r="M51" s="187">
        <f>AA51</f>
        <v>1</v>
      </c>
      <c r="N51" s="375"/>
      <c r="O51" s="377"/>
      <c r="P51" s="447"/>
      <c r="Q51" s="405"/>
      <c r="R51" s="370"/>
      <c r="S51" s="459"/>
      <c r="X51" s="1" t="s">
        <v>396</v>
      </c>
      <c r="Z51" s="1" t="s">
        <v>402</v>
      </c>
      <c r="AA51" s="185">
        <f>AVERAGE(AA53:AA67)</f>
        <v>1</v>
      </c>
      <c r="AB51" s="1"/>
      <c r="AC51" s="185">
        <f>AVERAGE(AC53:AC67)</f>
        <v>0.5</v>
      </c>
      <c r="AD51" s="253">
        <v>0.5</v>
      </c>
      <c r="AE51" s="253">
        <v>0.5</v>
      </c>
      <c r="AF51" s="253">
        <v>0.5</v>
      </c>
      <c r="AG51" s="1"/>
      <c r="AH51" s="185">
        <f>AVERAGE(AH53:AH67)</f>
        <v>1</v>
      </c>
      <c r="AI51" s="253">
        <v>1</v>
      </c>
      <c r="AJ51" s="1"/>
      <c r="AK51" s="185">
        <f>AVERAGE(AK53:AK67)</f>
        <v>1</v>
      </c>
      <c r="AL51" s="253">
        <v>1</v>
      </c>
      <c r="AM51" s="1"/>
      <c r="AO51" s="1"/>
      <c r="AP51" s="1"/>
      <c r="AQ51" s="1"/>
      <c r="AR51" s="1"/>
    </row>
    <row r="52" spans="1:44" ht="38.4" x14ac:dyDescent="0.3">
      <c r="A52" s="442"/>
      <c r="B52" s="444"/>
      <c r="C52" s="435"/>
      <c r="D52" s="380"/>
      <c r="E52" s="373"/>
      <c r="F52" s="355"/>
      <c r="G52" s="11" t="s">
        <v>25</v>
      </c>
      <c r="H52" s="12">
        <v>0.8</v>
      </c>
      <c r="I52" s="165">
        <f>'[1]Analisis de resultados'!$AO$65</f>
        <v>0.2</v>
      </c>
      <c r="K52" s="135" t="s">
        <v>178</v>
      </c>
      <c r="L52" s="12"/>
      <c r="M52" s="55"/>
      <c r="N52" s="375"/>
      <c r="O52" s="377"/>
      <c r="P52" s="447"/>
      <c r="Q52" s="405"/>
      <c r="R52" s="370"/>
      <c r="S52" s="459"/>
      <c r="AA52" s="1"/>
      <c r="AB52" s="1"/>
      <c r="AC52" s="1" t="s">
        <v>76</v>
      </c>
      <c r="AD52" s="1"/>
      <c r="AE52" s="1"/>
      <c r="AF52" s="1"/>
      <c r="AG52" s="1"/>
      <c r="AH52" s="1"/>
      <c r="AI52" s="1"/>
      <c r="AJ52" s="1"/>
      <c r="AK52" s="1"/>
    </row>
    <row r="53" spans="1:44" ht="48" x14ac:dyDescent="0.3">
      <c r="A53" s="442"/>
      <c r="B53" s="444"/>
      <c r="C53" s="435"/>
      <c r="D53" s="380"/>
      <c r="E53" s="373"/>
      <c r="F53" s="355"/>
      <c r="G53" s="11" t="s">
        <v>26</v>
      </c>
      <c r="H53" s="12"/>
      <c r="I53" s="14"/>
      <c r="K53" s="135" t="s">
        <v>179</v>
      </c>
      <c r="L53" s="12"/>
      <c r="M53" s="55"/>
      <c r="N53" s="375"/>
      <c r="O53" s="377"/>
      <c r="P53" s="447"/>
      <c r="Q53" s="405"/>
      <c r="R53" s="370"/>
      <c r="S53" s="459"/>
      <c r="Y53" s="323" t="s">
        <v>403</v>
      </c>
      <c r="Z53" s="324"/>
      <c r="AA53" s="209">
        <v>1</v>
      </c>
      <c r="AB53" s="1"/>
      <c r="AC53" s="208">
        <f>SUM(AD53:AF53)</f>
        <v>0.5</v>
      </c>
      <c r="AD53" s="260">
        <v>0.5</v>
      </c>
      <c r="AE53" s="56"/>
      <c r="AF53" s="217"/>
      <c r="AG53" s="1"/>
      <c r="AH53" s="208">
        <v>1</v>
      </c>
      <c r="AJ53" s="1"/>
      <c r="AK53" s="208">
        <v>1</v>
      </c>
    </row>
    <row r="54" spans="1:44" ht="57.6" x14ac:dyDescent="0.3">
      <c r="A54" s="442"/>
      <c r="B54" s="444"/>
      <c r="C54" s="435"/>
      <c r="D54" s="380"/>
      <c r="E54" s="373"/>
      <c r="F54" s="355"/>
      <c r="G54" s="11" t="s">
        <v>27</v>
      </c>
      <c r="H54" s="12"/>
      <c r="I54" s="14"/>
      <c r="K54" s="135" t="s">
        <v>180</v>
      </c>
      <c r="L54" s="12">
        <v>1.5</v>
      </c>
      <c r="M54" s="187">
        <f>AC51</f>
        <v>0.5</v>
      </c>
      <c r="N54" s="375"/>
      <c r="O54" s="377"/>
      <c r="P54" s="447"/>
      <c r="Q54" s="405"/>
      <c r="R54" s="370"/>
      <c r="S54" s="459"/>
      <c r="Y54" s="323" t="s">
        <v>404</v>
      </c>
      <c r="Z54" s="324"/>
      <c r="AA54" s="209"/>
      <c r="AB54" s="1"/>
      <c r="AC54" s="208"/>
      <c r="AD54" s="260"/>
      <c r="AE54" s="56"/>
      <c r="AF54" s="217"/>
      <c r="AG54" s="1"/>
      <c r="AH54" s="208"/>
      <c r="AJ54" s="1"/>
      <c r="AK54" s="208"/>
    </row>
    <row r="55" spans="1:44" ht="67.2" x14ac:dyDescent="0.3">
      <c r="A55" s="442"/>
      <c r="B55" s="444"/>
      <c r="C55" s="435"/>
      <c r="D55" s="380"/>
      <c r="E55" s="373"/>
      <c r="F55" s="355"/>
      <c r="G55" s="11" t="s">
        <v>28</v>
      </c>
      <c r="H55" s="12"/>
      <c r="I55" s="14"/>
      <c r="K55" s="135" t="s">
        <v>181</v>
      </c>
      <c r="L55" s="128">
        <v>1</v>
      </c>
      <c r="M55" s="187">
        <f>AH51</f>
        <v>1</v>
      </c>
      <c r="N55" s="375"/>
      <c r="O55" s="377"/>
      <c r="P55" s="447"/>
      <c r="Q55" s="405"/>
      <c r="R55" s="370"/>
      <c r="S55" s="459"/>
      <c r="Y55" s="323" t="s">
        <v>405</v>
      </c>
      <c r="Z55" s="324"/>
      <c r="AA55" s="209"/>
      <c r="AB55" s="1"/>
      <c r="AC55" s="208"/>
      <c r="AD55" s="260"/>
      <c r="AE55" s="56"/>
      <c r="AF55" s="217"/>
      <c r="AG55" s="1"/>
      <c r="AH55" s="208"/>
      <c r="AJ55" s="1"/>
      <c r="AK55" s="208"/>
    </row>
    <row r="56" spans="1:44" ht="19.2" customHeight="1" x14ac:dyDescent="0.3">
      <c r="A56" s="442"/>
      <c r="B56" s="444"/>
      <c r="C56" s="435"/>
      <c r="D56" s="380"/>
      <c r="E56" s="373"/>
      <c r="F56" s="355"/>
      <c r="G56" s="11" t="s">
        <v>29</v>
      </c>
      <c r="H56" s="12">
        <v>0.8</v>
      </c>
      <c r="I56" s="165">
        <f>'[1]Analisis de resultados'!$AP$65</f>
        <v>0</v>
      </c>
      <c r="K56" s="135" t="s">
        <v>182</v>
      </c>
      <c r="L56" s="128">
        <v>1</v>
      </c>
      <c r="M56" s="187">
        <f>AK51</f>
        <v>1</v>
      </c>
      <c r="N56" s="375"/>
      <c r="O56" s="377"/>
      <c r="P56" s="447"/>
      <c r="Q56" s="405"/>
      <c r="R56" s="370"/>
      <c r="S56" s="459"/>
      <c r="Y56" s="323" t="s">
        <v>406</v>
      </c>
      <c r="Z56" s="324"/>
      <c r="AA56" s="209"/>
      <c r="AB56" s="1"/>
      <c r="AC56" s="208"/>
      <c r="AD56" s="260"/>
      <c r="AE56" s="56"/>
      <c r="AF56" s="217"/>
      <c r="AG56" s="1"/>
      <c r="AH56" s="208"/>
      <c r="AJ56" s="1"/>
      <c r="AK56" s="208"/>
    </row>
    <row r="57" spans="1:44" ht="48" x14ac:dyDescent="0.3">
      <c r="A57" s="442"/>
      <c r="B57" s="444"/>
      <c r="C57" s="435"/>
      <c r="D57" s="380"/>
      <c r="E57" s="373"/>
      <c r="F57" s="355"/>
      <c r="G57" s="11" t="s">
        <v>30</v>
      </c>
      <c r="H57" s="12">
        <v>0.8</v>
      </c>
      <c r="I57" s="165">
        <f>'[1]Analisis de resultados'!$AQ$65</f>
        <v>0</v>
      </c>
      <c r="K57" s="138"/>
      <c r="L57" s="124"/>
      <c r="M57" s="148"/>
      <c r="N57" s="125"/>
      <c r="O57" s="126"/>
      <c r="P57" s="127"/>
      <c r="Q57" s="405"/>
      <c r="R57" s="370"/>
      <c r="S57" s="459"/>
      <c r="Y57" s="323" t="s">
        <v>407</v>
      </c>
      <c r="Z57" s="324"/>
      <c r="AA57" s="209"/>
      <c r="AB57" s="1"/>
      <c r="AC57" s="208"/>
      <c r="AD57" s="260"/>
      <c r="AE57" s="56"/>
      <c r="AF57" s="217"/>
      <c r="AG57" s="1"/>
      <c r="AH57" s="208"/>
      <c r="AJ57" s="1"/>
      <c r="AK57" s="208"/>
    </row>
    <row r="58" spans="1:44" ht="67.2" x14ac:dyDescent="0.3">
      <c r="A58" s="442"/>
      <c r="B58" s="444"/>
      <c r="C58" s="435"/>
      <c r="D58" s="380"/>
      <c r="E58" s="373"/>
      <c r="F58" s="355"/>
      <c r="G58" s="11" t="s">
        <v>31</v>
      </c>
      <c r="H58" s="12">
        <v>0.8</v>
      </c>
      <c r="I58" s="165">
        <f>'[1]Analisis de resultados'!$AR$65</f>
        <v>0.4</v>
      </c>
      <c r="K58" s="138"/>
      <c r="L58" s="124"/>
      <c r="M58" s="148"/>
      <c r="N58" s="125"/>
      <c r="O58" s="126"/>
      <c r="P58" s="127"/>
      <c r="Q58" s="405"/>
      <c r="R58" s="370"/>
      <c r="S58" s="459"/>
      <c r="Y58" s="323" t="s">
        <v>408</v>
      </c>
      <c r="Z58" s="324"/>
      <c r="AA58" s="209"/>
      <c r="AB58" s="1"/>
      <c r="AC58" s="208"/>
      <c r="AD58" s="260"/>
      <c r="AE58" s="56"/>
      <c r="AF58" s="217"/>
      <c r="AG58" s="1"/>
      <c r="AH58" s="208"/>
      <c r="AJ58" s="1"/>
      <c r="AK58" s="208"/>
    </row>
    <row r="59" spans="1:44" ht="57.6" x14ac:dyDescent="0.3">
      <c r="A59" s="442"/>
      <c r="B59" s="444"/>
      <c r="C59" s="435"/>
      <c r="D59" s="380"/>
      <c r="E59" s="373"/>
      <c r="F59" s="355"/>
      <c r="G59" s="11" t="s">
        <v>32</v>
      </c>
      <c r="H59" s="12"/>
      <c r="I59" s="14"/>
      <c r="K59" s="138"/>
      <c r="L59" s="124"/>
      <c r="M59" s="148"/>
      <c r="N59" s="125"/>
      <c r="O59" s="126"/>
      <c r="P59" s="127"/>
      <c r="Q59" s="405"/>
      <c r="R59" s="370"/>
      <c r="S59" s="459"/>
      <c r="Y59" s="323" t="s">
        <v>409</v>
      </c>
      <c r="Z59" s="324"/>
      <c r="AA59" s="209"/>
      <c r="AB59" s="1"/>
      <c r="AC59" s="208"/>
      <c r="AD59" s="260"/>
      <c r="AE59" s="56"/>
      <c r="AF59" s="217"/>
      <c r="AG59" s="1"/>
      <c r="AH59" s="208"/>
      <c r="AJ59" s="1"/>
      <c r="AK59" s="208"/>
    </row>
    <row r="60" spans="1:44" ht="58.2" thickBot="1" x14ac:dyDescent="0.35">
      <c r="A60" s="442"/>
      <c r="B60" s="444"/>
      <c r="C60" s="436"/>
      <c r="D60" s="433"/>
      <c r="E60" s="378"/>
      <c r="F60" s="360"/>
      <c r="G60" s="11" t="s">
        <v>33</v>
      </c>
      <c r="H60" s="12"/>
      <c r="I60" s="14"/>
      <c r="K60" s="139"/>
      <c r="L60" s="140"/>
      <c r="M60" s="149"/>
      <c r="N60" s="141"/>
      <c r="O60" s="142"/>
      <c r="P60" s="143"/>
      <c r="Q60" s="406"/>
      <c r="R60" s="371"/>
      <c r="S60" s="460"/>
      <c r="Y60" s="323" t="s">
        <v>410</v>
      </c>
      <c r="Z60" s="324"/>
      <c r="AA60" s="209"/>
      <c r="AB60" s="1"/>
      <c r="AC60" s="208"/>
      <c r="AD60" s="260"/>
      <c r="AE60" s="56"/>
      <c r="AF60" s="217"/>
      <c r="AG60" s="1"/>
      <c r="AH60" s="208"/>
      <c r="AJ60" s="1"/>
      <c r="AK60" s="208"/>
    </row>
    <row r="61" spans="1:44" ht="15.6" x14ac:dyDescent="0.3">
      <c r="A61" s="442"/>
      <c r="B61" s="444"/>
      <c r="C61" s="130"/>
      <c r="E61" s="129"/>
      <c r="F61" s="130"/>
      <c r="G61" s="131"/>
      <c r="H61" s="132"/>
      <c r="I61" s="133"/>
      <c r="J61" s="2"/>
      <c r="K61" s="131"/>
      <c r="L61" s="132"/>
      <c r="M61" s="150"/>
      <c r="N61" s="3"/>
      <c r="O61" s="129"/>
      <c r="P61" s="130"/>
      <c r="Y61" s="323" t="s">
        <v>430</v>
      </c>
      <c r="Z61" s="324"/>
      <c r="AA61" s="209"/>
      <c r="AB61" s="1"/>
      <c r="AC61" s="208"/>
      <c r="AD61" s="260"/>
      <c r="AE61" s="56"/>
      <c r="AF61" s="217"/>
      <c r="AG61" s="1"/>
      <c r="AH61" s="208"/>
      <c r="AJ61" s="1"/>
      <c r="AK61" s="208"/>
    </row>
    <row r="62" spans="1:44" ht="15.6" x14ac:dyDescent="0.3">
      <c r="A62" s="442"/>
      <c r="B62" s="444"/>
      <c r="C62" s="130"/>
      <c r="E62" s="129"/>
      <c r="F62" s="130"/>
      <c r="G62" s="131"/>
      <c r="H62" s="132"/>
      <c r="I62" s="133"/>
      <c r="J62" s="2"/>
      <c r="K62" s="131"/>
      <c r="L62" s="132"/>
      <c r="M62" s="150"/>
      <c r="N62" s="3"/>
      <c r="O62" s="129"/>
      <c r="P62" s="130"/>
      <c r="Y62" s="323" t="s">
        <v>456</v>
      </c>
      <c r="Z62" s="324"/>
      <c r="AA62" s="209"/>
      <c r="AB62" s="1"/>
      <c r="AC62" s="208"/>
      <c r="AD62" s="260"/>
      <c r="AE62" s="56"/>
      <c r="AF62" s="217"/>
      <c r="AG62" s="1"/>
      <c r="AH62" s="208"/>
      <c r="AJ62" s="1"/>
      <c r="AK62" s="208"/>
    </row>
    <row r="63" spans="1:44" ht="15.6" x14ac:dyDescent="0.3">
      <c r="A63" s="442"/>
      <c r="B63" s="444"/>
      <c r="C63" s="130"/>
      <c r="E63" s="129"/>
      <c r="F63" s="130"/>
      <c r="G63" s="131"/>
      <c r="H63" s="132"/>
      <c r="I63" s="133"/>
      <c r="J63" s="2"/>
      <c r="K63" s="131"/>
      <c r="L63" s="132"/>
      <c r="M63" s="150"/>
      <c r="N63" s="3"/>
      <c r="O63" s="129"/>
      <c r="P63" s="130"/>
      <c r="Y63" s="323" t="s">
        <v>457</v>
      </c>
      <c r="Z63" s="324"/>
      <c r="AA63" s="209"/>
      <c r="AB63" s="1"/>
      <c r="AC63" s="208"/>
      <c r="AD63" s="260"/>
      <c r="AE63" s="56"/>
      <c r="AF63" s="217"/>
      <c r="AG63" s="1"/>
      <c r="AH63" s="208"/>
      <c r="AJ63" s="1"/>
      <c r="AK63" s="208"/>
    </row>
    <row r="64" spans="1:44" ht="15.6" x14ac:dyDescent="0.3">
      <c r="A64" s="442"/>
      <c r="B64" s="444"/>
      <c r="C64" s="130"/>
      <c r="E64" s="129"/>
      <c r="F64" s="130"/>
      <c r="G64" s="131"/>
      <c r="H64" s="132"/>
      <c r="I64" s="133"/>
      <c r="J64" s="2"/>
      <c r="K64" s="131"/>
      <c r="L64" s="132"/>
      <c r="M64" s="150"/>
      <c r="N64" s="3"/>
      <c r="O64" s="129"/>
      <c r="P64" s="130"/>
      <c r="Y64" s="323" t="s">
        <v>458</v>
      </c>
      <c r="Z64" s="324"/>
      <c r="AA64" s="209"/>
      <c r="AB64" s="1"/>
      <c r="AC64" s="208"/>
      <c r="AD64" s="260"/>
      <c r="AE64" s="56"/>
      <c r="AF64" s="217"/>
      <c r="AG64" s="1"/>
      <c r="AH64" s="208"/>
      <c r="AJ64" s="1"/>
      <c r="AK64" s="208"/>
    </row>
    <row r="65" spans="1:74" ht="15.6" x14ac:dyDescent="0.3">
      <c r="A65" s="442"/>
      <c r="B65" s="444"/>
      <c r="C65" s="130"/>
      <c r="E65" s="129"/>
      <c r="F65" s="130"/>
      <c r="G65" s="131"/>
      <c r="H65" s="132"/>
      <c r="I65" s="133"/>
      <c r="J65" s="2"/>
      <c r="K65" s="131"/>
      <c r="L65" s="132"/>
      <c r="M65" s="150"/>
      <c r="N65" s="3"/>
      <c r="O65" s="129"/>
      <c r="P65" s="130"/>
      <c r="Y65" s="323" t="s">
        <v>459</v>
      </c>
      <c r="Z65" s="324"/>
      <c r="AA65" s="209"/>
      <c r="AB65" s="1"/>
      <c r="AC65" s="208"/>
      <c r="AD65" s="260"/>
      <c r="AE65" s="56"/>
      <c r="AF65" s="217"/>
      <c r="AG65" s="1"/>
      <c r="AH65" s="208"/>
      <c r="AJ65" s="1"/>
      <c r="AK65" s="208"/>
    </row>
    <row r="66" spans="1:74" ht="15.6" x14ac:dyDescent="0.3">
      <c r="A66" s="442"/>
      <c r="B66" s="444"/>
      <c r="C66" s="130"/>
      <c r="E66" s="129"/>
      <c r="F66" s="130"/>
      <c r="G66" s="131"/>
      <c r="H66" s="132"/>
      <c r="I66" s="133"/>
      <c r="J66" s="2"/>
      <c r="K66" s="131"/>
      <c r="L66" s="132"/>
      <c r="M66" s="150"/>
      <c r="N66" s="3"/>
      <c r="O66" s="129"/>
      <c r="P66" s="130"/>
      <c r="Y66" s="323" t="s">
        <v>460</v>
      </c>
      <c r="Z66" s="324"/>
      <c r="AA66" s="209"/>
      <c r="AB66" s="1"/>
      <c r="AC66" s="208"/>
      <c r="AD66" s="260"/>
      <c r="AE66" s="56"/>
      <c r="AF66" s="217"/>
      <c r="AG66" s="1"/>
      <c r="AH66" s="208"/>
      <c r="AJ66" s="1"/>
      <c r="AK66" s="208"/>
    </row>
    <row r="67" spans="1:74" ht="16.2" thickBot="1" x14ac:dyDescent="0.35">
      <c r="B67" s="129"/>
      <c r="C67" s="130"/>
      <c r="E67" s="129"/>
      <c r="F67" s="130"/>
      <c r="G67" s="131"/>
      <c r="H67" s="132"/>
      <c r="I67" s="133"/>
      <c r="J67" s="2"/>
      <c r="K67" s="131"/>
      <c r="L67" s="132"/>
      <c r="M67" s="150"/>
      <c r="N67" s="3"/>
      <c r="O67" s="129"/>
      <c r="P67" s="130"/>
      <c r="Y67" s="323" t="s">
        <v>461</v>
      </c>
      <c r="Z67" s="324"/>
      <c r="AA67" s="209"/>
      <c r="AB67" s="1"/>
      <c r="AC67" s="208"/>
      <c r="AD67" s="260"/>
      <c r="AE67" s="56"/>
      <c r="AF67" s="217"/>
      <c r="AG67" s="1"/>
      <c r="AH67" s="208"/>
      <c r="AJ67" s="1"/>
      <c r="AK67" s="208"/>
    </row>
    <row r="68" spans="1:74" ht="49.8" customHeight="1" thickBot="1" x14ac:dyDescent="0.35">
      <c r="A68" s="437" t="s">
        <v>152</v>
      </c>
      <c r="B68" s="440">
        <v>0.06</v>
      </c>
      <c r="C68" s="434">
        <f>F68</f>
        <v>0.02</v>
      </c>
      <c r="D68" s="362" t="s">
        <v>145</v>
      </c>
      <c r="E68" s="364">
        <v>0.06</v>
      </c>
      <c r="F68" s="361">
        <f>I68/100</f>
        <v>0.02</v>
      </c>
      <c r="G68" s="387" t="s">
        <v>34</v>
      </c>
      <c r="H68" s="389">
        <v>6</v>
      </c>
      <c r="I68" s="390">
        <f>'[1]Analisis de resultados'!$AS$65</f>
        <v>2</v>
      </c>
      <c r="K68" s="137" t="s">
        <v>184</v>
      </c>
      <c r="L68" s="20"/>
      <c r="M68" s="184"/>
      <c r="N68" s="379" t="s">
        <v>183</v>
      </c>
      <c r="O68" s="372">
        <v>0.06</v>
      </c>
      <c r="P68" s="354">
        <f>(M69+M70+M71+M72)/100</f>
        <v>7.4999999999999997E-3</v>
      </c>
      <c r="Q68" s="404" t="s">
        <v>245</v>
      </c>
      <c r="R68" s="369">
        <v>0.06</v>
      </c>
      <c r="S68" s="458">
        <f>P68</f>
        <v>7.4999999999999997E-3</v>
      </c>
    </row>
    <row r="69" spans="1:74" ht="35.4" customHeight="1" thickBot="1" x14ac:dyDescent="0.25">
      <c r="A69" s="438"/>
      <c r="B69" s="370"/>
      <c r="C69" s="435"/>
      <c r="D69" s="380"/>
      <c r="E69" s="373"/>
      <c r="F69" s="355"/>
      <c r="G69" s="453"/>
      <c r="H69" s="347"/>
      <c r="I69" s="478"/>
      <c r="K69" s="134" t="s">
        <v>185</v>
      </c>
      <c r="L69" s="16">
        <v>1.5</v>
      </c>
      <c r="M69" s="316">
        <f>AB69</f>
        <v>0</v>
      </c>
      <c r="N69" s="380"/>
      <c r="O69" s="373"/>
      <c r="P69" s="355"/>
      <c r="Q69" s="405"/>
      <c r="R69" s="370"/>
      <c r="S69" s="459"/>
      <c r="W69" s="111" t="s">
        <v>344</v>
      </c>
      <c r="X69" s="113" t="s">
        <v>83</v>
      </c>
      <c r="Y69" s="113">
        <v>1.5</v>
      </c>
      <c r="AA69" s="223" t="s">
        <v>348</v>
      </c>
      <c r="AB69" s="219">
        <v>0</v>
      </c>
      <c r="AC69" s="241" t="s">
        <v>349</v>
      </c>
      <c r="AD69" s="220">
        <v>0.3</v>
      </c>
      <c r="AE69" s="242" t="s">
        <v>350</v>
      </c>
      <c r="AF69" s="221">
        <v>0.6</v>
      </c>
      <c r="AG69" s="242" t="s">
        <v>351</v>
      </c>
      <c r="AH69" s="221">
        <v>0.9</v>
      </c>
      <c r="AI69" s="242" t="s">
        <v>352</v>
      </c>
      <c r="AJ69" s="221">
        <v>1.2</v>
      </c>
      <c r="AK69" s="241" t="s">
        <v>353</v>
      </c>
      <c r="AL69" s="218">
        <v>1.5</v>
      </c>
      <c r="AN69" s="1" t="s">
        <v>451</v>
      </c>
      <c r="BL69" s="36"/>
    </row>
    <row r="70" spans="1:74" ht="35.4" customHeight="1" thickBot="1" x14ac:dyDescent="0.25">
      <c r="A70" s="438"/>
      <c r="B70" s="370"/>
      <c r="C70" s="435"/>
      <c r="D70" s="380"/>
      <c r="E70" s="373"/>
      <c r="F70" s="355"/>
      <c r="G70" s="453"/>
      <c r="H70" s="347"/>
      <c r="I70" s="478"/>
      <c r="K70" s="134" t="s">
        <v>57</v>
      </c>
      <c r="L70" s="16">
        <v>1.5</v>
      </c>
      <c r="M70" s="316">
        <f>AB70</f>
        <v>0</v>
      </c>
      <c r="N70" s="380"/>
      <c r="O70" s="373"/>
      <c r="P70" s="355"/>
      <c r="Q70" s="405"/>
      <c r="R70" s="370"/>
      <c r="S70" s="459"/>
      <c r="W70" s="111" t="s">
        <v>345</v>
      </c>
      <c r="X70" s="113" t="s">
        <v>83</v>
      </c>
      <c r="Y70" s="113">
        <v>1.5</v>
      </c>
      <c r="AA70" s="223" t="s">
        <v>348</v>
      </c>
      <c r="AB70" s="219">
        <v>0</v>
      </c>
      <c r="AC70" s="241" t="s">
        <v>349</v>
      </c>
      <c r="AD70" s="220">
        <v>0.3</v>
      </c>
      <c r="AE70" s="242" t="s">
        <v>350</v>
      </c>
      <c r="AF70" s="221">
        <v>0.6</v>
      </c>
      <c r="AG70" s="242" t="s">
        <v>351</v>
      </c>
      <c r="AH70" s="221">
        <v>0.9</v>
      </c>
      <c r="AI70" s="242" t="s">
        <v>352</v>
      </c>
      <c r="AJ70" s="221">
        <v>1.2</v>
      </c>
      <c r="AK70" s="241" t="s">
        <v>353</v>
      </c>
      <c r="AL70" s="218">
        <v>1.5</v>
      </c>
      <c r="AM70" s="1"/>
      <c r="AO70" s="1"/>
      <c r="AP70" s="1"/>
      <c r="AQ70" s="1"/>
      <c r="AR70" s="1"/>
      <c r="AS70" s="1"/>
      <c r="AT70" s="1"/>
      <c r="AU70" s="1"/>
      <c r="BL70" s="36"/>
    </row>
    <row r="71" spans="1:74" ht="35.4" customHeight="1" thickBot="1" x14ac:dyDescent="0.25">
      <c r="A71" s="438"/>
      <c r="B71" s="370"/>
      <c r="C71" s="435"/>
      <c r="D71" s="380"/>
      <c r="E71" s="373"/>
      <c r="F71" s="355"/>
      <c r="G71" s="453"/>
      <c r="H71" s="347"/>
      <c r="I71" s="478"/>
      <c r="K71" s="134" t="s">
        <v>186</v>
      </c>
      <c r="L71" s="16">
        <v>1.5</v>
      </c>
      <c r="M71" s="316">
        <f>AB71</f>
        <v>0</v>
      </c>
      <c r="N71" s="380"/>
      <c r="O71" s="373"/>
      <c r="P71" s="355"/>
      <c r="Q71" s="405"/>
      <c r="R71" s="370"/>
      <c r="S71" s="459"/>
      <c r="W71" s="111" t="s">
        <v>346</v>
      </c>
      <c r="X71" s="113" t="s">
        <v>83</v>
      </c>
      <c r="Y71" s="113">
        <v>1.5</v>
      </c>
      <c r="Z71" s="261"/>
      <c r="AA71" s="223" t="s">
        <v>354</v>
      </c>
      <c r="AB71" s="219">
        <v>0</v>
      </c>
      <c r="AC71" s="241" t="s">
        <v>357</v>
      </c>
      <c r="AD71" s="220">
        <v>1.5</v>
      </c>
      <c r="AE71" s="242" t="s">
        <v>126</v>
      </c>
      <c r="AF71" s="221">
        <v>0.75</v>
      </c>
      <c r="AG71" s="242" t="s">
        <v>358</v>
      </c>
      <c r="AH71" s="218">
        <v>0</v>
      </c>
      <c r="AJ71" s="56" t="s">
        <v>355</v>
      </c>
      <c r="AK71" s="56" t="s">
        <v>356</v>
      </c>
      <c r="AM71" s="1" t="s">
        <v>359</v>
      </c>
      <c r="AN71" s="1">
        <v>33</v>
      </c>
      <c r="BI71" s="39"/>
      <c r="BJ71" s="181" t="s">
        <v>403</v>
      </c>
      <c r="BK71" s="181" t="s">
        <v>431</v>
      </c>
      <c r="BL71" s="181" t="s">
        <v>432</v>
      </c>
      <c r="BM71" s="181" t="s">
        <v>554</v>
      </c>
      <c r="BN71" s="181" t="s">
        <v>555</v>
      </c>
      <c r="BO71" s="181" t="s">
        <v>556</v>
      </c>
      <c r="BP71" s="181" t="s">
        <v>557</v>
      </c>
      <c r="BQ71" s="181" t="s">
        <v>558</v>
      </c>
      <c r="BR71" s="181" t="s">
        <v>559</v>
      </c>
      <c r="BS71" s="181" t="s">
        <v>560</v>
      </c>
      <c r="BT71" s="181" t="s">
        <v>561</v>
      </c>
      <c r="BU71" s="181" t="s">
        <v>562</v>
      </c>
      <c r="BV71" s="181" t="s">
        <v>563</v>
      </c>
    </row>
    <row r="72" spans="1:74" ht="35.4" customHeight="1" thickBot="1" x14ac:dyDescent="0.25">
      <c r="A72" s="438"/>
      <c r="B72" s="370"/>
      <c r="C72" s="435"/>
      <c r="D72" s="380"/>
      <c r="E72" s="373"/>
      <c r="F72" s="355"/>
      <c r="G72" s="453"/>
      <c r="H72" s="347"/>
      <c r="I72" s="478"/>
      <c r="K72" s="134" t="s">
        <v>187</v>
      </c>
      <c r="L72" s="16">
        <v>1.5</v>
      </c>
      <c r="M72" s="316">
        <f>AB72</f>
        <v>0.75</v>
      </c>
      <c r="N72" s="380"/>
      <c r="O72" s="373"/>
      <c r="P72" s="355"/>
      <c r="Q72" s="405"/>
      <c r="R72" s="370"/>
      <c r="S72" s="459"/>
      <c r="W72" s="111" t="s">
        <v>347</v>
      </c>
      <c r="X72" s="113" t="s">
        <v>83</v>
      </c>
      <c r="Y72" s="113">
        <v>1.5</v>
      </c>
      <c r="AA72" s="223" t="s">
        <v>354</v>
      </c>
      <c r="AB72" s="219">
        <v>0.75</v>
      </c>
      <c r="AC72" s="241" t="s">
        <v>357</v>
      </c>
      <c r="AD72" s="220">
        <v>1.5</v>
      </c>
      <c r="AE72" s="242" t="s">
        <v>126</v>
      </c>
      <c r="AF72" s="221">
        <v>0.75</v>
      </c>
      <c r="AG72" s="242" t="s">
        <v>358</v>
      </c>
      <c r="AH72" s="218">
        <v>0</v>
      </c>
      <c r="AJ72" s="56" t="s">
        <v>355</v>
      </c>
      <c r="AK72" s="56" t="s">
        <v>356</v>
      </c>
      <c r="AM72" s="1" t="s">
        <v>359</v>
      </c>
      <c r="AN72" s="1">
        <v>6</v>
      </c>
      <c r="BH72" s="39" t="s">
        <v>433</v>
      </c>
      <c r="BI72" s="185" t="e">
        <f>AVERAGE(BJ72:BO72)</f>
        <v>#DIV/0!</v>
      </c>
      <c r="BJ72" s="4"/>
      <c r="BK72" s="4"/>
      <c r="BL72" s="259"/>
      <c r="BM72" s="4"/>
      <c r="BN72" s="259"/>
      <c r="BO72" s="4"/>
      <c r="BP72" s="259"/>
      <c r="BQ72" s="4"/>
      <c r="BR72" s="259"/>
      <c r="BS72" s="4"/>
      <c r="BT72" s="259"/>
      <c r="BU72" s="4"/>
      <c r="BV72" s="259"/>
    </row>
    <row r="73" spans="1:74" ht="21.6" customHeight="1" thickBot="1" x14ac:dyDescent="0.35">
      <c r="A73" s="439"/>
      <c r="B73" s="385"/>
      <c r="C73" s="436"/>
      <c r="D73" s="433"/>
      <c r="E73" s="378"/>
      <c r="F73" s="360"/>
      <c r="G73" s="454"/>
      <c r="H73" s="451"/>
      <c r="I73" s="477"/>
      <c r="K73" s="144" t="s">
        <v>188</v>
      </c>
      <c r="L73" s="77"/>
      <c r="M73" s="83"/>
      <c r="N73" s="363"/>
      <c r="O73" s="365"/>
      <c r="P73" s="356"/>
      <c r="Q73" s="406"/>
      <c r="R73" s="371"/>
      <c r="S73" s="460"/>
      <c r="BH73" s="39" t="s">
        <v>434</v>
      </c>
      <c r="BI73" s="185" t="e">
        <f>AVERAGE(BJ73:BO73)</f>
        <v>#DIV/0!</v>
      </c>
      <c r="BJ73" s="4"/>
      <c r="BK73" s="4"/>
      <c r="BL73" s="259"/>
      <c r="BM73" s="4"/>
      <c r="BN73" s="259"/>
      <c r="BO73" s="4"/>
      <c r="BP73" s="259"/>
      <c r="BQ73" s="4"/>
      <c r="BR73" s="259"/>
      <c r="BS73" s="4"/>
      <c r="BT73" s="259"/>
      <c r="BU73" s="4"/>
      <c r="BV73" s="259"/>
    </row>
    <row r="74" spans="1:74" ht="15.6" customHeight="1" thickBot="1" x14ac:dyDescent="0.35">
      <c r="B74" s="129"/>
      <c r="C74" s="130"/>
      <c r="E74" s="129"/>
      <c r="F74" s="130"/>
      <c r="G74" s="131"/>
      <c r="H74" s="132"/>
      <c r="I74" s="133"/>
      <c r="J74" s="2"/>
      <c r="K74" s="131"/>
      <c r="L74" s="132"/>
      <c r="M74" s="150"/>
      <c r="N74" s="3"/>
      <c r="O74" s="129"/>
      <c r="P74" s="130"/>
      <c r="AE74" s="1"/>
      <c r="AF74" s="1"/>
      <c r="AG74" s="1"/>
      <c r="AH74" s="1"/>
      <c r="AI74" s="1"/>
      <c r="BH74" s="39" t="s">
        <v>435</v>
      </c>
      <c r="BI74" s="185" t="e">
        <f>AVERAGE(BJ74:BO74)</f>
        <v>#DIV/0!</v>
      </c>
      <c r="BJ74" s="4"/>
      <c r="BK74" s="259"/>
      <c r="BL74" s="259"/>
      <c r="BM74" s="259"/>
      <c r="BN74" s="259"/>
      <c r="BO74" s="259"/>
      <c r="BP74" s="259"/>
      <c r="BQ74" s="259"/>
      <c r="BR74" s="259"/>
      <c r="BS74" s="259"/>
      <c r="BT74" s="259"/>
      <c r="BU74" s="259"/>
      <c r="BV74" s="259"/>
    </row>
    <row r="75" spans="1:74" ht="85.2" customHeight="1" thickBot="1" x14ac:dyDescent="0.25">
      <c r="A75" s="431" t="s">
        <v>151</v>
      </c>
      <c r="B75" s="396">
        <v>0.05</v>
      </c>
      <c r="C75" s="432">
        <f>F75+F76+F77</f>
        <v>4.0000000000000001E-3</v>
      </c>
      <c r="D75" s="7" t="s">
        <v>147</v>
      </c>
      <c r="E75" s="8">
        <v>2.8000000000000001E-2</v>
      </c>
      <c r="F75" s="122">
        <f>I75/100</f>
        <v>0</v>
      </c>
      <c r="G75" s="11" t="s">
        <v>35</v>
      </c>
      <c r="H75" s="12">
        <v>2.8</v>
      </c>
      <c r="I75" s="165">
        <f>'[1]Analisis de resultados'!$AT$65</f>
        <v>0</v>
      </c>
      <c r="K75" s="137" t="s">
        <v>192</v>
      </c>
      <c r="L75" s="20">
        <v>2.8</v>
      </c>
      <c r="M75" s="186">
        <f>AA75</f>
        <v>0</v>
      </c>
      <c r="N75" s="17" t="s">
        <v>189</v>
      </c>
      <c r="O75" s="18">
        <v>2.8000000000000001E-2</v>
      </c>
      <c r="P75" s="120">
        <f>M75/100</f>
        <v>0</v>
      </c>
      <c r="Q75" s="445" t="s">
        <v>151</v>
      </c>
      <c r="R75" s="369">
        <v>0.05</v>
      </c>
      <c r="S75" s="458">
        <f>P75+P76+P77</f>
        <v>3.0000000000000001E-3</v>
      </c>
      <c r="W75" s="111" t="s">
        <v>363</v>
      </c>
      <c r="X75" s="113" t="s">
        <v>83</v>
      </c>
      <c r="Y75" s="113">
        <v>2.8</v>
      </c>
      <c r="Z75" s="320"/>
      <c r="AA75" s="321">
        <f>AD75+AT75</f>
        <v>0</v>
      </c>
      <c r="AC75" s="222" t="s">
        <v>370</v>
      </c>
      <c r="AD75" s="322">
        <f>AVERAGE(AF75,AH75,AJ75)</f>
        <v>0</v>
      </c>
      <c r="AE75" s="241" t="s">
        <v>360</v>
      </c>
      <c r="AF75" s="280">
        <v>0</v>
      </c>
      <c r="AG75" s="242" t="s">
        <v>361</v>
      </c>
      <c r="AH75" s="281">
        <v>0</v>
      </c>
      <c r="AI75" s="242" t="s">
        <v>362</v>
      </c>
      <c r="AJ75" s="219">
        <v>0</v>
      </c>
      <c r="AL75" s="262" t="s">
        <v>365</v>
      </c>
      <c r="AM75" s="262" t="s">
        <v>369</v>
      </c>
      <c r="AN75" s="262" t="s">
        <v>368</v>
      </c>
      <c r="AO75" s="262" t="s">
        <v>367</v>
      </c>
      <c r="AP75" s="262" t="s">
        <v>366</v>
      </c>
      <c r="AS75" s="222" t="s">
        <v>364</v>
      </c>
      <c r="AT75" s="96">
        <v>0</v>
      </c>
      <c r="AU75" s="1"/>
      <c r="AV75" s="97" t="s">
        <v>299</v>
      </c>
      <c r="AW75" s="98">
        <v>1.4</v>
      </c>
      <c r="AX75" s="97" t="s">
        <v>342</v>
      </c>
      <c r="AY75" s="99">
        <v>1.1000000000000001</v>
      </c>
      <c r="AZ75" s="97" t="s">
        <v>341</v>
      </c>
      <c r="BA75" s="99">
        <v>0.8</v>
      </c>
      <c r="BB75" s="97" t="s">
        <v>340</v>
      </c>
      <c r="BC75" s="99">
        <v>0.5</v>
      </c>
      <c r="BD75" s="97" t="s">
        <v>338</v>
      </c>
      <c r="BE75" s="99">
        <v>0.2</v>
      </c>
      <c r="BG75" s="56" t="s">
        <v>551</v>
      </c>
      <c r="BH75" s="268" t="e">
        <f>BI72</f>
        <v>#DIV/0!</v>
      </c>
      <c r="BJ75" s="245" t="e">
        <f>AVERAGE(BJ72:BJ74)</f>
        <v>#DIV/0!</v>
      </c>
      <c r="BK75" s="245" t="e">
        <f>AVERAGE(BK72:BK74)</f>
        <v>#DIV/0!</v>
      </c>
      <c r="BL75" s="245" t="e">
        <f>AVERAGE(BL72:BL74)</f>
        <v>#DIV/0!</v>
      </c>
      <c r="BM75" s="245" t="e">
        <f t="shared" ref="BM75:BR75" si="0">AVERAGE(BM72:BM74)</f>
        <v>#DIV/0!</v>
      </c>
      <c r="BN75" s="245" t="e">
        <f t="shared" si="0"/>
        <v>#DIV/0!</v>
      </c>
      <c r="BO75" s="245" t="e">
        <f t="shared" si="0"/>
        <v>#DIV/0!</v>
      </c>
      <c r="BP75" s="245" t="e">
        <f t="shared" si="0"/>
        <v>#DIV/0!</v>
      </c>
      <c r="BQ75" s="245" t="e">
        <f t="shared" si="0"/>
        <v>#DIV/0!</v>
      </c>
      <c r="BR75" s="245" t="e">
        <f t="shared" si="0"/>
        <v>#DIV/0!</v>
      </c>
      <c r="BS75" s="245" t="e">
        <f>AVERAGE(BS72:BS74)</f>
        <v>#DIV/0!</v>
      </c>
      <c r="BT75" s="245" t="e">
        <f>AVERAGE(BT72:BT74)</f>
        <v>#DIV/0!</v>
      </c>
      <c r="BU75" s="245" t="e">
        <f t="shared" ref="BU75" si="1">AVERAGE(BU72:BU74)</f>
        <v>#DIV/0!</v>
      </c>
      <c r="BV75" s="245" t="e">
        <f t="shared" ref="BV75" si="2">AVERAGE(BV72:BV74)</f>
        <v>#DIV/0!</v>
      </c>
    </row>
    <row r="76" spans="1:74" ht="67.8" thickBot="1" x14ac:dyDescent="0.25">
      <c r="A76" s="431"/>
      <c r="B76" s="396"/>
      <c r="C76" s="432"/>
      <c r="D76" s="7" t="s">
        <v>148</v>
      </c>
      <c r="E76" s="8">
        <v>1.0999999999999999E-2</v>
      </c>
      <c r="F76" s="122">
        <f>I76/100</f>
        <v>0</v>
      </c>
      <c r="G76" s="11" t="s">
        <v>36</v>
      </c>
      <c r="H76" s="12">
        <v>1.1000000000000001</v>
      </c>
      <c r="I76" s="165">
        <f>'[1]Analisis de resultados'!$AU$65</f>
        <v>0</v>
      </c>
      <c r="K76" s="135" t="s">
        <v>193</v>
      </c>
      <c r="L76" s="12">
        <v>1.1000000000000001</v>
      </c>
      <c r="M76" s="187">
        <f>AA76</f>
        <v>0.3</v>
      </c>
      <c r="N76" s="7" t="s">
        <v>190</v>
      </c>
      <c r="O76" s="8">
        <v>1.0999999999999999E-2</v>
      </c>
      <c r="P76" s="122">
        <f>M76/100</f>
        <v>3.0000000000000001E-3</v>
      </c>
      <c r="Q76" s="438"/>
      <c r="R76" s="370"/>
      <c r="S76" s="459"/>
      <c r="W76" s="111" t="s">
        <v>371</v>
      </c>
      <c r="X76" s="113" t="s">
        <v>83</v>
      </c>
      <c r="Y76" s="113">
        <v>1.1000000000000001</v>
      </c>
      <c r="Z76" s="320"/>
      <c r="AA76" s="321">
        <f>AD76+AT76</f>
        <v>0.3</v>
      </c>
      <c r="AC76" s="222" t="s">
        <v>372</v>
      </c>
      <c r="AD76" s="322">
        <f>AVERAGE(AF76,AH76,AJ76)</f>
        <v>0.19999999999999998</v>
      </c>
      <c r="AE76" s="241" t="s">
        <v>360</v>
      </c>
      <c r="AF76" s="280">
        <v>0.3</v>
      </c>
      <c r="AG76" s="242" t="s">
        <v>361</v>
      </c>
      <c r="AH76" s="281">
        <v>0.2</v>
      </c>
      <c r="AI76" s="242" t="s">
        <v>362</v>
      </c>
      <c r="AJ76" s="219">
        <v>0.1</v>
      </c>
      <c r="AL76" s="262" t="s">
        <v>378</v>
      </c>
      <c r="AM76" s="262" t="s">
        <v>377</v>
      </c>
      <c r="AN76" s="262" t="s">
        <v>376</v>
      </c>
      <c r="AO76" s="262" t="s">
        <v>375</v>
      </c>
      <c r="AP76" s="262" t="s">
        <v>374</v>
      </c>
      <c r="AS76" s="222" t="s">
        <v>373</v>
      </c>
      <c r="AT76" s="96">
        <v>0.1</v>
      </c>
      <c r="AU76" s="1"/>
      <c r="AV76" s="97" t="s">
        <v>299</v>
      </c>
      <c r="AW76" s="98">
        <v>0.6</v>
      </c>
      <c r="AX76" s="97" t="s">
        <v>342</v>
      </c>
      <c r="AY76" s="99">
        <v>0.4</v>
      </c>
      <c r="AZ76" s="97" t="s">
        <v>341</v>
      </c>
      <c r="BA76" s="99">
        <v>0.3</v>
      </c>
      <c r="BB76" s="97" t="s">
        <v>340</v>
      </c>
      <c r="BC76" s="99">
        <v>0.2</v>
      </c>
      <c r="BD76" s="97" t="s">
        <v>338</v>
      </c>
      <c r="BE76" s="99">
        <v>0.1</v>
      </c>
      <c r="BG76" s="56" t="s">
        <v>552</v>
      </c>
      <c r="BH76" s="268" t="e">
        <f>BI77</f>
        <v>#DIV/0!</v>
      </c>
      <c r="BJ76" s="245" t="e">
        <f>AVERAGE(BJ77:BJ79)</f>
        <v>#DIV/0!</v>
      </c>
      <c r="BK76" s="245" t="e">
        <f>AVERAGE(BK77:BK79)</f>
        <v>#DIV/0!</v>
      </c>
      <c r="BL76" s="245" t="e">
        <f>AVERAGE(BL77:BL79)</f>
        <v>#DIV/0!</v>
      </c>
      <c r="BM76" s="245" t="e">
        <f t="shared" ref="BM76:BR76" si="3">AVERAGE(BM77:BM79)</f>
        <v>#DIV/0!</v>
      </c>
      <c r="BN76" s="245" t="e">
        <f t="shared" si="3"/>
        <v>#DIV/0!</v>
      </c>
      <c r="BO76" s="245" t="e">
        <f t="shared" si="3"/>
        <v>#DIV/0!</v>
      </c>
      <c r="BP76" s="245" t="e">
        <f t="shared" si="3"/>
        <v>#DIV/0!</v>
      </c>
      <c r="BQ76" s="245" t="e">
        <f t="shared" si="3"/>
        <v>#DIV/0!</v>
      </c>
      <c r="BR76" s="245" t="e">
        <f t="shared" si="3"/>
        <v>#DIV/0!</v>
      </c>
      <c r="BS76" s="245" t="e">
        <f>AVERAGE(BS77:BS79)</f>
        <v>#DIV/0!</v>
      </c>
      <c r="BT76" s="245" t="e">
        <f>AVERAGE(BT77:BT79)</f>
        <v>#DIV/0!</v>
      </c>
      <c r="BU76" s="245" t="e">
        <f t="shared" ref="BU76" si="4">AVERAGE(BU77:BU79)</f>
        <v>#DIV/0!</v>
      </c>
      <c r="BV76" s="245" t="e">
        <f t="shared" ref="BV76" si="5">AVERAGE(BV77:BV79)</f>
        <v>#DIV/0!</v>
      </c>
    </row>
    <row r="77" spans="1:74" ht="63" customHeight="1" thickBot="1" x14ac:dyDescent="0.25">
      <c r="A77" s="431"/>
      <c r="B77" s="396"/>
      <c r="C77" s="432"/>
      <c r="D77" s="7" t="s">
        <v>149</v>
      </c>
      <c r="E77" s="8">
        <v>1.0999999999999999E-2</v>
      </c>
      <c r="F77" s="122">
        <f>I77/100</f>
        <v>4.0000000000000001E-3</v>
      </c>
      <c r="G77" s="11" t="s">
        <v>37</v>
      </c>
      <c r="H77" s="12">
        <v>1.1000000000000001</v>
      </c>
      <c r="I77" s="165">
        <f>'[1]Analisis de resultados'!$AV$65</f>
        <v>0.4</v>
      </c>
      <c r="K77" s="136" t="s">
        <v>194</v>
      </c>
      <c r="L77" s="22">
        <v>1.1000000000000001</v>
      </c>
      <c r="M77" s="189">
        <f>AA77</f>
        <v>0</v>
      </c>
      <c r="N77" s="76" t="s">
        <v>191</v>
      </c>
      <c r="O77" s="145">
        <v>1.0999999999999999E-2</v>
      </c>
      <c r="P77" s="146">
        <f>M77/100</f>
        <v>0</v>
      </c>
      <c r="Q77" s="461"/>
      <c r="R77" s="371"/>
      <c r="S77" s="460"/>
      <c r="W77" s="110" t="s">
        <v>382</v>
      </c>
      <c r="X77" s="114" t="s">
        <v>83</v>
      </c>
      <c r="Y77" s="114">
        <v>1.1000000000000001</v>
      </c>
      <c r="Z77" s="320"/>
      <c r="AA77" s="321">
        <v>0</v>
      </c>
      <c r="AC77" s="188" t="s">
        <v>379</v>
      </c>
      <c r="AD77" s="188" t="s">
        <v>380</v>
      </c>
      <c r="AE77" s="188" t="s">
        <v>381</v>
      </c>
      <c r="AF77" s="1"/>
      <c r="AG77" s="1"/>
      <c r="AH77" s="1"/>
      <c r="AI77" s="1"/>
      <c r="AJ77" s="1"/>
      <c r="AK77" s="1"/>
      <c r="AL77" s="2"/>
      <c r="AM77" s="1"/>
      <c r="AN77" s="2"/>
      <c r="AO77" s="1"/>
      <c r="AP77" s="169"/>
      <c r="BH77" s="39" t="s">
        <v>433</v>
      </c>
      <c r="BI77" s="185" t="e">
        <f>AVERAGE(BJ77:BO77)</f>
        <v>#DIV/0!</v>
      </c>
      <c r="BJ77" s="4"/>
      <c r="BK77" s="4"/>
      <c r="BL77" s="259"/>
      <c r="BM77" s="4"/>
      <c r="BN77" s="259"/>
      <c r="BO77" s="4"/>
      <c r="BP77" s="259"/>
      <c r="BQ77" s="4"/>
      <c r="BR77" s="259"/>
      <c r="BS77" s="4"/>
      <c r="BT77" s="259"/>
      <c r="BU77" s="4"/>
      <c r="BV77" s="259"/>
    </row>
    <row r="78" spans="1:74" s="36" customFormat="1" ht="15.6" x14ac:dyDescent="0.3">
      <c r="A78" s="39"/>
      <c r="B78" s="40"/>
      <c r="C78" s="118"/>
      <c r="D78" s="42"/>
      <c r="E78" s="40"/>
      <c r="F78" s="118"/>
      <c r="G78" s="43"/>
      <c r="H78" s="44"/>
      <c r="I78" s="45"/>
      <c r="K78" s="119"/>
      <c r="L78" s="39"/>
      <c r="M78" s="39"/>
      <c r="N78" s="39"/>
      <c r="O78" s="39"/>
      <c r="P78" s="39"/>
      <c r="Q78" s="39"/>
      <c r="R78" s="39"/>
      <c r="S78" s="39"/>
      <c r="W78" s="39"/>
      <c r="X78" s="37"/>
      <c r="BH78" s="39" t="s">
        <v>434</v>
      </c>
      <c r="BI78" s="185" t="e">
        <f>AVERAGE(BJ78:BO78)</f>
        <v>#DIV/0!</v>
      </c>
      <c r="BJ78" s="4"/>
      <c r="BK78" s="4"/>
      <c r="BL78" s="259"/>
      <c r="BM78" s="4"/>
      <c r="BN78" s="259"/>
      <c r="BO78" s="4"/>
      <c r="BP78" s="259"/>
      <c r="BQ78" s="4"/>
      <c r="BR78" s="259"/>
      <c r="BS78" s="4"/>
      <c r="BT78" s="259"/>
      <c r="BU78" s="4"/>
      <c r="BV78" s="259"/>
    </row>
    <row r="79" spans="1:74" s="36" customFormat="1" ht="15.6" x14ac:dyDescent="0.3">
      <c r="A79" s="39"/>
      <c r="B79" s="40"/>
      <c r="C79" s="118"/>
      <c r="D79" s="42"/>
      <c r="E79" s="40"/>
      <c r="F79" s="118"/>
      <c r="G79" s="43"/>
      <c r="H79" s="44"/>
      <c r="I79" s="45"/>
      <c r="K79" s="119"/>
      <c r="L79" s="39"/>
      <c r="M79" s="39"/>
      <c r="N79" s="39"/>
      <c r="O79" s="39"/>
      <c r="P79" s="39"/>
      <c r="Q79" s="39"/>
      <c r="R79" s="39"/>
      <c r="S79" s="39"/>
      <c r="W79" s="39"/>
      <c r="X79" s="37"/>
      <c r="BH79" s="39" t="s">
        <v>435</v>
      </c>
      <c r="BI79" s="185" t="e">
        <f>AVERAGE(BJ79:BO79)</f>
        <v>#DIV/0!</v>
      </c>
      <c r="BJ79" s="4"/>
      <c r="BK79" s="259"/>
      <c r="BL79" s="259"/>
      <c r="BM79" s="259"/>
      <c r="BN79" s="259"/>
      <c r="BO79" s="259"/>
      <c r="BP79" s="259"/>
      <c r="BQ79" s="259"/>
      <c r="BR79" s="259"/>
      <c r="BS79" s="259"/>
      <c r="BT79" s="259"/>
      <c r="BU79" s="259"/>
      <c r="BV79" s="259"/>
    </row>
    <row r="80" spans="1:74" s="36" customFormat="1" ht="21.6" customHeight="1" thickBot="1" x14ac:dyDescent="0.35">
      <c r="A80" s="463" t="s">
        <v>146</v>
      </c>
      <c r="B80" s="463"/>
      <c r="C80" s="463"/>
      <c r="D80" s="463"/>
      <c r="E80" s="463"/>
      <c r="F80" s="463"/>
      <c r="G80" s="463"/>
      <c r="H80" s="462">
        <f>C82+C85+C87+C90</f>
        <v>6.4000000000000001E-2</v>
      </c>
      <c r="I80" s="462"/>
      <c r="K80" s="415" t="s">
        <v>146</v>
      </c>
      <c r="L80" s="416"/>
      <c r="M80" s="416"/>
      <c r="N80" s="416"/>
      <c r="O80" s="416"/>
      <c r="P80" s="416"/>
      <c r="Q80" s="416"/>
      <c r="R80" s="417">
        <f>S82+S90</f>
        <v>8.0999999999999989E-2</v>
      </c>
      <c r="S80" s="418"/>
      <c r="W80" s="39"/>
      <c r="X80" s="37"/>
      <c r="BH80" s="1"/>
      <c r="BI80" s="181"/>
      <c r="BJ80" s="181"/>
      <c r="BK80" s="181"/>
    </row>
    <row r="81" spans="1:66" s="1" customFormat="1" ht="55.8" customHeight="1" thickBot="1" x14ac:dyDescent="0.35">
      <c r="A81" s="78" t="s">
        <v>64</v>
      </c>
      <c r="B81" s="78" t="s">
        <v>77</v>
      </c>
      <c r="C81" s="78" t="s">
        <v>76</v>
      </c>
      <c r="D81" s="79" t="s">
        <v>63</v>
      </c>
      <c r="E81" s="80" t="s">
        <v>77</v>
      </c>
      <c r="F81" s="80" t="s">
        <v>76</v>
      </c>
      <c r="G81" s="81" t="s">
        <v>59</v>
      </c>
      <c r="H81" s="81" t="s">
        <v>150</v>
      </c>
      <c r="I81" s="82" t="s">
        <v>58</v>
      </c>
      <c r="J81" s="36"/>
      <c r="K81" s="84" t="s">
        <v>60</v>
      </c>
      <c r="L81" s="85" t="s">
        <v>61</v>
      </c>
      <c r="M81" s="86" t="s">
        <v>62</v>
      </c>
      <c r="N81" s="87" t="s">
        <v>80</v>
      </c>
      <c r="O81" s="87" t="s">
        <v>78</v>
      </c>
      <c r="P81" s="87" t="s">
        <v>76</v>
      </c>
      <c r="Q81" s="88" t="s">
        <v>79</v>
      </c>
      <c r="R81" s="88" t="s">
        <v>78</v>
      </c>
      <c r="S81" s="89" t="s">
        <v>76</v>
      </c>
      <c r="W81" s="39"/>
      <c r="X81" s="37"/>
      <c r="Y81" s="39"/>
      <c r="Z81" s="39"/>
      <c r="AA81" s="39"/>
      <c r="AB81" s="39"/>
      <c r="AC81" s="39"/>
      <c r="AD81" s="39"/>
      <c r="AE81" s="39"/>
    </row>
    <row r="82" spans="1:66" ht="47.4" customHeight="1" x14ac:dyDescent="0.2">
      <c r="A82" s="445" t="s">
        <v>196</v>
      </c>
      <c r="B82" s="369">
        <v>0.17</v>
      </c>
      <c r="C82" s="446">
        <f>F82</f>
        <v>4.4999999999999998E-2</v>
      </c>
      <c r="D82" s="379" t="s">
        <v>195</v>
      </c>
      <c r="E82" s="372">
        <v>0.17</v>
      </c>
      <c r="F82" s="354">
        <f>(I82+I83+I84)/100</f>
        <v>4.4999999999999998E-2</v>
      </c>
      <c r="G82" s="15" t="s">
        <v>38</v>
      </c>
      <c r="H82" s="16">
        <v>9</v>
      </c>
      <c r="I82" s="174">
        <f>'[1]Analisis de resultados'!$AX$65</f>
        <v>1.5</v>
      </c>
      <c r="K82" s="137" t="s">
        <v>207</v>
      </c>
      <c r="L82" s="346">
        <v>20.5</v>
      </c>
      <c r="M82" s="349">
        <f>W87</f>
        <v>7.1</v>
      </c>
      <c r="N82" s="379" t="s">
        <v>206</v>
      </c>
      <c r="O82" s="372">
        <v>0.20499999999999999</v>
      </c>
      <c r="P82" s="354">
        <f>(M84+M82+M86+M87+M88)/100</f>
        <v>7.0999999999999994E-2</v>
      </c>
      <c r="Q82" s="404" t="s">
        <v>196</v>
      </c>
      <c r="R82" s="369">
        <v>0.20499999999999999</v>
      </c>
      <c r="S82" s="458">
        <f>P82</f>
        <v>7.0999999999999994E-2</v>
      </c>
      <c r="W82" s="111" t="s">
        <v>553</v>
      </c>
      <c r="X82" s="113" t="s">
        <v>83</v>
      </c>
      <c r="Y82" s="113">
        <v>20.5</v>
      </c>
      <c r="Z82" s="1"/>
      <c r="AA82" s="1"/>
      <c r="AB82" s="1"/>
      <c r="AC82" s="1"/>
      <c r="BD82" s="171">
        <v>1</v>
      </c>
      <c r="BE82" s="171">
        <v>1</v>
      </c>
      <c r="BF82" s="171">
        <v>1</v>
      </c>
      <c r="BG82" s="171">
        <v>2</v>
      </c>
      <c r="BJ82" s="171">
        <v>4</v>
      </c>
      <c r="BK82" s="171">
        <v>3.2</v>
      </c>
      <c r="BL82" s="171">
        <v>2.4</v>
      </c>
      <c r="BM82" s="171">
        <v>1.6</v>
      </c>
      <c r="BN82" s="171">
        <v>0.8</v>
      </c>
    </row>
    <row r="83" spans="1:66" ht="45.6" customHeight="1" x14ac:dyDescent="0.2">
      <c r="A83" s="438"/>
      <c r="B83" s="370"/>
      <c r="C83" s="435"/>
      <c r="D83" s="380"/>
      <c r="E83" s="373"/>
      <c r="F83" s="355"/>
      <c r="G83" s="11" t="s">
        <v>39</v>
      </c>
      <c r="H83" s="12">
        <v>4</v>
      </c>
      <c r="I83" s="165">
        <f>'[1]Analisis de resultados'!$AY$65</f>
        <v>2</v>
      </c>
      <c r="K83" s="135" t="s">
        <v>208</v>
      </c>
      <c r="L83" s="347"/>
      <c r="M83" s="350"/>
      <c r="N83" s="380"/>
      <c r="O83" s="373"/>
      <c r="P83" s="355"/>
      <c r="Q83" s="405"/>
      <c r="R83" s="370"/>
      <c r="S83" s="459"/>
      <c r="X83" s="166"/>
      <c r="Y83" s="1"/>
      <c r="Z83" s="1"/>
      <c r="AA83" s="1"/>
      <c r="AB83" s="1"/>
      <c r="AC83" s="1"/>
      <c r="AR83" s="1"/>
      <c r="AS83" s="1">
        <v>4</v>
      </c>
      <c r="AT83" s="1"/>
      <c r="BA83" s="329" t="s">
        <v>436</v>
      </c>
      <c r="BB83" s="330"/>
      <c r="BC83" s="252" t="s">
        <v>437</v>
      </c>
      <c r="BD83" s="234" t="s">
        <v>274</v>
      </c>
      <c r="BE83" s="230" t="s">
        <v>275</v>
      </c>
      <c r="BF83" s="230" t="s">
        <v>276</v>
      </c>
      <c r="BG83" s="264" t="s">
        <v>277</v>
      </c>
      <c r="BI83" s="252" t="s">
        <v>437</v>
      </c>
      <c r="BJ83" s="230" t="s">
        <v>284</v>
      </c>
      <c r="BK83" s="230" t="s">
        <v>294</v>
      </c>
      <c r="BL83" s="230" t="s">
        <v>283</v>
      </c>
      <c r="BM83" s="230" t="s">
        <v>295</v>
      </c>
      <c r="BN83" s="264" t="s">
        <v>293</v>
      </c>
    </row>
    <row r="84" spans="1:66" ht="45.6" customHeight="1" x14ac:dyDescent="0.2">
      <c r="A84" s="439"/>
      <c r="B84" s="385"/>
      <c r="C84" s="436"/>
      <c r="D84" s="433"/>
      <c r="E84" s="378"/>
      <c r="F84" s="360"/>
      <c r="G84" s="11" t="s">
        <v>40</v>
      </c>
      <c r="H84" s="12">
        <v>4</v>
      </c>
      <c r="I84" s="165">
        <f>'[1]Analisis de resultados'!$AZ$65</f>
        <v>1</v>
      </c>
      <c r="K84" s="135" t="s">
        <v>209</v>
      </c>
      <c r="L84" s="347"/>
      <c r="M84" s="350"/>
      <c r="N84" s="380"/>
      <c r="O84" s="373"/>
      <c r="P84" s="355"/>
      <c r="Q84" s="405"/>
      <c r="R84" s="370"/>
      <c r="S84" s="459"/>
      <c r="X84" s="224" t="s">
        <v>263</v>
      </c>
      <c r="Y84" s="167">
        <v>0.06</v>
      </c>
      <c r="Z84" s="168"/>
      <c r="AA84" s="168"/>
      <c r="AB84" s="168"/>
      <c r="AG84" s="224" t="s">
        <v>446</v>
      </c>
      <c r="AH84" s="167">
        <v>3.5000000000000003E-2</v>
      </c>
      <c r="AJ84" s="224" t="s">
        <v>264</v>
      </c>
      <c r="AK84" s="167">
        <v>0.02</v>
      </c>
      <c r="AN84" s="2"/>
      <c r="AO84" s="224" t="s">
        <v>265</v>
      </c>
      <c r="AP84" s="167">
        <v>0.05</v>
      </c>
      <c r="AQ84" s="1"/>
      <c r="AT84" s="1"/>
      <c r="AU84" s="224" t="s">
        <v>292</v>
      </c>
      <c r="AV84" s="167">
        <v>0.04</v>
      </c>
      <c r="AW84" s="1"/>
      <c r="AY84" s="1"/>
      <c r="BA84" s="323" t="s">
        <v>403</v>
      </c>
      <c r="BB84" s="324"/>
      <c r="BC84" s="209">
        <f>SUM(BD84:BG84)</f>
        <v>4</v>
      </c>
      <c r="BD84" s="265">
        <v>1</v>
      </c>
      <c r="BE84" s="266"/>
      <c r="BF84" s="266">
        <v>1</v>
      </c>
      <c r="BG84" s="267">
        <v>2</v>
      </c>
      <c r="BI84" s="208">
        <f t="shared" ref="BI84" si="6">SUM(BJ84:BN84)</f>
        <v>1.6</v>
      </c>
      <c r="BJ84" s="265"/>
      <c r="BK84" s="266" t="s">
        <v>564</v>
      </c>
      <c r="BL84" s="266"/>
      <c r="BM84" s="266">
        <v>1.6</v>
      </c>
      <c r="BN84" s="267" t="s">
        <v>564</v>
      </c>
    </row>
    <row r="85" spans="1:66" ht="45.6" customHeight="1" x14ac:dyDescent="0.2">
      <c r="A85" s="437" t="s">
        <v>200</v>
      </c>
      <c r="B85" s="440">
        <v>0.02</v>
      </c>
      <c r="C85" s="434">
        <f>F85+F86</f>
        <v>8.0000000000000002E-3</v>
      </c>
      <c r="D85" s="7" t="s">
        <v>197</v>
      </c>
      <c r="E85" s="8">
        <v>0.01</v>
      </c>
      <c r="F85" s="122">
        <f>I85/100</f>
        <v>4.0000000000000001E-3</v>
      </c>
      <c r="G85" s="11" t="s">
        <v>41</v>
      </c>
      <c r="H85" s="12">
        <v>1</v>
      </c>
      <c r="I85" s="165">
        <f>'[1]Analisis de resultados'!$BA$65</f>
        <v>0.4</v>
      </c>
      <c r="K85" s="135" t="s">
        <v>210</v>
      </c>
      <c r="L85" s="347"/>
      <c r="M85" s="350"/>
      <c r="N85" s="380"/>
      <c r="O85" s="373"/>
      <c r="P85" s="355"/>
      <c r="Q85" s="405"/>
      <c r="R85" s="370"/>
      <c r="S85" s="459"/>
      <c r="X85" s="245" t="s">
        <v>487</v>
      </c>
      <c r="Y85" s="245" t="s">
        <v>488</v>
      </c>
      <c r="Z85" s="245" t="s">
        <v>489</v>
      </c>
      <c r="AA85" s="245" t="s">
        <v>490</v>
      </c>
      <c r="AB85" s="245" t="s">
        <v>491</v>
      </c>
      <c r="AC85" s="245" t="s">
        <v>492</v>
      </c>
      <c r="AD85" s="245" t="s">
        <v>493</v>
      </c>
      <c r="AE85" s="245" t="s">
        <v>494</v>
      </c>
      <c r="AG85" s="245" t="s">
        <v>495</v>
      </c>
      <c r="AJ85" s="245" t="s">
        <v>271</v>
      </c>
      <c r="AK85" s="245" t="s">
        <v>272</v>
      </c>
      <c r="AL85" s="245" t="s">
        <v>273</v>
      </c>
      <c r="AN85" s="2"/>
      <c r="AO85" s="192" t="s">
        <v>274</v>
      </c>
      <c r="AP85" s="192" t="s">
        <v>275</v>
      </c>
      <c r="AQ85" s="192" t="s">
        <v>276</v>
      </c>
      <c r="AR85" s="192" t="s">
        <v>277</v>
      </c>
      <c r="AT85" s="1"/>
      <c r="AU85" s="192" t="s">
        <v>284</v>
      </c>
      <c r="AV85" s="192" t="s">
        <v>294</v>
      </c>
      <c r="AW85" s="192" t="s">
        <v>294</v>
      </c>
      <c r="AX85" s="192" t="s">
        <v>295</v>
      </c>
      <c r="AY85" s="192" t="s">
        <v>293</v>
      </c>
      <c r="BA85" s="323" t="s">
        <v>404</v>
      </c>
      <c r="BB85" s="324"/>
      <c r="BC85" s="209"/>
      <c r="BD85" s="265"/>
      <c r="BE85" s="266"/>
      <c r="BF85" s="266"/>
      <c r="BG85" s="267"/>
      <c r="BI85" s="208"/>
      <c r="BJ85" s="265"/>
      <c r="BK85" s="266"/>
      <c r="BL85" s="266"/>
      <c r="BM85" s="266"/>
      <c r="BN85" s="267"/>
    </row>
    <row r="86" spans="1:66" ht="45.6" customHeight="1" x14ac:dyDescent="0.2">
      <c r="A86" s="439"/>
      <c r="B86" s="385"/>
      <c r="C86" s="436"/>
      <c r="D86" s="7" t="s">
        <v>198</v>
      </c>
      <c r="E86" s="8">
        <v>0.01</v>
      </c>
      <c r="F86" s="122">
        <f t="shared" ref="F86:F91" si="7">I86/100</f>
        <v>4.0000000000000001E-3</v>
      </c>
      <c r="G86" s="11" t="s">
        <v>42</v>
      </c>
      <c r="H86" s="12">
        <v>1</v>
      </c>
      <c r="I86" s="165">
        <f>'[1]Analisis de resultados'!$BB$65</f>
        <v>0.4</v>
      </c>
      <c r="K86" s="135" t="s">
        <v>211</v>
      </c>
      <c r="L86" s="347"/>
      <c r="M86" s="350"/>
      <c r="N86" s="380"/>
      <c r="O86" s="373"/>
      <c r="P86" s="355"/>
      <c r="Q86" s="405"/>
      <c r="R86" s="370"/>
      <c r="S86" s="459"/>
      <c r="X86" s="179">
        <v>1</v>
      </c>
      <c r="Y86" s="179">
        <v>2</v>
      </c>
      <c r="Z86" s="179">
        <v>3</v>
      </c>
      <c r="AA86" s="179">
        <v>4</v>
      </c>
      <c r="AB86" s="179">
        <v>4.5</v>
      </c>
      <c r="AC86" s="179">
        <v>5</v>
      </c>
      <c r="AD86" s="179">
        <v>5.5</v>
      </c>
      <c r="AE86" s="179">
        <v>6</v>
      </c>
      <c r="AG86" s="179" t="s">
        <v>515</v>
      </c>
      <c r="AJ86" s="179">
        <v>2</v>
      </c>
      <c r="AK86" s="179">
        <v>1</v>
      </c>
      <c r="AL86" s="179">
        <v>0.5</v>
      </c>
      <c r="AN86" s="2"/>
      <c r="AO86" s="180">
        <v>1</v>
      </c>
      <c r="AP86" s="180">
        <v>1</v>
      </c>
      <c r="AQ86" s="180">
        <v>1</v>
      </c>
      <c r="AR86" s="180">
        <v>2</v>
      </c>
      <c r="AT86" s="1"/>
      <c r="AU86" s="180">
        <v>4</v>
      </c>
      <c r="AV86" s="180">
        <v>3.2</v>
      </c>
      <c r="AW86" s="180">
        <v>2.4</v>
      </c>
      <c r="AX86" s="180">
        <v>1.6</v>
      </c>
      <c r="AY86" s="180">
        <v>0.8</v>
      </c>
      <c r="BA86" s="323" t="s">
        <v>405</v>
      </c>
      <c r="BB86" s="324"/>
      <c r="BC86" s="209"/>
      <c r="BD86" s="265"/>
      <c r="BE86" s="266"/>
      <c r="BF86" s="266"/>
      <c r="BG86" s="267"/>
      <c r="BI86" s="208"/>
      <c r="BJ86" s="265"/>
      <c r="BK86" s="266"/>
      <c r="BL86" s="266"/>
      <c r="BM86" s="266"/>
      <c r="BN86" s="267"/>
    </row>
    <row r="87" spans="1:66" ht="40.799999999999997" customHeight="1" x14ac:dyDescent="0.2">
      <c r="A87" s="437" t="s">
        <v>204</v>
      </c>
      <c r="B87" s="440">
        <v>1.4999999999999999E-2</v>
      </c>
      <c r="C87" s="434">
        <f>F87</f>
        <v>3.0000000000000001E-3</v>
      </c>
      <c r="D87" s="362" t="s">
        <v>199</v>
      </c>
      <c r="E87" s="364">
        <v>1.4999999999999999E-2</v>
      </c>
      <c r="F87" s="361">
        <f t="shared" si="7"/>
        <v>3.0000000000000001E-3</v>
      </c>
      <c r="G87" s="387" t="s">
        <v>43</v>
      </c>
      <c r="H87" s="389">
        <v>1.5</v>
      </c>
      <c r="I87" s="390">
        <f>'[1]Analisis de resultados'!$BC$65</f>
        <v>0.3</v>
      </c>
      <c r="K87" s="135" t="s">
        <v>212</v>
      </c>
      <c r="L87" s="347"/>
      <c r="M87" s="350"/>
      <c r="N87" s="380"/>
      <c r="O87" s="373"/>
      <c r="P87" s="355"/>
      <c r="Q87" s="405"/>
      <c r="R87" s="370"/>
      <c r="S87" s="459"/>
      <c r="W87" s="185">
        <f>SUM(X87:AT87)</f>
        <v>7.1</v>
      </c>
      <c r="X87" s="263">
        <v>1</v>
      </c>
      <c r="Y87" s="172"/>
      <c r="Z87" s="172"/>
      <c r="AA87" s="172"/>
      <c r="AB87" s="172"/>
      <c r="AC87" s="172"/>
      <c r="AD87" s="172"/>
      <c r="AE87" s="172"/>
      <c r="AG87" s="172"/>
      <c r="AJ87" s="172"/>
      <c r="AK87" s="172"/>
      <c r="AL87" s="172">
        <v>0.5</v>
      </c>
      <c r="AN87" s="268">
        <f>BC100</f>
        <v>4</v>
      </c>
      <c r="AO87" s="1"/>
      <c r="AP87" s="1"/>
      <c r="AQ87" s="1"/>
      <c r="AR87" s="1"/>
      <c r="AT87" s="268">
        <f>BI100</f>
        <v>1.6</v>
      </c>
      <c r="AU87" s="1"/>
      <c r="BA87" s="323" t="s">
        <v>406</v>
      </c>
      <c r="BB87" s="324"/>
      <c r="BC87" s="209"/>
      <c r="BD87" s="265"/>
      <c r="BE87" s="266"/>
      <c r="BF87" s="266"/>
      <c r="BG87" s="267"/>
      <c r="BI87" s="208"/>
      <c r="BJ87" s="265"/>
      <c r="BK87" s="266"/>
      <c r="BL87" s="266"/>
      <c r="BM87" s="266"/>
      <c r="BN87" s="267"/>
    </row>
    <row r="88" spans="1:66" ht="39" thickBot="1" x14ac:dyDescent="0.25">
      <c r="A88" s="439"/>
      <c r="B88" s="385"/>
      <c r="C88" s="436"/>
      <c r="D88" s="433"/>
      <c r="E88" s="378"/>
      <c r="F88" s="360"/>
      <c r="G88" s="454"/>
      <c r="H88" s="451"/>
      <c r="I88" s="477"/>
      <c r="K88" s="136" t="s">
        <v>213</v>
      </c>
      <c r="L88" s="348"/>
      <c r="M88" s="351"/>
      <c r="N88" s="363"/>
      <c r="O88" s="365"/>
      <c r="P88" s="356"/>
      <c r="Q88" s="406"/>
      <c r="R88" s="371"/>
      <c r="S88" s="460"/>
      <c r="X88" s="166"/>
      <c r="Y88" s="1"/>
      <c r="Z88" s="1"/>
      <c r="AA88" s="1"/>
      <c r="AB88" s="1"/>
      <c r="AC88" s="1"/>
      <c r="BA88" s="323" t="s">
        <v>407</v>
      </c>
      <c r="BB88" s="324"/>
      <c r="BC88" s="209"/>
      <c r="BD88" s="265"/>
      <c r="BE88" s="266"/>
      <c r="BF88" s="266"/>
      <c r="BG88" s="267"/>
      <c r="BI88" s="208"/>
      <c r="BJ88" s="265"/>
      <c r="BK88" s="266"/>
      <c r="BL88" s="266"/>
      <c r="BM88" s="266"/>
      <c r="BN88" s="267"/>
    </row>
    <row r="89" spans="1:66" ht="21" thickBot="1" x14ac:dyDescent="0.35">
      <c r="B89" s="129"/>
      <c r="C89" s="130"/>
      <c r="E89" s="129"/>
      <c r="F89" s="130"/>
      <c r="G89" s="131"/>
      <c r="H89" s="132"/>
      <c r="I89" s="133"/>
      <c r="J89" s="2"/>
      <c r="K89" s="131"/>
      <c r="L89" s="132"/>
      <c r="M89" s="150"/>
      <c r="N89" s="3"/>
      <c r="O89" s="129"/>
      <c r="P89" s="130"/>
      <c r="Q89" s="3"/>
      <c r="R89" s="129"/>
      <c r="S89" s="130"/>
      <c r="AA89" s="1"/>
      <c r="AB89" s="300" t="s">
        <v>359</v>
      </c>
      <c r="AC89" s="300" t="s">
        <v>516</v>
      </c>
      <c r="AG89" s="169"/>
      <c r="AH89" s="169"/>
      <c r="AI89" s="169"/>
      <c r="AJ89" s="169"/>
      <c r="AK89" s="169"/>
      <c r="AL89" s="169"/>
      <c r="AN89" s="2"/>
      <c r="BA89" s="323" t="s">
        <v>408</v>
      </c>
      <c r="BB89" s="324"/>
      <c r="BC89" s="209"/>
      <c r="BD89" s="265"/>
      <c r="BE89" s="266"/>
      <c r="BF89" s="266"/>
      <c r="BG89" s="267"/>
      <c r="BI89" s="208"/>
      <c r="BJ89" s="265"/>
      <c r="BK89" s="266"/>
      <c r="BL89" s="266"/>
      <c r="BM89" s="266"/>
      <c r="BN89" s="267"/>
    </row>
    <row r="90" spans="1:66" ht="61.2" customHeight="1" x14ac:dyDescent="0.2">
      <c r="A90" s="431" t="s">
        <v>203</v>
      </c>
      <c r="B90" s="396">
        <v>4.4999999999999998E-2</v>
      </c>
      <c r="C90" s="432">
        <f>F90+F91</f>
        <v>8.0000000000000002E-3</v>
      </c>
      <c r="D90" s="7" t="s">
        <v>201</v>
      </c>
      <c r="E90" s="8">
        <v>2.1999999999999999E-2</v>
      </c>
      <c r="F90" s="122">
        <f t="shared" si="7"/>
        <v>5.0000000000000001E-3</v>
      </c>
      <c r="G90" s="11" t="s">
        <v>44</v>
      </c>
      <c r="H90" s="12">
        <v>2.2000000000000002</v>
      </c>
      <c r="I90" s="165">
        <f>'[1]Analisis de resultados'!$BD$65</f>
        <v>0.5</v>
      </c>
      <c r="K90" s="137" t="s">
        <v>217</v>
      </c>
      <c r="L90" s="20">
        <v>2.2000000000000002</v>
      </c>
      <c r="M90" s="186">
        <f>AF90</f>
        <v>0.5</v>
      </c>
      <c r="N90" s="17" t="s">
        <v>215</v>
      </c>
      <c r="O90" s="18">
        <v>2.1999999999999999E-2</v>
      </c>
      <c r="P90" s="120">
        <f>M90/100</f>
        <v>5.0000000000000001E-3</v>
      </c>
      <c r="Q90" s="404" t="s">
        <v>214</v>
      </c>
      <c r="R90" s="464">
        <v>4.4999999999999998E-2</v>
      </c>
      <c r="S90" s="428">
        <f>P90+P91</f>
        <v>0.01</v>
      </c>
      <c r="W90" s="210" t="s">
        <v>279</v>
      </c>
      <c r="X90" s="113" t="s">
        <v>83</v>
      </c>
      <c r="Y90" s="113">
        <v>2.2000000000000002</v>
      </c>
      <c r="Z90" s="95"/>
      <c r="AA90" s="1" t="s">
        <v>356</v>
      </c>
      <c r="AB90" s="301">
        <v>0.14729999999999999</v>
      </c>
      <c r="AC90" s="302">
        <v>4.3E-3</v>
      </c>
      <c r="AE90" s="225" t="s">
        <v>354</v>
      </c>
      <c r="AF90" s="209">
        <v>0.5</v>
      </c>
      <c r="AG90" s="270"/>
      <c r="AH90" s="229" t="s">
        <v>357</v>
      </c>
      <c r="AI90" s="98">
        <v>2.2000000000000002</v>
      </c>
      <c r="AJ90" s="230" t="s">
        <v>126</v>
      </c>
      <c r="AK90" s="98">
        <v>1.1000000000000001</v>
      </c>
      <c r="AL90" s="230" t="s">
        <v>358</v>
      </c>
      <c r="AM90" s="98">
        <v>0</v>
      </c>
      <c r="AN90" s="2"/>
      <c r="AO90" s="1" t="s">
        <v>355</v>
      </c>
      <c r="BA90" s="323" t="s">
        <v>409</v>
      </c>
      <c r="BB90" s="324"/>
      <c r="BC90" s="209"/>
      <c r="BD90" s="265"/>
      <c r="BE90" s="266"/>
      <c r="BF90" s="266"/>
      <c r="BG90" s="267"/>
      <c r="BI90" s="208"/>
      <c r="BJ90" s="265"/>
      <c r="BK90" s="266"/>
      <c r="BL90" s="266"/>
      <c r="BM90" s="266"/>
      <c r="BN90" s="267"/>
    </row>
    <row r="91" spans="1:66" ht="58.2" thickBot="1" x14ac:dyDescent="0.25">
      <c r="A91" s="431"/>
      <c r="B91" s="396"/>
      <c r="C91" s="432"/>
      <c r="D91" s="7" t="s">
        <v>202</v>
      </c>
      <c r="E91" s="8">
        <v>2.3E-2</v>
      </c>
      <c r="F91" s="122">
        <f t="shared" si="7"/>
        <v>3.0000000000000001E-3</v>
      </c>
      <c r="G91" s="11" t="s">
        <v>45</v>
      </c>
      <c r="H91" s="12">
        <v>2.2999999999999998</v>
      </c>
      <c r="I91" s="165">
        <f>'[1]Analisis de resultados'!$BE$65</f>
        <v>0.3</v>
      </c>
      <c r="K91" s="136" t="s">
        <v>218</v>
      </c>
      <c r="L91" s="22">
        <v>2.2999999999999998</v>
      </c>
      <c r="M91" s="189">
        <f>AF91</f>
        <v>0.5</v>
      </c>
      <c r="N91" s="76" t="s">
        <v>216</v>
      </c>
      <c r="O91" s="145">
        <v>2.3E-2</v>
      </c>
      <c r="P91" s="146">
        <f>M91/100</f>
        <v>5.0000000000000001E-3</v>
      </c>
      <c r="Q91" s="406"/>
      <c r="R91" s="465"/>
      <c r="S91" s="430"/>
      <c r="W91" s="210" t="s">
        <v>383</v>
      </c>
      <c r="X91" s="113" t="s">
        <v>83</v>
      </c>
      <c r="Y91" s="113">
        <v>2.2999999999999998</v>
      </c>
      <c r="Z91" s="95"/>
      <c r="AA91" s="1" t="s">
        <v>356</v>
      </c>
      <c r="AB91" s="301">
        <v>3.0800000000000001E-2</v>
      </c>
      <c r="AC91" s="302">
        <v>6.9999999999999999E-4</v>
      </c>
      <c r="AE91" s="225" t="s">
        <v>354</v>
      </c>
      <c r="AF91" s="209">
        <v>0.5</v>
      </c>
      <c r="AG91" s="270"/>
      <c r="AH91" s="229" t="s">
        <v>357</v>
      </c>
      <c r="AI91" s="98">
        <v>2.2999999999999998</v>
      </c>
      <c r="AJ91" s="230" t="s">
        <v>126</v>
      </c>
      <c r="AK91" s="98">
        <v>1.1000000000000001</v>
      </c>
      <c r="AL91" s="230" t="s">
        <v>358</v>
      </c>
      <c r="AM91" s="98">
        <v>0</v>
      </c>
      <c r="AN91" s="2"/>
      <c r="AO91" s="1" t="s">
        <v>355</v>
      </c>
      <c r="BA91" s="323" t="s">
        <v>410</v>
      </c>
      <c r="BB91" s="324"/>
      <c r="BC91" s="209"/>
      <c r="BD91" s="265"/>
      <c r="BE91" s="266"/>
      <c r="BF91" s="266"/>
      <c r="BG91" s="267"/>
      <c r="BI91" s="208"/>
      <c r="BJ91" s="265"/>
      <c r="BK91" s="266"/>
      <c r="BL91" s="266"/>
      <c r="BM91" s="266"/>
      <c r="BN91" s="267"/>
    </row>
    <row r="92" spans="1:66" s="36" customFormat="1" ht="15.6" x14ac:dyDescent="0.3">
      <c r="A92" s="39"/>
      <c r="B92" s="40"/>
      <c r="C92" s="118"/>
      <c r="D92" s="42"/>
      <c r="E92" s="40"/>
      <c r="F92" s="118"/>
      <c r="G92" s="43"/>
      <c r="H92" s="44"/>
      <c r="I92" s="45"/>
      <c r="K92" s="119"/>
      <c r="L92" s="39"/>
      <c r="M92" s="39"/>
      <c r="N92" s="39"/>
      <c r="O92" s="39"/>
      <c r="P92" s="39"/>
      <c r="Q92" s="39"/>
      <c r="R92" s="39"/>
      <c r="S92" s="39"/>
      <c r="W92" s="39"/>
      <c r="X92" s="37"/>
      <c r="AD92" s="276"/>
      <c r="AE92" s="276"/>
      <c r="AF92" s="276" t="s">
        <v>300</v>
      </c>
      <c r="AG92" s="276"/>
      <c r="AH92" s="276"/>
      <c r="AI92" s="276"/>
      <c r="AL92" s="39"/>
      <c r="AN92" s="39"/>
      <c r="BA92" s="323" t="s">
        <v>430</v>
      </c>
      <c r="BB92" s="324"/>
      <c r="BC92" s="209"/>
      <c r="BD92" s="265"/>
      <c r="BE92" s="266"/>
      <c r="BF92" s="266"/>
      <c r="BG92" s="267"/>
      <c r="BI92" s="208"/>
      <c r="BJ92" s="265"/>
      <c r="BK92" s="266"/>
      <c r="BL92" s="266"/>
      <c r="BM92" s="266"/>
      <c r="BN92" s="267"/>
    </row>
    <row r="93" spans="1:66" s="36" customFormat="1" ht="15.6" customHeight="1" x14ac:dyDescent="0.3">
      <c r="A93" s="39"/>
      <c r="B93" s="40"/>
      <c r="C93" s="118"/>
      <c r="D93" s="42"/>
      <c r="E93" s="40"/>
      <c r="F93" s="118"/>
      <c r="G93" s="43"/>
      <c r="H93" s="44"/>
      <c r="I93" s="45"/>
      <c r="K93" s="119"/>
      <c r="L93" s="39"/>
      <c r="M93" s="39"/>
      <c r="N93" s="39"/>
      <c r="O93" s="39"/>
      <c r="P93" s="39"/>
      <c r="Q93" s="39"/>
      <c r="R93" s="39"/>
      <c r="S93" s="39"/>
      <c r="W93" s="39"/>
      <c r="X93" s="37"/>
      <c r="AL93" s="39"/>
      <c r="AN93" s="39"/>
      <c r="BA93" s="323" t="s">
        <v>456</v>
      </c>
      <c r="BB93" s="324"/>
      <c r="BC93" s="209"/>
      <c r="BD93" s="265"/>
      <c r="BE93" s="266"/>
      <c r="BF93" s="266"/>
      <c r="BG93" s="267"/>
      <c r="BI93" s="208"/>
      <c r="BJ93" s="265"/>
      <c r="BK93" s="266"/>
      <c r="BL93" s="266"/>
      <c r="BM93" s="266"/>
      <c r="BN93" s="267"/>
    </row>
    <row r="94" spans="1:66" s="36" customFormat="1" ht="15.6" customHeight="1" x14ac:dyDescent="0.3">
      <c r="A94" s="39"/>
      <c r="B94" s="40"/>
      <c r="C94" s="118"/>
      <c r="D94" s="42"/>
      <c r="E94" s="40"/>
      <c r="F94" s="118"/>
      <c r="G94" s="43"/>
      <c r="H94" s="44"/>
      <c r="I94" s="45"/>
      <c r="K94" s="119"/>
      <c r="L94" s="39"/>
      <c r="M94" s="39"/>
      <c r="N94" s="39"/>
      <c r="O94" s="39"/>
      <c r="P94" s="39"/>
      <c r="Q94" s="39"/>
      <c r="R94" s="39"/>
      <c r="S94" s="39"/>
      <c r="W94" s="39"/>
      <c r="X94" s="37"/>
      <c r="AL94" s="39"/>
      <c r="AN94" s="39"/>
      <c r="BA94" s="323" t="s">
        <v>457</v>
      </c>
      <c r="BB94" s="324"/>
      <c r="BC94" s="209"/>
      <c r="BD94" s="265"/>
      <c r="BE94" s="266"/>
      <c r="BF94" s="266"/>
      <c r="BG94" s="267"/>
      <c r="BI94" s="208"/>
      <c r="BJ94" s="265"/>
      <c r="BK94" s="266"/>
      <c r="BL94" s="266"/>
      <c r="BM94" s="266"/>
      <c r="BN94" s="267"/>
    </row>
    <row r="95" spans="1:66" s="36" customFormat="1" ht="15.6" customHeight="1" x14ac:dyDescent="0.3">
      <c r="A95" s="39"/>
      <c r="B95" s="40"/>
      <c r="C95" s="118"/>
      <c r="D95" s="42"/>
      <c r="E95" s="40"/>
      <c r="F95" s="118"/>
      <c r="G95" s="43"/>
      <c r="H95" s="44"/>
      <c r="I95" s="45"/>
      <c r="K95" s="119"/>
      <c r="L95" s="39"/>
      <c r="M95" s="39"/>
      <c r="N95" s="39"/>
      <c r="O95" s="39"/>
      <c r="P95" s="39"/>
      <c r="Q95" s="39"/>
      <c r="R95" s="39"/>
      <c r="S95" s="39"/>
      <c r="W95" s="39"/>
      <c r="X95" s="37"/>
      <c r="AL95" s="39"/>
      <c r="AN95" s="39"/>
      <c r="BA95" s="323" t="s">
        <v>458</v>
      </c>
      <c r="BB95" s="324"/>
      <c r="BC95" s="209"/>
      <c r="BD95" s="265"/>
      <c r="BE95" s="266"/>
      <c r="BF95" s="266"/>
      <c r="BG95" s="267"/>
      <c r="BI95" s="208"/>
      <c r="BJ95" s="265"/>
      <c r="BK95" s="266"/>
      <c r="BL95" s="266"/>
      <c r="BM95" s="266"/>
      <c r="BN95" s="267"/>
    </row>
    <row r="96" spans="1:66" s="36" customFormat="1" ht="16.2" customHeight="1" x14ac:dyDescent="0.3">
      <c r="A96" s="39"/>
      <c r="B96" s="40"/>
      <c r="C96" s="118"/>
      <c r="D96" s="42"/>
      <c r="E96" s="40"/>
      <c r="F96" s="118"/>
      <c r="G96" s="43"/>
      <c r="H96" s="44"/>
      <c r="I96" s="45"/>
      <c r="K96" s="119"/>
      <c r="L96" s="39"/>
      <c r="M96" s="39"/>
      <c r="N96" s="39"/>
      <c r="O96" s="39"/>
      <c r="P96" s="39"/>
      <c r="Q96" s="39"/>
      <c r="R96" s="39"/>
      <c r="S96" s="39"/>
      <c r="W96" s="39"/>
      <c r="X96" s="37"/>
      <c r="AL96" s="39"/>
      <c r="AN96" s="39"/>
      <c r="BA96" s="323" t="s">
        <v>459</v>
      </c>
      <c r="BB96" s="324"/>
      <c r="BC96" s="209"/>
      <c r="BD96" s="265"/>
      <c r="BE96" s="266"/>
      <c r="BF96" s="266"/>
      <c r="BG96" s="267"/>
      <c r="BI96" s="208"/>
      <c r="BJ96" s="265"/>
      <c r="BK96" s="266"/>
      <c r="BL96" s="266"/>
      <c r="BM96" s="266"/>
      <c r="BN96" s="267"/>
    </row>
    <row r="97" spans="1:66" s="36" customFormat="1" ht="16.2" customHeight="1" x14ac:dyDescent="0.3">
      <c r="A97" s="39"/>
      <c r="B97" s="40"/>
      <c r="C97" s="118"/>
      <c r="D97" s="42"/>
      <c r="E97" s="40"/>
      <c r="F97" s="118"/>
      <c r="G97" s="43"/>
      <c r="H97" s="44"/>
      <c r="I97" s="45"/>
      <c r="K97" s="119"/>
      <c r="L97" s="39"/>
      <c r="M97" s="39"/>
      <c r="N97" s="39"/>
      <c r="O97" s="39"/>
      <c r="P97" s="39"/>
      <c r="Q97" s="39"/>
      <c r="R97" s="39"/>
      <c r="S97" s="39"/>
      <c r="W97" s="39"/>
      <c r="X97" s="37"/>
      <c r="AL97" s="39"/>
      <c r="AN97" s="39"/>
      <c r="BA97" s="323" t="s">
        <v>460</v>
      </c>
      <c r="BB97" s="324"/>
      <c r="BC97" s="209"/>
      <c r="BD97" s="265"/>
      <c r="BE97" s="266"/>
      <c r="BF97" s="266"/>
      <c r="BG97" s="267"/>
      <c r="BI97" s="208"/>
      <c r="BJ97" s="265"/>
      <c r="BK97" s="266"/>
      <c r="BL97" s="266"/>
      <c r="BM97" s="266"/>
      <c r="BN97" s="267"/>
    </row>
    <row r="98" spans="1:66" s="36" customFormat="1" ht="16.2" customHeight="1" x14ac:dyDescent="0.3">
      <c r="A98" s="39"/>
      <c r="B98" s="40"/>
      <c r="C98" s="118"/>
      <c r="D98" s="42"/>
      <c r="E98" s="40"/>
      <c r="F98" s="118"/>
      <c r="G98" s="43"/>
      <c r="H98" s="44"/>
      <c r="I98" s="45"/>
      <c r="K98" s="119"/>
      <c r="L98" s="39"/>
      <c r="M98" s="39"/>
      <c r="N98" s="39"/>
      <c r="O98" s="39"/>
      <c r="P98" s="39"/>
      <c r="Q98" s="39"/>
      <c r="R98" s="39"/>
      <c r="S98" s="39"/>
      <c r="W98" s="39"/>
      <c r="X98" s="37"/>
      <c r="AL98" s="39"/>
      <c r="AN98" s="39"/>
      <c r="BA98" s="323" t="s">
        <v>461</v>
      </c>
      <c r="BB98" s="324"/>
      <c r="BC98" s="209"/>
      <c r="BD98" s="265"/>
      <c r="BE98" s="266"/>
      <c r="BF98" s="266"/>
      <c r="BG98" s="267"/>
      <c r="BI98" s="208"/>
      <c r="BJ98" s="265"/>
      <c r="BK98" s="266"/>
      <c r="BL98" s="266"/>
      <c r="BM98" s="266"/>
      <c r="BN98" s="267"/>
    </row>
    <row r="99" spans="1:66" s="36" customFormat="1" ht="16.2" customHeight="1" thickBot="1" x14ac:dyDescent="0.35">
      <c r="A99" s="39"/>
      <c r="B99" s="40"/>
      <c r="C99" s="118"/>
      <c r="D99" s="42"/>
      <c r="E99" s="40"/>
      <c r="F99" s="118"/>
      <c r="G99" s="43"/>
      <c r="H99" s="44"/>
      <c r="I99" s="45"/>
      <c r="K99" s="119"/>
      <c r="L99" s="39"/>
      <c r="M99" s="39"/>
      <c r="N99" s="39"/>
      <c r="O99" s="39"/>
      <c r="P99" s="39"/>
      <c r="Q99" s="39"/>
      <c r="R99" s="39"/>
      <c r="S99" s="39"/>
      <c r="W99" s="39"/>
      <c r="X99" s="37"/>
      <c r="AL99" s="39"/>
      <c r="AN99" s="39"/>
      <c r="BA99" s="323" t="s">
        <v>550</v>
      </c>
      <c r="BB99" s="324"/>
      <c r="BC99" s="209"/>
      <c r="BD99" s="265"/>
      <c r="BE99" s="266"/>
      <c r="BF99" s="266"/>
      <c r="BG99" s="267"/>
      <c r="BI99" s="208"/>
      <c r="BJ99" s="265"/>
      <c r="BK99" s="266"/>
      <c r="BL99" s="266"/>
      <c r="BM99" s="266"/>
      <c r="BN99" s="267"/>
    </row>
    <row r="100" spans="1:66" s="36" customFormat="1" ht="21.6" customHeight="1" thickBot="1" x14ac:dyDescent="0.35">
      <c r="A100" s="463" t="s">
        <v>205</v>
      </c>
      <c r="B100" s="463"/>
      <c r="C100" s="463"/>
      <c r="D100" s="463"/>
      <c r="E100" s="463"/>
      <c r="F100" s="463"/>
      <c r="G100" s="463"/>
      <c r="H100" s="462">
        <f>C102+C105+C114</f>
        <v>4.4139999999999999E-2</v>
      </c>
      <c r="I100" s="462"/>
      <c r="K100" s="408" t="s">
        <v>205</v>
      </c>
      <c r="L100" s="409"/>
      <c r="M100" s="409"/>
      <c r="N100" s="409"/>
      <c r="O100" s="409"/>
      <c r="P100" s="409"/>
      <c r="Q100" s="409"/>
      <c r="R100" s="410">
        <f>S102+S105+S114</f>
        <v>5.1000000000000004E-2</v>
      </c>
      <c r="S100" s="411"/>
      <c r="W100" s="39"/>
      <c r="X100" s="37"/>
      <c r="Y100" s="39"/>
      <c r="Z100" s="39"/>
      <c r="AB100" s="214"/>
      <c r="AC100" s="214"/>
      <c r="AD100" s="343" t="s">
        <v>280</v>
      </c>
      <c r="AE100" s="343"/>
      <c r="AF100" s="343"/>
      <c r="AG100" s="343"/>
      <c r="AH100" s="343"/>
      <c r="AK100" s="343" t="s">
        <v>281</v>
      </c>
      <c r="AL100" s="343"/>
      <c r="AM100" s="343"/>
      <c r="AN100" s="343"/>
      <c r="AO100" s="343"/>
      <c r="BC100" s="185">
        <f>AVERAGE(BC84:BC99)</f>
        <v>4</v>
      </c>
      <c r="BI100" s="185">
        <f>AVERAGE(BI84:BI99)</f>
        <v>1.6</v>
      </c>
    </row>
    <row r="101" spans="1:66" s="1" customFormat="1" ht="55.8" customHeight="1" thickBot="1" x14ac:dyDescent="0.25">
      <c r="A101" s="78" t="s">
        <v>64</v>
      </c>
      <c r="B101" s="78" t="s">
        <v>77</v>
      </c>
      <c r="C101" s="78" t="s">
        <v>76</v>
      </c>
      <c r="D101" s="79" t="s">
        <v>63</v>
      </c>
      <c r="E101" s="80" t="s">
        <v>77</v>
      </c>
      <c r="F101" s="80" t="s">
        <v>76</v>
      </c>
      <c r="G101" s="81" t="s">
        <v>59</v>
      </c>
      <c r="H101" s="81" t="s">
        <v>150</v>
      </c>
      <c r="I101" s="82" t="s">
        <v>58</v>
      </c>
      <c r="J101" s="36"/>
      <c r="K101" s="84" t="s">
        <v>60</v>
      </c>
      <c r="L101" s="85" t="s">
        <v>61</v>
      </c>
      <c r="M101" s="86" t="s">
        <v>62</v>
      </c>
      <c r="N101" s="87" t="s">
        <v>80</v>
      </c>
      <c r="O101" s="87" t="s">
        <v>78</v>
      </c>
      <c r="P101" s="87" t="s">
        <v>76</v>
      </c>
      <c r="Q101" s="88" t="s">
        <v>79</v>
      </c>
      <c r="R101" s="88" t="s">
        <v>78</v>
      </c>
      <c r="S101" s="89" t="s">
        <v>76</v>
      </c>
      <c r="AD101" s="169"/>
      <c r="AE101" s="169" t="s">
        <v>454</v>
      </c>
      <c r="AF101" s="169"/>
      <c r="AG101" s="169"/>
      <c r="AH101" s="169"/>
      <c r="AI101" s="214"/>
      <c r="AJ101" s="214"/>
    </row>
    <row r="102" spans="1:66" ht="61.2" customHeight="1" thickBot="1" x14ac:dyDescent="0.35">
      <c r="A102" s="445" t="s">
        <v>219</v>
      </c>
      <c r="B102" s="369">
        <v>0.03</v>
      </c>
      <c r="C102" s="446">
        <f>F102+F103</f>
        <v>0.01</v>
      </c>
      <c r="D102" s="7" t="s">
        <v>220</v>
      </c>
      <c r="E102" s="8">
        <v>0</v>
      </c>
      <c r="F102" s="122">
        <f>I102/100</f>
        <v>0</v>
      </c>
      <c r="G102" s="11" t="s">
        <v>46</v>
      </c>
      <c r="H102" s="12">
        <v>0</v>
      </c>
      <c r="I102" s="165">
        <f>'[1]Analisis de resultados'!$BG$65</f>
        <v>0</v>
      </c>
      <c r="J102" s="181"/>
      <c r="K102" s="137" t="s">
        <v>225</v>
      </c>
      <c r="L102" s="20"/>
      <c r="M102" s="53"/>
      <c r="N102" s="17" t="s">
        <v>223</v>
      </c>
      <c r="O102" s="18"/>
      <c r="P102" s="120"/>
      <c r="Q102" s="404" t="s">
        <v>222</v>
      </c>
      <c r="R102" s="464">
        <v>0.03</v>
      </c>
      <c r="S102" s="428">
        <f>P102+P103</f>
        <v>2.7000000000000003E-2</v>
      </c>
      <c r="W102" s="250"/>
      <c r="X102" s="213"/>
      <c r="Y102" s="94"/>
      <c r="AB102" s="94"/>
      <c r="AC102" s="1"/>
      <c r="AD102" s="246" t="s">
        <v>266</v>
      </c>
      <c r="AE102" s="247" t="s">
        <v>267</v>
      </c>
      <c r="AF102" s="247" t="s">
        <v>268</v>
      </c>
      <c r="AG102" s="247" t="s">
        <v>269</v>
      </c>
      <c r="AH102" s="247" t="s">
        <v>270</v>
      </c>
      <c r="AI102" s="93"/>
      <c r="AJ102" s="215"/>
      <c r="AK102" s="246" t="s">
        <v>282</v>
      </c>
      <c r="AL102" s="247" t="s">
        <v>452</v>
      </c>
      <c r="AM102" s="247" t="s">
        <v>283</v>
      </c>
      <c r="AN102" s="247" t="s">
        <v>453</v>
      </c>
      <c r="AO102" s="247" t="s">
        <v>284</v>
      </c>
      <c r="AP102" s="39"/>
      <c r="AQ102" s="39"/>
      <c r="AR102" s="1"/>
      <c r="AS102" s="1" t="s">
        <v>518</v>
      </c>
      <c r="AT102" s="1" t="s">
        <v>519</v>
      </c>
      <c r="AU102" s="1" t="s">
        <v>520</v>
      </c>
      <c r="AV102" s="1" t="s">
        <v>521</v>
      </c>
      <c r="AW102" s="1" t="s">
        <v>522</v>
      </c>
      <c r="AX102" s="1" t="s">
        <v>523</v>
      </c>
      <c r="AY102" s="1" t="s">
        <v>524</v>
      </c>
      <c r="AZ102" s="1" t="s">
        <v>525</v>
      </c>
    </row>
    <row r="103" spans="1:66" ht="77.400000000000006" thickBot="1" x14ac:dyDescent="0.25">
      <c r="A103" s="439"/>
      <c r="B103" s="385"/>
      <c r="C103" s="436"/>
      <c r="D103" s="7" t="s">
        <v>221</v>
      </c>
      <c r="E103" s="8">
        <v>0.03</v>
      </c>
      <c r="F103" s="122">
        <f>I103/100</f>
        <v>0.01</v>
      </c>
      <c r="G103" s="11" t="s">
        <v>47</v>
      </c>
      <c r="H103" s="12">
        <v>3</v>
      </c>
      <c r="I103" s="165">
        <f>'[1]Analisis de resultados'!$BH$65</f>
        <v>1</v>
      </c>
      <c r="K103" s="136" t="s">
        <v>226</v>
      </c>
      <c r="L103" s="22">
        <v>3</v>
      </c>
      <c r="M103" s="189">
        <f>AA103</f>
        <v>2.7</v>
      </c>
      <c r="N103" s="76" t="s">
        <v>224</v>
      </c>
      <c r="O103" s="145">
        <v>0.03</v>
      </c>
      <c r="P103" s="146">
        <f>M103/100</f>
        <v>2.7000000000000003E-2</v>
      </c>
      <c r="Q103" s="406"/>
      <c r="R103" s="465"/>
      <c r="S103" s="430"/>
      <c r="W103" s="210" t="s">
        <v>440</v>
      </c>
      <c r="X103" s="113" t="s">
        <v>83</v>
      </c>
      <c r="Y103" s="113">
        <v>3</v>
      </c>
      <c r="Z103" s="320"/>
      <c r="AA103" s="321">
        <f>AC103+AJ103</f>
        <v>2.7</v>
      </c>
      <c r="AB103" s="250"/>
      <c r="AC103" s="208">
        <v>1.5</v>
      </c>
      <c r="AD103" s="211">
        <v>0.3</v>
      </c>
      <c r="AE103" s="212">
        <v>0.6</v>
      </c>
      <c r="AF103" s="212">
        <v>0.9</v>
      </c>
      <c r="AG103" s="212">
        <v>1.2</v>
      </c>
      <c r="AH103" s="212">
        <v>1.5</v>
      </c>
      <c r="AI103" s="94"/>
      <c r="AJ103" s="208">
        <v>1.2</v>
      </c>
      <c r="AK103" s="211">
        <v>0.3</v>
      </c>
      <c r="AL103" s="212">
        <v>0.6</v>
      </c>
      <c r="AM103" s="212">
        <v>0.9</v>
      </c>
      <c r="AN103" s="212">
        <v>1.2</v>
      </c>
      <c r="AO103" s="212">
        <v>1.5</v>
      </c>
      <c r="AR103" s="1" t="s">
        <v>441</v>
      </c>
      <c r="AS103" s="172">
        <v>0.6</v>
      </c>
      <c r="AT103" s="172">
        <v>0.9</v>
      </c>
      <c r="AU103" s="172"/>
      <c r="AV103" s="172"/>
      <c r="AW103" s="172"/>
      <c r="AX103" s="299"/>
      <c r="AY103" s="299"/>
      <c r="AZ103" s="299"/>
      <c r="BB103" s="1" t="s">
        <v>517</v>
      </c>
      <c r="BC103" s="171">
        <f>AVERAGE(AS103:AZ103)</f>
        <v>0.75</v>
      </c>
    </row>
    <row r="104" spans="1:66" s="36" customFormat="1" ht="16.2" thickBot="1" x14ac:dyDescent="0.35">
      <c r="A104" s="39"/>
      <c r="B104" s="40"/>
      <c r="C104" s="118"/>
      <c r="D104" s="42"/>
      <c r="E104" s="40"/>
      <c r="F104" s="118"/>
      <c r="G104" s="43"/>
      <c r="H104" s="44"/>
      <c r="I104" s="45"/>
      <c r="K104" s="43"/>
      <c r="L104" s="44"/>
      <c r="M104" s="147"/>
      <c r="N104" s="42"/>
      <c r="O104" s="40"/>
      <c r="P104" s="60"/>
      <c r="Q104" s="42"/>
      <c r="R104" s="48"/>
      <c r="S104" s="59"/>
      <c r="W104" s="39"/>
      <c r="X104" s="37"/>
      <c r="AL104" s="39"/>
      <c r="AN104" s="39"/>
    </row>
    <row r="105" spans="1:66" ht="61.2" customHeight="1" x14ac:dyDescent="0.2">
      <c r="A105" s="431" t="s">
        <v>227</v>
      </c>
      <c r="B105" s="396">
        <v>0.06</v>
      </c>
      <c r="C105" s="432">
        <f>F105+F106+F107+F108+F109+F111</f>
        <v>2.4139999999999998E-2</v>
      </c>
      <c r="D105" s="7" t="s">
        <v>229</v>
      </c>
      <c r="E105" s="8">
        <v>1.2E-2</v>
      </c>
      <c r="F105" s="122">
        <f>I105/100</f>
        <v>6.0000000000000001E-3</v>
      </c>
      <c r="G105" s="11" t="s">
        <v>48</v>
      </c>
      <c r="H105" s="12">
        <v>1.2</v>
      </c>
      <c r="I105" s="165">
        <f>'[1]Analisis de resultados'!$BI$65</f>
        <v>0.6</v>
      </c>
      <c r="K105" s="137" t="s">
        <v>247</v>
      </c>
      <c r="L105" s="20">
        <v>1</v>
      </c>
      <c r="M105" s="186">
        <f>AB105+AE105</f>
        <v>0</v>
      </c>
      <c r="N105" s="17" t="s">
        <v>246</v>
      </c>
      <c r="O105" s="18">
        <v>0.01</v>
      </c>
      <c r="P105" s="120">
        <f>M105/100</f>
        <v>0</v>
      </c>
      <c r="Q105" s="466" t="s">
        <v>236</v>
      </c>
      <c r="R105" s="384">
        <v>0.06</v>
      </c>
      <c r="S105" s="469">
        <f>P105+P106+P107+P108+P109+P111</f>
        <v>0</v>
      </c>
      <c r="W105" s="210" t="s">
        <v>285</v>
      </c>
      <c r="X105" s="113" t="s">
        <v>83</v>
      </c>
      <c r="Y105" s="113">
        <v>1</v>
      </c>
      <c r="Z105" s="113"/>
      <c r="AA105" s="225" t="s">
        <v>462</v>
      </c>
      <c r="AB105" s="216">
        <v>0</v>
      </c>
      <c r="AC105" s="183"/>
      <c r="AD105" s="225" t="s">
        <v>463</v>
      </c>
      <c r="AE105" s="216">
        <v>0</v>
      </c>
      <c r="AF105" s="93"/>
      <c r="AG105" s="93"/>
      <c r="AH105" s="183" t="s">
        <v>392</v>
      </c>
      <c r="AI105" s="344" t="s">
        <v>462</v>
      </c>
      <c r="AJ105" s="243" t="s">
        <v>266</v>
      </c>
      <c r="AK105" s="244" t="s">
        <v>267</v>
      </c>
      <c r="AL105" s="244" t="s">
        <v>268</v>
      </c>
      <c r="AM105" s="244" t="s">
        <v>269</v>
      </c>
      <c r="AN105" s="244" t="s">
        <v>270</v>
      </c>
      <c r="AO105" s="248"/>
      <c r="AQ105" s="1"/>
      <c r="AR105" s="1"/>
    </row>
    <row r="106" spans="1:66" ht="61.2" customHeight="1" x14ac:dyDescent="0.2">
      <c r="A106" s="431"/>
      <c r="B106" s="396"/>
      <c r="C106" s="432"/>
      <c r="D106" s="7" t="s">
        <v>230</v>
      </c>
      <c r="E106" s="8">
        <v>9.5999999999999992E-3</v>
      </c>
      <c r="F106" s="122">
        <f>I106/100</f>
        <v>4.5399999999999998E-3</v>
      </c>
      <c r="G106" s="11" t="s">
        <v>49</v>
      </c>
      <c r="H106" s="12">
        <v>0.96</v>
      </c>
      <c r="I106" s="165">
        <f>'[1]Analisis de resultados'!$BJ$65</f>
        <v>0.45400000000000001</v>
      </c>
      <c r="K106" s="135" t="s">
        <v>249</v>
      </c>
      <c r="L106" s="12">
        <v>1</v>
      </c>
      <c r="M106" s="187">
        <f>AB106+AE106</f>
        <v>0</v>
      </c>
      <c r="N106" s="7" t="s">
        <v>248</v>
      </c>
      <c r="O106" s="8">
        <v>0.01</v>
      </c>
      <c r="P106" s="122">
        <f>M106/100</f>
        <v>0</v>
      </c>
      <c r="Q106" s="467"/>
      <c r="R106" s="396"/>
      <c r="S106" s="470"/>
      <c r="W106" s="210" t="s">
        <v>286</v>
      </c>
      <c r="X106" s="113" t="s">
        <v>83</v>
      </c>
      <c r="Y106" s="113">
        <v>1</v>
      </c>
      <c r="Z106" s="113"/>
      <c r="AA106" s="225" t="s">
        <v>462</v>
      </c>
      <c r="AB106" s="216">
        <v>0</v>
      </c>
      <c r="AC106" s="214"/>
      <c r="AD106" s="225" t="s">
        <v>463</v>
      </c>
      <c r="AE106" s="216">
        <v>0</v>
      </c>
      <c r="AI106" s="345"/>
      <c r="AJ106" s="177">
        <v>0.1</v>
      </c>
      <c r="AK106" s="178">
        <v>0.2</v>
      </c>
      <c r="AL106" s="178">
        <v>0.3</v>
      </c>
      <c r="AM106" s="178">
        <v>0.4</v>
      </c>
      <c r="AN106" s="178">
        <v>0.5</v>
      </c>
      <c r="AO106" s="249"/>
      <c r="AQ106" s="1"/>
      <c r="AR106" s="1"/>
    </row>
    <row r="107" spans="1:66" ht="61.2" customHeight="1" x14ac:dyDescent="0.2">
      <c r="A107" s="431"/>
      <c r="B107" s="396"/>
      <c r="C107" s="432"/>
      <c r="D107" s="7" t="s">
        <v>231</v>
      </c>
      <c r="E107" s="8">
        <v>9.5999999999999992E-3</v>
      </c>
      <c r="F107" s="122">
        <f>I107/100</f>
        <v>4.5000000000000005E-3</v>
      </c>
      <c r="G107" s="11" t="s">
        <v>50</v>
      </c>
      <c r="H107" s="12">
        <v>0.96</v>
      </c>
      <c r="I107" s="165">
        <f>'[1]Analisis de resultados'!$BK$65</f>
        <v>0.45</v>
      </c>
      <c r="K107" s="135" t="s">
        <v>251</v>
      </c>
      <c r="L107" s="12">
        <v>1</v>
      </c>
      <c r="M107" s="187">
        <f>AB107+AE107</f>
        <v>0</v>
      </c>
      <c r="N107" s="7" t="s">
        <v>250</v>
      </c>
      <c r="O107" s="8">
        <v>0.01</v>
      </c>
      <c r="P107" s="122">
        <f>M107/100</f>
        <v>0</v>
      </c>
      <c r="Q107" s="467"/>
      <c r="R107" s="396"/>
      <c r="S107" s="470"/>
      <c r="W107" s="210" t="s">
        <v>287</v>
      </c>
      <c r="X107" s="113" t="s">
        <v>83</v>
      </c>
      <c r="Y107" s="113">
        <v>1</v>
      </c>
      <c r="Z107" s="113"/>
      <c r="AA107" s="225" t="s">
        <v>462</v>
      </c>
      <c r="AB107" s="216">
        <v>0</v>
      </c>
      <c r="AC107" s="214"/>
      <c r="AD107" s="225" t="s">
        <v>463</v>
      </c>
      <c r="AE107" s="216">
        <v>0</v>
      </c>
      <c r="AO107" s="249"/>
      <c r="AQ107" s="1"/>
      <c r="AR107" s="1"/>
    </row>
    <row r="108" spans="1:66" ht="61.2" customHeight="1" x14ac:dyDescent="0.2">
      <c r="A108" s="431"/>
      <c r="B108" s="396"/>
      <c r="C108" s="432"/>
      <c r="D108" s="7" t="s">
        <v>232</v>
      </c>
      <c r="E108" s="8">
        <v>9.5999999999999992E-3</v>
      </c>
      <c r="F108" s="122">
        <f>I108/100</f>
        <v>3.0000000000000001E-3</v>
      </c>
      <c r="G108" s="11" t="s">
        <v>51</v>
      </c>
      <c r="H108" s="12">
        <v>0.96</v>
      </c>
      <c r="I108" s="165">
        <f>'[1]Analisis de resultados'!$BL$65</f>
        <v>0.3</v>
      </c>
      <c r="K108" s="135" t="s">
        <v>253</v>
      </c>
      <c r="L108" s="12">
        <v>1</v>
      </c>
      <c r="M108" s="187">
        <f>AB108+AE108</f>
        <v>0</v>
      </c>
      <c r="N108" s="7" t="s">
        <v>252</v>
      </c>
      <c r="O108" s="8">
        <v>0.01</v>
      </c>
      <c r="P108" s="122">
        <f>M108/100</f>
        <v>0</v>
      </c>
      <c r="Q108" s="467"/>
      <c r="R108" s="396"/>
      <c r="S108" s="470"/>
      <c r="W108" s="210" t="s">
        <v>288</v>
      </c>
      <c r="X108" s="113" t="s">
        <v>83</v>
      </c>
      <c r="Y108" s="113">
        <v>1</v>
      </c>
      <c r="Z108" s="113"/>
      <c r="AA108" s="225" t="s">
        <v>462</v>
      </c>
      <c r="AB108" s="216">
        <v>0</v>
      </c>
      <c r="AC108" s="214"/>
      <c r="AD108" s="225" t="s">
        <v>463</v>
      </c>
      <c r="AE108" s="216">
        <v>0</v>
      </c>
      <c r="AG108" s="1"/>
      <c r="AH108" s="1" t="s">
        <v>393</v>
      </c>
      <c r="AI108" s="344" t="s">
        <v>526</v>
      </c>
      <c r="AJ108" s="243" t="s">
        <v>282</v>
      </c>
      <c r="AK108" s="244" t="s">
        <v>452</v>
      </c>
      <c r="AL108" s="244" t="s">
        <v>283</v>
      </c>
      <c r="AM108" s="244" t="s">
        <v>453</v>
      </c>
      <c r="AN108" s="244" t="s">
        <v>284</v>
      </c>
      <c r="AO108" s="249"/>
      <c r="AQ108" s="1"/>
      <c r="AR108" s="1"/>
    </row>
    <row r="109" spans="1:66" ht="42" customHeight="1" x14ac:dyDescent="0.2">
      <c r="A109" s="431"/>
      <c r="B109" s="396"/>
      <c r="C109" s="432"/>
      <c r="D109" s="362" t="s">
        <v>233</v>
      </c>
      <c r="E109" s="364">
        <v>9.5999999999999992E-3</v>
      </c>
      <c r="F109" s="361">
        <f>(I109+I110)/100</f>
        <v>3.5999999999999999E-3</v>
      </c>
      <c r="G109" s="11" t="s">
        <v>52</v>
      </c>
      <c r="H109" s="12">
        <v>0.48</v>
      </c>
      <c r="I109" s="165">
        <f>'[1]Analisis de resultados'!$BM$65</f>
        <v>0.24</v>
      </c>
      <c r="K109" s="472" t="s">
        <v>255</v>
      </c>
      <c r="L109" s="389">
        <v>1</v>
      </c>
      <c r="M109" s="421">
        <f>AB109+AE109</f>
        <v>0</v>
      </c>
      <c r="N109" s="362" t="s">
        <v>254</v>
      </c>
      <c r="O109" s="364">
        <v>0.01</v>
      </c>
      <c r="P109" s="361">
        <f>M109/100</f>
        <v>0</v>
      </c>
      <c r="Q109" s="467"/>
      <c r="R109" s="396"/>
      <c r="S109" s="470"/>
      <c r="W109" s="210" t="s">
        <v>289</v>
      </c>
      <c r="X109" s="113" t="s">
        <v>83</v>
      </c>
      <c r="Y109" s="113">
        <v>1</v>
      </c>
      <c r="Z109" s="113"/>
      <c r="AA109" s="225" t="s">
        <v>462</v>
      </c>
      <c r="AB109" s="216">
        <v>0</v>
      </c>
      <c r="AC109" s="214"/>
      <c r="AD109" s="225" t="s">
        <v>463</v>
      </c>
      <c r="AE109" s="216">
        <v>0</v>
      </c>
      <c r="AG109" s="1"/>
      <c r="AH109" s="1"/>
      <c r="AI109" s="345"/>
      <c r="AJ109" s="177">
        <v>0.1</v>
      </c>
      <c r="AK109" s="178">
        <v>0.2</v>
      </c>
      <c r="AL109" s="178">
        <v>0.3</v>
      </c>
      <c r="AM109" s="178">
        <v>0.4</v>
      </c>
      <c r="AN109" s="178">
        <v>0.5</v>
      </c>
      <c r="AO109" s="249"/>
      <c r="AQ109" s="1"/>
      <c r="AR109" s="1"/>
    </row>
    <row r="110" spans="1:66" ht="42" customHeight="1" x14ac:dyDescent="0.3">
      <c r="A110" s="431"/>
      <c r="B110" s="396"/>
      <c r="C110" s="432"/>
      <c r="D110" s="433"/>
      <c r="E110" s="378"/>
      <c r="F110" s="360"/>
      <c r="G110" s="11" t="s">
        <v>53</v>
      </c>
      <c r="H110" s="12">
        <v>0.48</v>
      </c>
      <c r="I110" s="165">
        <f>'[1]Analisis de resultados'!$BN$65</f>
        <v>0.12</v>
      </c>
      <c r="K110" s="473"/>
      <c r="L110" s="451"/>
      <c r="M110" s="452"/>
      <c r="N110" s="433"/>
      <c r="O110" s="378"/>
      <c r="P110" s="360"/>
      <c r="Q110" s="467"/>
      <c r="R110" s="396"/>
      <c r="S110" s="470"/>
      <c r="AG110" s="1"/>
      <c r="AH110" s="1"/>
      <c r="AO110" s="249"/>
    </row>
    <row r="111" spans="1:66" ht="40.200000000000003" customHeight="1" x14ac:dyDescent="0.2">
      <c r="A111" s="431"/>
      <c r="B111" s="396"/>
      <c r="C111" s="432"/>
      <c r="D111" s="362" t="s">
        <v>234</v>
      </c>
      <c r="E111" s="364">
        <v>9.5999999999999992E-3</v>
      </c>
      <c r="F111" s="361">
        <f>(I111+I112)/100</f>
        <v>2.5000000000000001E-3</v>
      </c>
      <c r="G111" s="11" t="s">
        <v>54</v>
      </c>
      <c r="H111" s="12">
        <v>0.48</v>
      </c>
      <c r="I111" s="165">
        <f>'[1]Analisis de resultados'!$BO$65</f>
        <v>0.13</v>
      </c>
      <c r="K111" s="472" t="s">
        <v>257</v>
      </c>
      <c r="L111" s="389">
        <v>1</v>
      </c>
      <c r="M111" s="421">
        <f>AB111+AE111</f>
        <v>0</v>
      </c>
      <c r="N111" s="362" t="s">
        <v>256</v>
      </c>
      <c r="O111" s="364">
        <v>0.01</v>
      </c>
      <c r="P111" s="361">
        <f>M111/100</f>
        <v>0</v>
      </c>
      <c r="Q111" s="467"/>
      <c r="R111" s="396"/>
      <c r="S111" s="470"/>
      <c r="W111" s="210" t="s">
        <v>290</v>
      </c>
      <c r="X111" s="113" t="s">
        <v>83</v>
      </c>
      <c r="Y111" s="113">
        <v>1</v>
      </c>
      <c r="Z111" s="113"/>
      <c r="AA111" s="225" t="s">
        <v>462</v>
      </c>
      <c r="AB111" s="216">
        <v>0</v>
      </c>
      <c r="AC111" s="214"/>
      <c r="AD111" s="225" t="s">
        <v>463</v>
      </c>
      <c r="AE111" s="216">
        <v>0</v>
      </c>
      <c r="AF111" s="94"/>
      <c r="AG111" s="250"/>
      <c r="AH111" s="250"/>
      <c r="AI111" s="250"/>
      <c r="AJ111" s="250"/>
      <c r="AK111" s="250"/>
      <c r="AL111" s="250"/>
      <c r="AM111" s="94"/>
      <c r="AN111" s="250"/>
      <c r="AO111" s="251"/>
      <c r="AQ111" s="1"/>
      <c r="AR111" s="1"/>
    </row>
    <row r="112" spans="1:66" ht="40.200000000000003" customHeight="1" thickBot="1" x14ac:dyDescent="0.35">
      <c r="A112" s="431"/>
      <c r="B112" s="396"/>
      <c r="C112" s="432"/>
      <c r="D112" s="433"/>
      <c r="E112" s="378"/>
      <c r="F112" s="360"/>
      <c r="G112" s="11" t="s">
        <v>55</v>
      </c>
      <c r="H112" s="12">
        <v>0.48</v>
      </c>
      <c r="I112" s="165">
        <f>'[1]Analisis de resultados'!$BP$65</f>
        <v>0.12</v>
      </c>
      <c r="K112" s="474"/>
      <c r="L112" s="348"/>
      <c r="M112" s="422"/>
      <c r="N112" s="363"/>
      <c r="O112" s="365"/>
      <c r="P112" s="356"/>
      <c r="Q112" s="468"/>
      <c r="R112" s="386"/>
      <c r="S112" s="471"/>
    </row>
    <row r="113" spans="1:41" s="36" customFormat="1" ht="16.2" thickBot="1" x14ac:dyDescent="0.35">
      <c r="A113" s="39"/>
      <c r="B113" s="40"/>
      <c r="C113" s="118"/>
      <c r="D113" s="42"/>
      <c r="E113" s="40"/>
      <c r="F113" s="118"/>
      <c r="G113" s="43"/>
      <c r="H113" s="44"/>
      <c r="I113" s="45"/>
      <c r="K113" s="43"/>
      <c r="L113" s="44"/>
      <c r="M113" s="317"/>
      <c r="N113" s="42"/>
      <c r="O113" s="40"/>
      <c r="P113" s="60"/>
      <c r="Q113" s="39"/>
      <c r="R113" s="49"/>
      <c r="S113" s="59"/>
      <c r="W113" s="39"/>
      <c r="X113" s="37"/>
      <c r="AB113" s="115"/>
      <c r="AC113" s="115"/>
      <c r="AD113" s="115" t="s">
        <v>280</v>
      </c>
      <c r="AE113" s="115"/>
      <c r="AF113" s="115"/>
      <c r="AG113" s="115"/>
      <c r="AJ113" s="115"/>
      <c r="AK113" s="115"/>
      <c r="AL113" s="115" t="s">
        <v>281</v>
      </c>
      <c r="AN113" s="115"/>
      <c r="AO113" s="115"/>
    </row>
    <row r="114" spans="1:41" ht="67.8" thickBot="1" x14ac:dyDescent="0.25">
      <c r="A114" s="32" t="s">
        <v>228</v>
      </c>
      <c r="B114" s="34">
        <v>0.06</v>
      </c>
      <c r="C114" s="123">
        <f>F114</f>
        <v>0.01</v>
      </c>
      <c r="D114" s="10" t="s">
        <v>235</v>
      </c>
      <c r="E114" s="9">
        <v>0.04</v>
      </c>
      <c r="F114" s="121">
        <f>I114/100</f>
        <v>0.01</v>
      </c>
      <c r="G114" s="15" t="s">
        <v>56</v>
      </c>
      <c r="H114" s="16">
        <v>6</v>
      </c>
      <c r="I114" s="174">
        <f>'[1]Analisis de resultados'!$BQ$65</f>
        <v>1</v>
      </c>
      <c r="K114" s="153" t="s">
        <v>259</v>
      </c>
      <c r="L114" s="154">
        <v>6</v>
      </c>
      <c r="M114" s="318">
        <f>AB114+AJ114</f>
        <v>2.4</v>
      </c>
      <c r="N114" s="155" t="s">
        <v>258</v>
      </c>
      <c r="O114" s="156">
        <v>0.06</v>
      </c>
      <c r="P114" s="157">
        <f>M114/100</f>
        <v>2.4E-2</v>
      </c>
      <c r="Q114" s="158" t="s">
        <v>237</v>
      </c>
      <c r="R114" s="159">
        <v>0.06</v>
      </c>
      <c r="S114" s="160">
        <f>P114</f>
        <v>2.4E-2</v>
      </c>
      <c r="W114" s="111" t="s">
        <v>291</v>
      </c>
      <c r="X114" s="113" t="s">
        <v>83</v>
      </c>
      <c r="Y114" s="113">
        <v>6</v>
      </c>
      <c r="Z114" s="113"/>
      <c r="AA114" s="222" t="s">
        <v>464</v>
      </c>
      <c r="AB114" s="96">
        <v>0.6</v>
      </c>
      <c r="AC114" s="243" t="s">
        <v>266</v>
      </c>
      <c r="AD114" s="244" t="s">
        <v>267</v>
      </c>
      <c r="AE114" s="244" t="s">
        <v>268</v>
      </c>
      <c r="AF114" s="244" t="s">
        <v>269</v>
      </c>
      <c r="AG114" s="244" t="s">
        <v>270</v>
      </c>
      <c r="AI114" s="222" t="s">
        <v>463</v>
      </c>
      <c r="AJ114" s="96">
        <v>1.8</v>
      </c>
      <c r="AK114" s="243" t="s">
        <v>282</v>
      </c>
      <c r="AL114" s="244" t="s">
        <v>452</v>
      </c>
      <c r="AM114" s="244" t="s">
        <v>283</v>
      </c>
      <c r="AN114" s="244" t="s">
        <v>453</v>
      </c>
      <c r="AO114" s="244" t="s">
        <v>284</v>
      </c>
    </row>
    <row r="115" spans="1:41" x14ac:dyDescent="0.3">
      <c r="AC115" s="177">
        <v>0.6</v>
      </c>
      <c r="AD115" s="178">
        <v>1.2</v>
      </c>
      <c r="AE115" s="178">
        <v>1.8</v>
      </c>
      <c r="AF115" s="178">
        <v>2.4</v>
      </c>
      <c r="AG115" s="178">
        <v>3</v>
      </c>
      <c r="AK115" s="177">
        <v>0.6</v>
      </c>
      <c r="AL115" s="178">
        <v>1.2</v>
      </c>
      <c r="AM115" s="178">
        <v>1.8</v>
      </c>
      <c r="AN115" s="178">
        <v>2.4</v>
      </c>
      <c r="AO115" s="178">
        <v>3</v>
      </c>
    </row>
    <row r="116" spans="1:41" x14ac:dyDescent="0.3">
      <c r="AA116" s="1"/>
      <c r="AC116" s="1"/>
      <c r="AD116" s="1"/>
      <c r="AE116" s="1"/>
      <c r="AF116" s="1"/>
      <c r="AG116" s="1"/>
      <c r="AJ116" s="1"/>
      <c r="AK116" s="1"/>
      <c r="AM116" s="1"/>
    </row>
  </sheetData>
  <mergeCells count="278">
    <mergeCell ref="I1:J1"/>
    <mergeCell ref="B8:C8"/>
    <mergeCell ref="O109:O110"/>
    <mergeCell ref="O111:O112"/>
    <mergeCell ref="P109:P110"/>
    <mergeCell ref="P111:P112"/>
    <mergeCell ref="M111:M112"/>
    <mergeCell ref="N111:N112"/>
    <mergeCell ref="N109:N110"/>
    <mergeCell ref="M109:M110"/>
    <mergeCell ref="G87:G88"/>
    <mergeCell ref="H87:H88"/>
    <mergeCell ref="I87:I88"/>
    <mergeCell ref="E111:E112"/>
    <mergeCell ref="N82:N88"/>
    <mergeCell ref="O82:O88"/>
    <mergeCell ref="P82:P88"/>
    <mergeCell ref="D82:D84"/>
    <mergeCell ref="F82:F84"/>
    <mergeCell ref="E82:E84"/>
    <mergeCell ref="I68:I73"/>
    <mergeCell ref="N68:N73"/>
    <mergeCell ref="O68:O73"/>
    <mergeCell ref="P68:P73"/>
    <mergeCell ref="Q105:Q112"/>
    <mergeCell ref="R105:R112"/>
    <mergeCell ref="S105:S112"/>
    <mergeCell ref="K109:K110"/>
    <mergeCell ref="K111:K112"/>
    <mergeCell ref="L109:L110"/>
    <mergeCell ref="L111:L112"/>
    <mergeCell ref="F109:F110"/>
    <mergeCell ref="F111:F112"/>
    <mergeCell ref="A87:A88"/>
    <mergeCell ref="B87:B88"/>
    <mergeCell ref="C87:C88"/>
    <mergeCell ref="D87:D88"/>
    <mergeCell ref="E87:E88"/>
    <mergeCell ref="F87:F88"/>
    <mergeCell ref="A105:A112"/>
    <mergeCell ref="B105:B112"/>
    <mergeCell ref="C105:C112"/>
    <mergeCell ref="D109:D110"/>
    <mergeCell ref="D111:D112"/>
    <mergeCell ref="E109:E110"/>
    <mergeCell ref="Q90:Q91"/>
    <mergeCell ref="R90:R91"/>
    <mergeCell ref="S90:S91"/>
    <mergeCell ref="A102:A103"/>
    <mergeCell ref="B102:B103"/>
    <mergeCell ref="C102:C103"/>
    <mergeCell ref="Q102:Q103"/>
    <mergeCell ref="R102:R103"/>
    <mergeCell ref="S102:S103"/>
    <mergeCell ref="Q82:Q88"/>
    <mergeCell ref="R82:R88"/>
    <mergeCell ref="S82:S88"/>
    <mergeCell ref="H100:I100"/>
    <mergeCell ref="K100:Q100"/>
    <mergeCell ref="R100:S100"/>
    <mergeCell ref="A34:G34"/>
    <mergeCell ref="H34:I34"/>
    <mergeCell ref="A11:G11"/>
    <mergeCell ref="H11:I11"/>
    <mergeCell ref="A80:G80"/>
    <mergeCell ref="H80:I80"/>
    <mergeCell ref="A100:G100"/>
    <mergeCell ref="A90:A91"/>
    <mergeCell ref="B90:B91"/>
    <mergeCell ref="C90:C91"/>
    <mergeCell ref="A85:A86"/>
    <mergeCell ref="B85:B86"/>
    <mergeCell ref="C85:C86"/>
    <mergeCell ref="K80:Q80"/>
    <mergeCell ref="R80:S80"/>
    <mergeCell ref="A82:A84"/>
    <mergeCell ref="B82:B84"/>
    <mergeCell ref="C82:C84"/>
    <mergeCell ref="Q43:Q48"/>
    <mergeCell ref="R43:R48"/>
    <mergeCell ref="S43:S48"/>
    <mergeCell ref="Q36:Q41"/>
    <mergeCell ref="R36:R41"/>
    <mergeCell ref="S36:S41"/>
    <mergeCell ref="S75:S77"/>
    <mergeCell ref="Q68:Q73"/>
    <mergeCell ref="R68:R73"/>
    <mergeCell ref="S68:S73"/>
    <mergeCell ref="Q50:Q60"/>
    <mergeCell ref="R50:R60"/>
    <mergeCell ref="S50:S60"/>
    <mergeCell ref="Q75:Q77"/>
    <mergeCell ref="R75:R77"/>
    <mergeCell ref="F68:F73"/>
    <mergeCell ref="G68:G73"/>
    <mergeCell ref="H68:H73"/>
    <mergeCell ref="M45:M46"/>
    <mergeCell ref="O47:O48"/>
    <mergeCell ref="P47:P48"/>
    <mergeCell ref="N50:N56"/>
    <mergeCell ref="O50:O56"/>
    <mergeCell ref="P50:P56"/>
    <mergeCell ref="N45:N46"/>
    <mergeCell ref="O45:O46"/>
    <mergeCell ref="P45:P46"/>
    <mergeCell ref="F50:F60"/>
    <mergeCell ref="F45:F46"/>
    <mergeCell ref="L43:L44"/>
    <mergeCell ref="M43:M44"/>
    <mergeCell ref="N43:N44"/>
    <mergeCell ref="O43:O44"/>
    <mergeCell ref="P43:P44"/>
    <mergeCell ref="N40:N41"/>
    <mergeCell ref="D40:D41"/>
    <mergeCell ref="E40:E41"/>
    <mergeCell ref="F40:F41"/>
    <mergeCell ref="I40:I41"/>
    <mergeCell ref="H40:H41"/>
    <mergeCell ref="N38:N39"/>
    <mergeCell ref="O38:O39"/>
    <mergeCell ref="P38:P39"/>
    <mergeCell ref="A43:A48"/>
    <mergeCell ref="B43:B48"/>
    <mergeCell ref="C43:C48"/>
    <mergeCell ref="A36:A41"/>
    <mergeCell ref="B36:B41"/>
    <mergeCell ref="C36:C41"/>
    <mergeCell ref="F38:F39"/>
    <mergeCell ref="F43:F44"/>
    <mergeCell ref="E38:E39"/>
    <mergeCell ref="E43:E44"/>
    <mergeCell ref="D38:D39"/>
    <mergeCell ref="D43:D44"/>
    <mergeCell ref="D47:D48"/>
    <mergeCell ref="E47:E48"/>
    <mergeCell ref="F47:F48"/>
    <mergeCell ref="H47:H48"/>
    <mergeCell ref="I47:I48"/>
    <mergeCell ref="N47:N48"/>
    <mergeCell ref="L45:L46"/>
    <mergeCell ref="O40:O41"/>
    <mergeCell ref="P40:P41"/>
    <mergeCell ref="A75:A77"/>
    <mergeCell ref="B75:B77"/>
    <mergeCell ref="C75:C77"/>
    <mergeCell ref="D45:D46"/>
    <mergeCell ref="D50:D60"/>
    <mergeCell ref="E45:E46"/>
    <mergeCell ref="E50:E60"/>
    <mergeCell ref="C50:C60"/>
    <mergeCell ref="A68:A73"/>
    <mergeCell ref="B68:B73"/>
    <mergeCell ref="C68:C73"/>
    <mergeCell ref="D68:D73"/>
    <mergeCell ref="E68:E73"/>
    <mergeCell ref="A50:A66"/>
    <mergeCell ref="B50:B66"/>
    <mergeCell ref="K34:Q34"/>
    <mergeCell ref="R34:S34"/>
    <mergeCell ref="K10:S10"/>
    <mergeCell ref="K11:Q11"/>
    <mergeCell ref="R11:S11"/>
    <mergeCell ref="L14:L15"/>
    <mergeCell ref="M14:M15"/>
    <mergeCell ref="N14:N15"/>
    <mergeCell ref="O14:O15"/>
    <mergeCell ref="P14:P15"/>
    <mergeCell ref="R13:R15"/>
    <mergeCell ref="Q17:Q20"/>
    <mergeCell ref="R17:R20"/>
    <mergeCell ref="Q22:Q27"/>
    <mergeCell ref="R22:R27"/>
    <mergeCell ref="S13:S15"/>
    <mergeCell ref="S17:S20"/>
    <mergeCell ref="S22:S27"/>
    <mergeCell ref="G14:G15"/>
    <mergeCell ref="H14:H15"/>
    <mergeCell ref="I14:I15"/>
    <mergeCell ref="K14:K15"/>
    <mergeCell ref="D17:D18"/>
    <mergeCell ref="D19:D20"/>
    <mergeCell ref="A17:A20"/>
    <mergeCell ref="B17:B20"/>
    <mergeCell ref="AA29:AB29"/>
    <mergeCell ref="O25:O27"/>
    <mergeCell ref="P17:P18"/>
    <mergeCell ref="P19:P20"/>
    <mergeCell ref="P22:P24"/>
    <mergeCell ref="P25:P27"/>
    <mergeCell ref="Q13:Q15"/>
    <mergeCell ref="N17:N18"/>
    <mergeCell ref="N19:N20"/>
    <mergeCell ref="N22:N24"/>
    <mergeCell ref="N25:N27"/>
    <mergeCell ref="O17:O18"/>
    <mergeCell ref="O19:O20"/>
    <mergeCell ref="O22:O24"/>
    <mergeCell ref="F22:F23"/>
    <mergeCell ref="F25:F26"/>
    <mergeCell ref="F14:F15"/>
    <mergeCell ref="A29:A31"/>
    <mergeCell ref="B29:B31"/>
    <mergeCell ref="E29:E31"/>
    <mergeCell ref="C29:C31"/>
    <mergeCell ref="C17:C20"/>
    <mergeCell ref="D22:D23"/>
    <mergeCell ref="D25:D26"/>
    <mergeCell ref="E22:E23"/>
    <mergeCell ref="E25:E26"/>
    <mergeCell ref="E17:E18"/>
    <mergeCell ref="E19:E20"/>
    <mergeCell ref="D29:D31"/>
    <mergeCell ref="A13:A15"/>
    <mergeCell ref="B13:B15"/>
    <mergeCell ref="A22:A27"/>
    <mergeCell ref="B22:B27"/>
    <mergeCell ref="C22:C27"/>
    <mergeCell ref="B2:D4"/>
    <mergeCell ref="A2:A4"/>
    <mergeCell ref="AD100:AH100"/>
    <mergeCell ref="AK100:AO100"/>
    <mergeCell ref="AI105:AI106"/>
    <mergeCell ref="AI108:AI109"/>
    <mergeCell ref="Y54:Z54"/>
    <mergeCell ref="Y55:Z55"/>
    <mergeCell ref="Y56:Z56"/>
    <mergeCell ref="Y57:Z57"/>
    <mergeCell ref="Y58:Z58"/>
    <mergeCell ref="Y60:Z60"/>
    <mergeCell ref="Y53:Z53"/>
    <mergeCell ref="Y59:Z59"/>
    <mergeCell ref="L82:L88"/>
    <mergeCell ref="M82:M88"/>
    <mergeCell ref="Q8:R8"/>
    <mergeCell ref="A10:I10"/>
    <mergeCell ref="F29:F31"/>
    <mergeCell ref="C13:C15"/>
    <mergeCell ref="F17:F18"/>
    <mergeCell ref="F19:F20"/>
    <mergeCell ref="D14:D15"/>
    <mergeCell ref="E14:E15"/>
    <mergeCell ref="BA84:BB84"/>
    <mergeCell ref="Y3:AD3"/>
    <mergeCell ref="AA23:AB23"/>
    <mergeCell ref="AA26:AB26"/>
    <mergeCell ref="AA22:AB22"/>
    <mergeCell ref="AA25:AB25"/>
    <mergeCell ref="Y61:Z61"/>
    <mergeCell ref="AA17:AB17"/>
    <mergeCell ref="AA18:AB18"/>
    <mergeCell ref="AA19:AB19"/>
    <mergeCell ref="AA20:AB20"/>
    <mergeCell ref="AE29:AF29"/>
    <mergeCell ref="AJ29:AP29"/>
    <mergeCell ref="BA97:BB97"/>
    <mergeCell ref="BA98:BB98"/>
    <mergeCell ref="BA99:BB99"/>
    <mergeCell ref="BA93:BB93"/>
    <mergeCell ref="BA94:BB94"/>
    <mergeCell ref="BA95:BB95"/>
    <mergeCell ref="BA96:BB96"/>
    <mergeCell ref="T7:X7"/>
    <mergeCell ref="Y63:Z63"/>
    <mergeCell ref="Y64:Z64"/>
    <mergeCell ref="Y65:Z65"/>
    <mergeCell ref="Y66:Z66"/>
    <mergeCell ref="Y67:Z67"/>
    <mergeCell ref="AH29:AH31"/>
    <mergeCell ref="Y62:Z62"/>
    <mergeCell ref="BA88:BB88"/>
    <mergeCell ref="BA89:BB89"/>
    <mergeCell ref="BA90:BB90"/>
    <mergeCell ref="BA91:BB91"/>
    <mergeCell ref="BA92:BB92"/>
    <mergeCell ref="BA83:BB83"/>
    <mergeCell ref="BA87:BB87"/>
    <mergeCell ref="BA86:BB86"/>
    <mergeCell ref="BA85:BB85"/>
  </mergeCells>
  <phoneticPr fontId="26" type="noConversion"/>
  <conditionalFormatting sqref="S7">
    <cfRule type="iconSet" priority="18">
      <iconSet iconSet="3Arrows">
        <cfvo type="percent" val="0"/>
        <cfvo type="num" val="0"/>
        <cfvo type="num" val="0"/>
      </iconSet>
    </cfRule>
  </conditionalFormatting>
  <conditionalFormatting sqref="S3:S6">
    <cfRule type="cellIs" dxfId="9" priority="16" operator="lessThan">
      <formula>0</formula>
    </cfRule>
    <cfRule type="cellIs" dxfId="8" priority="17" operator="greaterThan">
      <formula>0</formula>
    </cfRule>
  </conditionalFormatting>
  <conditionalFormatting sqref="AF18">
    <cfRule type="cellIs" dxfId="7" priority="7" operator="lessThan">
      <formula>$AD$18</formula>
    </cfRule>
    <cfRule type="cellIs" dxfId="6" priority="8" operator="greaterThan">
      <formula>$AD$18</formula>
    </cfRule>
    <cfRule type="iconSet" priority="12">
      <iconSet iconSet="3Arrows">
        <cfvo type="percent" val="0"/>
        <cfvo type="num" val="$AD$18"/>
        <cfvo type="num" val="$AD$18" gte="0"/>
      </iconSet>
    </cfRule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AF20">
    <cfRule type="cellIs" dxfId="5" priority="5" operator="lessThan">
      <formula>$AD$20</formula>
    </cfRule>
    <cfRule type="cellIs" dxfId="4" priority="6" operator="greaterThan">
      <formula>$AD$20</formula>
    </cfRule>
    <cfRule type="iconSet" priority="11">
      <iconSet iconSet="3Arrows">
        <cfvo type="percent" val="0"/>
        <cfvo type="num" val="$AD$20"/>
        <cfvo type="num" val="$AD$20" gte="0"/>
      </iconSet>
    </cfRule>
  </conditionalFormatting>
  <conditionalFormatting sqref="AF23">
    <cfRule type="cellIs" dxfId="3" priority="3" operator="lessThan">
      <formula>$AD$23</formula>
    </cfRule>
    <cfRule type="cellIs" dxfId="2" priority="4" operator="greaterThan">
      <formula>$AD$23</formula>
    </cfRule>
    <cfRule type="iconSet" priority="10">
      <iconSet iconSet="3Arrows">
        <cfvo type="percent" val="0"/>
        <cfvo type="num" val="$AD$23"/>
        <cfvo type="num" val="$AD$23"/>
      </iconSet>
    </cfRule>
  </conditionalFormatting>
  <conditionalFormatting sqref="AF26">
    <cfRule type="cellIs" dxfId="1" priority="1" operator="lessThan">
      <formula>$AD$26</formula>
    </cfRule>
    <cfRule type="cellIs" dxfId="0" priority="2" operator="greaterThan">
      <formula>$AD$26</formula>
    </cfRule>
    <cfRule type="iconSet" priority="9">
      <iconSet iconSet="3Arrows">
        <cfvo type="percent" val="0"/>
        <cfvo type="num" val="$AD$26"/>
        <cfvo type="num" val="$AD$26"/>
      </iconSet>
    </cfRule>
  </conditionalFormatting>
  <pageMargins left="0.7" right="0.7" top="0.75" bottom="0.75" header="0.3" footer="0.3"/>
  <pageSetup orientation="portrait" r:id="rId1"/>
  <ignoredErrors>
    <ignoredError sqref="F40 H4 H7:I7 M18 O4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2023-03-30T21:18:35Z</dcterms:created>
  <dcterms:modified xsi:type="dcterms:W3CDTF">2023-07-08T18:12:54Z</dcterms:modified>
</cp:coreProperties>
</file>