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11B7A62F-578C-41B2-B46F-37D63C009B2F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75" i="1" l="1"/>
  <c r="BS75" i="1"/>
  <c r="BT75" i="1"/>
  <c r="BU75" i="1"/>
  <c r="BR76" i="1"/>
  <c r="BS76" i="1"/>
  <c r="BT76" i="1"/>
  <c r="BU76" i="1"/>
  <c r="BL75" i="1"/>
  <c r="BM75" i="1"/>
  <c r="BN75" i="1"/>
  <c r="BO75" i="1"/>
  <c r="BP75" i="1"/>
  <c r="BQ75" i="1"/>
  <c r="BL76" i="1"/>
  <c r="BM76" i="1"/>
  <c r="BN76" i="1"/>
  <c r="BO76" i="1"/>
  <c r="BP76" i="1"/>
  <c r="BQ76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75" i="1"/>
  <c r="BJ75" i="1"/>
  <c r="BK75" i="1"/>
  <c r="AC75" i="1"/>
  <c r="BL45" i="1"/>
  <c r="BL41" i="1" l="1"/>
  <c r="AC54" i="1" l="1"/>
  <c r="AC55" i="1"/>
  <c r="AC53" i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BI86" i="1"/>
  <c r="BC86" i="1"/>
  <c r="AC76" i="1"/>
  <c r="BB32" i="1" l="1"/>
  <c r="AC51" i="1"/>
  <c r="AK51" i="1"/>
  <c r="AH51" i="1"/>
  <c r="AA51" i="1"/>
  <c r="BA32" i="1" l="1"/>
  <c r="AF26" i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5" i="1"/>
  <c r="BI84" i="1"/>
  <c r="BI100" i="1" s="1"/>
  <c r="BC85" i="1"/>
  <c r="BC84" i="1"/>
  <c r="BC100" i="1" s="1"/>
  <c r="BK76" i="1"/>
  <c r="BJ76" i="1"/>
  <c r="BI76" i="1"/>
  <c r="M56" i="1"/>
  <c r="M55" i="1"/>
  <c r="M51" i="1"/>
  <c r="AZ32" i="1" l="1"/>
  <c r="AN87" i="1"/>
  <c r="AT87" i="1"/>
  <c r="BH75" i="1"/>
  <c r="BG75" i="1" s="1"/>
  <c r="P68" i="1"/>
  <c r="BH76" i="1"/>
  <c r="M114" i="1"/>
  <c r="P114" i="1" s="1"/>
  <c r="AA103" i="1"/>
  <c r="M103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Z76" i="1" l="1"/>
  <c r="M76" i="1" s="1"/>
  <c r="BG76" i="1"/>
  <c r="AY32" i="1"/>
  <c r="W87" i="1"/>
  <c r="M82" i="1" s="1"/>
  <c r="AX32" i="1" l="1"/>
  <c r="M29" i="1"/>
  <c r="AW32" i="1" l="1"/>
  <c r="F14" i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AV32" i="1" l="1"/>
  <c r="C105" i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AU32" i="1" l="1"/>
  <c r="R34" i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AT32" i="1" l="1"/>
  <c r="O3" i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<sst xmlns="http://schemas.openxmlformats.org/spreadsheetml/2006/main" count="854" uniqueCount="565">
  <si>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</si>
  <si>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</si>
  <si>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</si>
  <si>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</si>
  <si>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</si>
  <si>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</si>
  <si>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</si>
  <si>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</si>
  <si>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</si>
  <si>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</si>
  <si>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</si>
  <si>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</si>
  <si>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</si>
  <si>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</si>
  <si>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</si>
  <si>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</si>
  <si>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</si>
  <si>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</si>
  <si>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</si>
  <si>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</si>
  <si>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</si>
  <si>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</si>
  <si>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</si>
  <si>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</si>
  <si>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</si>
  <si>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</si>
  <si>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</si>
  <si>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</si>
  <si>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</si>
  <si>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</si>
  <si>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</si>
  <si>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</si>
  <si>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</si>
  <si>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</si>
  <si>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</si>
  <si>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</si>
  <si>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</si>
  <si>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</si>
  <si>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</si>
  <si>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</si>
  <si>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</si>
  <si>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</si>
  <si>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</si>
  <si>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</si>
  <si>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</si>
  <si>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</si>
  <si>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</si>
  <si>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</si>
  <si>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</si>
  <si>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</si>
  <si>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</si>
  <si>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</si>
  <si>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</si>
  <si>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</si>
  <si>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</si>
  <si>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</si>
  <si>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</si>
  <si>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</si>
  <si>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</si>
  <si>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</si>
  <si>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</si>
  <si>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</si>
  <si>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</si>
  <si>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</si>
  <si>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</si>
  <si>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</si>
  <si>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</si>
  <si>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</si>
  <si>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</si>
  <si>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</si>
  <si>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</si>
  <si>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</si>
  <si>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</si>
  <si>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</si>
  <si>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</si>
  <si>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</si>
  <si>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</si>
  <si>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</si>
  <si>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</si>
  <si>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</si>
  <si>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</si>
  <si>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</si>
  <si>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</si>
  <si>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</si>
  <si>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</si>
  <si>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</si>
  <si>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</si>
  <si>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</si>
  <si>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</si>
  <si>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</si>
  <si>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</si>
  <si>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</si>
  <si>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</si>
  <si>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</si>
  <si>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</si>
  <si>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</si>
  <si>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</si>
  <si>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</si>
  <si>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</si>
  <si>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</si>
  <si>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</si>
  <si>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</si>
  <si>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</si>
  <si>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</si>
  <si>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</si>
  <si>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</si>
  <si>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</si>
  <si>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</si>
  <si>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</si>
  <si>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</si>
  <si>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</si>
  <si>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</si>
  <si>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</si>
  <si>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</si>
  <si>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</si>
  <si>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</si>
  <si>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</si>
  <si>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</si>
  <si>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</si>
  <si>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</si>
  <si>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</si>
  <si>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</si>
  <si>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</si>
  <si>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</si>
  <si>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</si>
  <si>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</si>
  <si>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</si>
  <si>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</si>
  <si>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</si>
  <si>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</si>
  <si>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</si>
  <si>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</si>
  <si>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</si>
  <si>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</si>
  <si>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</si>
  <si>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</si>
  <si>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</si>
  <si>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</si>
  <si>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</si>
  <si>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</si>
  <si>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</si>
  <si>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</si>
  <si>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</si>
  <si>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</si>
  <si>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</si>
  <si>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</si>
  <si>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</si>
  <si>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</si>
  <si>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</si>
  <si>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</si>
  <si>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</si>
  <si>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</si>
  <si>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</si>
  <si>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</si>
  <si>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</si>
  <si>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</si>
  <si>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</si>
  <si>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</si>
  <si>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</si>
  <si>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</si>
  <si>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</si>
  <si>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</si>
  <si>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</si>
  <si>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</si>
  <si>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</si>
  <si>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</si>
  <si>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</si>
  <si>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</si>
  <si>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</si>
  <si>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</si>
  <si>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</si>
  <si>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</si>
  <si>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</si>
  <si>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</si>
  <si>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</si>
  <si>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</si>
  <si>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</si>
  <si>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</si>
  <si>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</si>
  <si>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</si>
  <si>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</si>
  <si>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</si>
  <si>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</si>
  <si>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</si>
  <si>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</si>
  <si>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</si>
  <si>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</si>
  <si>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</si>
  <si>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</si>
  <si>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</si>
  <si>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</si>
  <si>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</si>
  <si>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</si>
  <si>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</si>
  <si>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</si>
  <si>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</si>
  <si>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</si>
  <si>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</si>
  <si>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</si>
  <si>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</si>
  <si>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</si>
  <si>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</si>
  <si>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</si>
  <si>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</si>
  <si>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</si>
  <si>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</si>
  <si>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</si>
  <si>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</si>
  <si>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</si>
  <si>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</si>
  <si>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</si>
  <si>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</si>
  <si>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</si>
  <si>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</si>
  <si>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</si>
  <si>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</si>
  <si>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</si>
  <si>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</si>
  <si>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</si>
  <si>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</si>
  <si>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</si>
  <si>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</si>
  <si>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</si>
  <si>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</si>
  <si>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</si>
  <si>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</si>
  <si>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</si>
  <si>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</si>
  <si>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</si>
  <si>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</si>
  <si>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</si>
  <si>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</si>
  <si>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</si>
  <si>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</si>
  <si>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</si>
  <si>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</si>
  <si>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</si>
  <si>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</si>
  <si>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</si>
  <si>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</si>
  <si>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</si>
  <si>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</si>
  <si>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</si>
  <si>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</si>
  <si>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</si>
  <si>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</si>
  <si>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</si>
  <si>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</si>
  <si>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</si>
  <si>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</si>
  <si>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</si>
  <si>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</si>
  <si>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</si>
  <si>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</si>
  <si>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</si>
  <si>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</si>
  <si>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</si>
  <si>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</si>
  <si>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</si>
  <si>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</si>
  <si>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</si>
  <si>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</si>
  <si>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</si>
  <si>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</si>
  <si>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</si>
  <si>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</si>
  <si>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</si>
  <si>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</si>
  <si>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</si>
  <si>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</si>
  <si>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</si>
  <si>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</si>
  <si>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</si>
  <si>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</si>
  <si>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</si>
  <si>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</si>
  <si>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</si>
  <si>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</si>
  <si>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</si>
  <si>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</si>
  <si>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</si>
  <si>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</si>
  <si>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</si>
  <si>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</si>
  <si>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</si>
  <si>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</si>
  <si>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</si>
  <si>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</si>
  <si>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</si>
  <si>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</si>
  <si>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</si>
  <si>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</si>
  <si>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</si>
  <si>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</si>
  <si>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</si>
  <si>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</si>
  <si>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</si>
  <si>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</si>
  <si>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</si>
  <si>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</si>
  <si>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</si>
  <si>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</si>
  <si>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</si>
  <si>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</si>
  <si>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</si>
  <si>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</si>
  <si>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</si>
  <si>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</si>
  <si>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</si>
  <si>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</si>
  <si>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</si>
  <si>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</si>
  <si>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</si>
  <si>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</si>
  <si>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</si>
  <si>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</si>
  <si>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</si>
  <si>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</si>
  <si>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</si>
  <si>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</si>
  <si>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</si>
  <si>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</si>
  <si>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</si>
  <si>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</si>
  <si>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</si>
  <si>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</si>
  <si>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</si>
  <si>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</si>
  <si>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</si>
  <si>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</si>
  <si>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</si>
  <si>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</si>
  <si>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</si>
  <si>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</si>
  <si>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</si>
  <si>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</si>
  <si>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</si>
  <si>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</si>
  <si>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</si>
  <si>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</si>
  <si>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</si>
  <si>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</si>
  <si>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</si>
  <si>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</si>
  <si>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</si>
  <si>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</si>
  <si>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</si>
  <si>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</si>
  <si>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</si>
  <si>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</si>
  <si>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</si>
  <si>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</si>
  <si>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</si>
  <si>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</si>
  <si>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</si>
  <si>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</si>
  <si>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</si>
  <si>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</si>
  <si>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</si>
  <si>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</si>
  <si>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</si>
  <si>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</si>
  <si>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</si>
  <si>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</si>
  <si>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</si>
  <si>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</si>
  <si>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</si>
  <si>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</si>
  <si>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</si>
  <si>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</si>
  <si>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</si>
  <si>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</si>
  <si>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</si>
  <si>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</si>
  <si>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</si>
  <si>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</si>
  <si>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</si>
  <si>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</si>
  <si>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</si>
  <si>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</si>
  <si>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</si>
  <si>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</si>
  <si>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</si>
  <si>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</si>
  <si>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</si>
  <si>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</si>
  <si>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</si>
  <si>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</si>
  <si>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</si>
  <si>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</si>
  <si>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</si>
  <si>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</si>
  <si>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</si>
  <si>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</si>
  <si>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</si>
  <si>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</si>
  <si>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</si>
  <si>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</si>
  <si>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</si>
  <si>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</si>
  <si>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</si>
  <si>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</si>
  <si>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</si>
  <si>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</si>
  <si>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</si>
  <si>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</si>
  <si>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</si>
  <si>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</si>
  <si>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</si>
  <si>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</si>
  <si>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</si>
  <si>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</si>
  <si>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</si>
  <si>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</si>
  <si>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</si>
  <si>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</si>
  <si>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</si>
  <si>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</si>
  <si>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</si>
  <si>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</si>
  <si>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</si>
  <si>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</si>
  <si>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</si>
  <si>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</si>
  <si>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</si>
  <si>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</si>
  <si>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</si>
  <si>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</si>
  <si>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</si>
  <si>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</si>
  <si>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</si>
  <si>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</si>
  <si>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</si>
  <si>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</si>
  <si>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</si>
  <si>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</si>
  <si>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</si>
  <si>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</si>
  <si>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</si>
  <si>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</si>
  <si>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</si>
  <si>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</si>
  <si>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</si>
  <si>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</si>
  <si>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</si>
  <si>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</si>
  <si>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</si>
  <si>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</si>
  <si>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</si>
  <si>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</si>
  <si>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</si>
  <si>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</si>
  <si>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</si>
  <si>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</si>
  <si>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</si>
  <si>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</si>
  <si>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</si>
  <si>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</si>
  <si>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</si>
  <si>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</si>
  <si>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</si>
  <si>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</si>
  <si>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</si>
  <si>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</si>
  <si>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</si>
  <si>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</si>
  <si>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</si>
  <si>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</si>
  <si>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</si>
  <si>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</si>
  <si>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</si>
  <si>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</si>
  <si>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</si>
  <si>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</si>
  <si>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</si>
  <si>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</si>
  <si>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</si>
  <si>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</si>
  <si>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</si>
  <si>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</si>
  <si>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</si>
  <si>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</si>
  <si>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</si>
  <si>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</si>
  <si>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</si>
  <si>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</si>
  <si>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</si>
  <si>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</si>
  <si>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</si>
  <si>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</si>
  <si>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</si>
  <si>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</si>
  <si>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</si>
  <si>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</si>
  <si>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</si>
  <si>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</si>
  <si>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</si>
  <si>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</si>
  <si>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</si>
  <si>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</si>
  <si>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</si>
  <si>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</si>
  <si>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</si>
  <si>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</si>
  <si>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</si>
  <si>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</si>
  <si>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</si>
  <si>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</si>
  <si>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</si>
  <si>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</si>
  <si>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</si>
  <si>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</si>
  <si>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</si>
  <si>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</si>
  <si>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</si>
  <si>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</si>
  <si>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</si>
  <si>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</si>
  <si>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</si>
  <si>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</si>
  <si>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</si>
  <si>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</si>
  <si>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</si>
  <si>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</si>
  <si>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</si>
  <si>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</si>
  <si>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</si>
  <si>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</si>
  <si>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</si>
  <si>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</si>
  <si>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</si>
  <si>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</si>
  <si>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</si>
  <si>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</si>
  <si>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</si>
  <si>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</si>
  <si>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</si>
  <si>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</si>
  <si>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</si>
  <si>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</si>
  <si>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</si>
  <si>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</si>
  <si>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</si>
  <si>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</si>
  <si>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</si>
  <si>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</si>
  <si>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</si>
  <si>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</si>
  <si>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</si>
  <si>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</si>
  <si>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</si>
  <si>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</si>
  <si>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</si>
  <si>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</si>
  <si>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SUBRED INTEGRADA DE SERVICIOS DE SALUD SUR OCCIDENTE E.S.E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</si>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</sst>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43035" cy="5752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13.76%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14.48%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10.30%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7">
          <cell r="O67">
            <v>0</v>
          </cell>
          <cell r="P67">
            <v>4</v>
          </cell>
          <cell r="Q67">
            <v>1</v>
          </cell>
          <cell r="R67">
            <v>0.2</v>
          </cell>
          <cell r="S67">
            <v>1</v>
          </cell>
          <cell r="T67">
            <v>0.4</v>
          </cell>
          <cell r="U67">
            <v>1</v>
          </cell>
          <cell r="V67">
            <v>0.8</v>
          </cell>
          <cell r="W67">
            <v>1</v>
          </cell>
          <cell r="X67">
            <v>2</v>
          </cell>
          <cell r="Y67">
            <v>2</v>
          </cell>
          <cell r="Z67">
            <v>1</v>
          </cell>
          <cell r="AA67">
            <v>0.6</v>
          </cell>
          <cell r="AC67">
            <v>1.4</v>
          </cell>
          <cell r="AD67">
            <v>1</v>
          </cell>
          <cell r="AE67">
            <v>0.9</v>
          </cell>
          <cell r="AF67">
            <v>0.47</v>
          </cell>
          <cell r="AG67">
            <v>1.6</v>
          </cell>
          <cell r="AH67">
            <v>1</v>
          </cell>
          <cell r="AI67">
            <v>0.5</v>
          </cell>
          <cell r="AJ67">
            <v>0.7</v>
          </cell>
          <cell r="AK67">
            <v>0.75</v>
          </cell>
          <cell r="AL67">
            <v>1.2</v>
          </cell>
          <cell r="AM67">
            <v>1.5</v>
          </cell>
          <cell r="AN67">
            <v>0.6</v>
          </cell>
          <cell r="AO67">
            <v>0.6</v>
          </cell>
          <cell r="AP67">
            <v>0.8</v>
          </cell>
          <cell r="AQ67">
            <v>0.8</v>
          </cell>
          <cell r="AR67">
            <v>0.8</v>
          </cell>
          <cell r="AS67">
            <v>6</v>
          </cell>
          <cell r="AT67">
            <v>2</v>
          </cell>
          <cell r="AU67">
            <v>0.7</v>
          </cell>
          <cell r="AV67">
            <v>0.4</v>
          </cell>
          <cell r="AX67">
            <v>7</v>
          </cell>
          <cell r="AY67">
            <v>3</v>
          </cell>
          <cell r="AZ67">
            <v>2.5</v>
          </cell>
          <cell r="BA67">
            <v>1</v>
          </cell>
          <cell r="BB67">
            <v>1</v>
          </cell>
          <cell r="BC67">
            <v>0.5</v>
          </cell>
          <cell r="BD67">
            <v>1.5</v>
          </cell>
          <cell r="BE67">
            <v>1</v>
          </cell>
          <cell r="BG67">
            <v>0</v>
          </cell>
          <cell r="BH67">
            <v>2.6</v>
          </cell>
          <cell r="BI67">
            <v>0.8</v>
          </cell>
          <cell r="BJ67">
            <v>0.78</v>
          </cell>
          <cell r="BK67">
            <v>0.7</v>
          </cell>
          <cell r="BL67">
            <v>0.8</v>
          </cell>
          <cell r="BM67">
            <v>0.4</v>
          </cell>
          <cell r="BN67">
            <v>0.24</v>
          </cell>
          <cell r="BO67">
            <v>0.38</v>
          </cell>
          <cell r="BP67">
            <v>0.13</v>
          </cell>
          <cell r="BQ67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U116"/>
  <sheetViews>
    <sheetView tabSelected="1" topLeftCell="G1" zoomScale="85" zoomScaleNormal="85" workbookViewId="0">
      <selection activeCell="M13" sqref="M13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74" t="s">
        <v>446</v>
      </c>
      <c r="J1" s="474"/>
      <c r="Q1" s="305" t="s">
        <v>537</v>
      </c>
    </row>
    <row r="2" spans="1:43" ht="26.4" customHeight="1" x14ac:dyDescent="0.3">
      <c r="A2" s="341" t="s">
        <v>260</v>
      </c>
      <c r="B2" s="340" t="s">
        <v>554</v>
      </c>
      <c r="C2" s="340"/>
      <c r="D2" s="340"/>
      <c r="E2" s="191"/>
      <c r="F2" s="197" t="s">
        <v>389</v>
      </c>
      <c r="G2" s="198" t="s">
        <v>390</v>
      </c>
      <c r="H2" s="199" t="s">
        <v>388</v>
      </c>
      <c r="I2" s="291" t="s">
        <v>391</v>
      </c>
      <c r="J2" s="291" t="s">
        <v>527</v>
      </c>
      <c r="M2" s="197" t="s">
        <v>442</v>
      </c>
      <c r="N2" s="198" t="s">
        <v>390</v>
      </c>
      <c r="O2" s="199" t="s">
        <v>388</v>
      </c>
      <c r="Q2" s="196">
        <v>2021</v>
      </c>
      <c r="R2" s="196">
        <v>2023</v>
      </c>
      <c r="Y2" s="270" t="s">
        <v>438</v>
      </c>
      <c r="Z2"/>
    </row>
    <row r="3" spans="1:43" ht="18.600000000000001" customHeight="1" x14ac:dyDescent="0.3">
      <c r="A3" s="341"/>
      <c r="B3" s="340"/>
      <c r="C3" s="340"/>
      <c r="D3" s="340"/>
      <c r="E3" s="192"/>
      <c r="F3" s="200" t="s">
        <v>384</v>
      </c>
      <c r="G3" s="201">
        <f>H11</f>
        <v>0.15000000000000002</v>
      </c>
      <c r="H3" s="202">
        <f>(G3*100)/25</f>
        <v>0.60000000000000009</v>
      </c>
      <c r="I3" s="255">
        <v>15</v>
      </c>
      <c r="J3" s="194">
        <v>57.6</v>
      </c>
      <c r="M3" s="200" t="s">
        <v>384</v>
      </c>
      <c r="N3" s="201">
        <f>R11</f>
        <v>0.13761428571428572</v>
      </c>
      <c r="O3" s="202">
        <f>(N3*100)/25</f>
        <v>0.55045714285714287</v>
      </c>
      <c r="Q3" s="194">
        <f>J3</f>
        <v>57.6</v>
      </c>
      <c r="R3" s="255">
        <f>O3*100</f>
        <v>55.04571428571429</v>
      </c>
      <c r="S3" s="257">
        <f>R3-Q3</f>
        <v>-2.5542857142857116</v>
      </c>
      <c r="Y3" s="330" t="s">
        <v>439</v>
      </c>
      <c r="Z3" s="330"/>
      <c r="AA3" s="330"/>
      <c r="AB3" s="330"/>
      <c r="AC3" s="330"/>
      <c r="AD3" s="330"/>
    </row>
    <row r="4" spans="1:43" ht="18.600000000000001" customHeight="1" x14ac:dyDescent="0.3">
      <c r="A4" s="341"/>
      <c r="B4" s="340"/>
      <c r="C4" s="340"/>
      <c r="D4" s="340"/>
      <c r="E4" s="192"/>
      <c r="F4" s="203" t="s">
        <v>385</v>
      </c>
      <c r="G4" s="204">
        <f>H34</f>
        <v>0.23719999999999999</v>
      </c>
      <c r="H4" s="205">
        <f>(G4*100)/35</f>
        <v>0.67771428571428571</v>
      </c>
      <c r="I4" s="256">
        <v>23.72</v>
      </c>
      <c r="J4" s="195">
        <v>70.63</v>
      </c>
      <c r="M4" s="203" t="s">
        <v>385</v>
      </c>
      <c r="N4" s="204">
        <f>R34</f>
        <v>0.14483333333333334</v>
      </c>
      <c r="O4" s="205">
        <f>(N4*100)/35</f>
        <v>0.41380952380952385</v>
      </c>
      <c r="Q4" s="195">
        <f>J4</f>
        <v>70.63</v>
      </c>
      <c r="R4" s="256">
        <f>O4*100</f>
        <v>41.380952380952387</v>
      </c>
      <c r="S4" s="257">
        <f>R4-Q4</f>
        <v>-29.249047619047609</v>
      </c>
    </row>
    <row r="5" spans="1:43" ht="18.600000000000001" customHeight="1" x14ac:dyDescent="0.3">
      <c r="B5" s="192"/>
      <c r="C5" s="192"/>
      <c r="D5" s="192"/>
      <c r="E5" s="192"/>
      <c r="F5" s="200" t="s">
        <v>386</v>
      </c>
      <c r="G5" s="201">
        <f>H80</f>
        <v>0.17499999999999999</v>
      </c>
      <c r="H5" s="202">
        <f>(G5*100)/25</f>
        <v>0.7</v>
      </c>
      <c r="I5" s="255">
        <v>17.5</v>
      </c>
      <c r="J5" s="194">
        <v>66</v>
      </c>
      <c r="M5" s="200" t="s">
        <v>386</v>
      </c>
      <c r="N5" s="201">
        <f>R80</f>
        <v>0.15100000000000002</v>
      </c>
      <c r="O5" s="202">
        <f>(N5*100)/25</f>
        <v>0.60400000000000009</v>
      </c>
      <c r="Q5" s="194">
        <f>J5</f>
        <v>66</v>
      </c>
      <c r="R5" s="255">
        <f>O5*100</f>
        <v>60.400000000000006</v>
      </c>
      <c r="S5" s="257">
        <f>R5-Q5</f>
        <v>-5.5999999999999943</v>
      </c>
    </row>
    <row r="6" spans="1:43" ht="18.600000000000001" customHeight="1" x14ac:dyDescent="0.3">
      <c r="B6" s="192"/>
      <c r="C6" s="192"/>
      <c r="D6" s="192"/>
      <c r="E6" s="192"/>
      <c r="F6" s="203" t="s">
        <v>387</v>
      </c>
      <c r="G6" s="204">
        <f>H100</f>
        <v>9.8299999999999998E-2</v>
      </c>
      <c r="H6" s="205">
        <f>(G6*100)/15</f>
        <v>0.65533333333333332</v>
      </c>
      <c r="I6" s="256">
        <v>9.83</v>
      </c>
      <c r="J6" s="195">
        <v>65.53</v>
      </c>
      <c r="M6" s="203" t="s">
        <v>387</v>
      </c>
      <c r="N6" s="204">
        <f>R100</f>
        <v>0.10300000000000001</v>
      </c>
      <c r="O6" s="205">
        <f>(N6*100)/15</f>
        <v>0.68666666666666676</v>
      </c>
      <c r="Q6" s="195">
        <f>J6</f>
        <v>65.53</v>
      </c>
      <c r="R6" s="256">
        <f>O6*100</f>
        <v>68.666666666666671</v>
      </c>
      <c r="S6" s="257">
        <f>R6-Q6</f>
        <v>3.1366666666666703</v>
      </c>
    </row>
    <row r="7" spans="1:43" ht="16.2" customHeight="1" thickBot="1" x14ac:dyDescent="0.25">
      <c r="B7" s="161"/>
      <c r="C7" s="161"/>
      <c r="D7" s="161"/>
      <c r="E7" s="161"/>
      <c r="F7" s="206"/>
      <c r="G7" s="207">
        <f>SUM(G3:G6)</f>
        <v>0.66050000000000009</v>
      </c>
      <c r="H7" s="208">
        <f>((H3*25)+(H4*35)+(H5*25)+(H6*15))/100</f>
        <v>0.66049999999999998</v>
      </c>
      <c r="I7" s="258">
        <f>SUM(I3:I6)</f>
        <v>66.05</v>
      </c>
      <c r="J7" s="258">
        <f>((J3*25)+(J4*35)+(J5*25)+(J6*15))/100</f>
        <v>65.449999999999989</v>
      </c>
      <c r="M7" s="206"/>
      <c r="N7" s="207">
        <f>SUM(N3:N6)</f>
        <v>0.53644761904761906</v>
      </c>
      <c r="O7" s="208">
        <f>((O3*25)+(O4*35)+(O5*25)+(O6*15))/100</f>
        <v>0.53644761904761906</v>
      </c>
      <c r="Q7" s="258">
        <f>((Q3*25)+(Q4*35)+(Q5*25)+(Q6*15))/100</f>
        <v>65.449999999999989</v>
      </c>
      <c r="R7" s="258">
        <f>O7*100</f>
        <v>53.644761904761907</v>
      </c>
      <c r="S7" s="290">
        <f>R7-Q7</f>
        <v>-11.805238095238082</v>
      </c>
      <c r="T7" s="324" t="s">
        <v>486</v>
      </c>
      <c r="U7" s="324"/>
      <c r="V7" s="324"/>
      <c r="W7" s="324"/>
      <c r="X7" s="324"/>
    </row>
    <row r="8" spans="1:43" ht="49.2" customHeight="1" x14ac:dyDescent="0.3">
      <c r="A8" s="170" t="s">
        <v>261</v>
      </c>
      <c r="B8" s="475">
        <v>4</v>
      </c>
      <c r="C8" s="475"/>
      <c r="D8" s="182">
        <v>0.66049999999999998</v>
      </c>
      <c r="E8" s="172" t="s">
        <v>278</v>
      </c>
      <c r="J8" s="277"/>
      <c r="K8" s="173" t="s">
        <v>262</v>
      </c>
      <c r="Q8" s="351" t="s">
        <v>296</v>
      </c>
      <c r="R8" s="351"/>
      <c r="S8" s="182">
        <f>R11+R34+R80+R100</f>
        <v>0.53644761904761906</v>
      </c>
    </row>
    <row r="9" spans="1:43" ht="15" thickBot="1" x14ac:dyDescent="0.35">
      <c r="D9" s="3">
        <v>66.05</v>
      </c>
    </row>
    <row r="10" spans="1:43" ht="24.6" x14ac:dyDescent="0.3">
      <c r="A10" s="352">
        <v>2021</v>
      </c>
      <c r="B10" s="352"/>
      <c r="C10" s="352"/>
      <c r="D10" s="352"/>
      <c r="E10" s="352"/>
      <c r="F10" s="352"/>
      <c r="G10" s="352"/>
      <c r="H10" s="352"/>
      <c r="I10" s="352"/>
      <c r="K10" s="411">
        <v>2023</v>
      </c>
      <c r="L10" s="412"/>
      <c r="M10" s="412"/>
      <c r="N10" s="412"/>
      <c r="O10" s="412"/>
      <c r="P10" s="412"/>
      <c r="Q10" s="412"/>
      <c r="R10" s="412"/>
      <c r="S10" s="413"/>
    </row>
    <row r="11" spans="1:43" ht="21.6" customHeight="1" thickBot="1" x14ac:dyDescent="0.35">
      <c r="A11" s="462" t="s">
        <v>119</v>
      </c>
      <c r="B11" s="462"/>
      <c r="C11" s="462"/>
      <c r="D11" s="462"/>
      <c r="E11" s="462"/>
      <c r="F11" s="462"/>
      <c r="G11" s="462"/>
      <c r="H11" s="461">
        <f>C13+C17+C22+C29</f>
        <v>0.15000000000000002</v>
      </c>
      <c r="I11" s="461"/>
      <c r="K11" s="414" t="s">
        <v>119</v>
      </c>
      <c r="L11" s="415"/>
      <c r="M11" s="415"/>
      <c r="N11" s="415"/>
      <c r="O11" s="415"/>
      <c r="P11" s="415"/>
      <c r="Q11" s="415"/>
      <c r="R11" s="416">
        <f>S13+S17+S22+S29</f>
        <v>0.13761428571428572</v>
      </c>
      <c r="S11" s="41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80" t="s">
        <v>65</v>
      </c>
      <c r="B13" s="383">
        <v>0.04</v>
      </c>
      <c r="C13" s="356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03" t="s">
        <v>239</v>
      </c>
      <c r="R13" s="424">
        <v>0.04</v>
      </c>
      <c r="S13" s="427">
        <f>P13+P14</f>
        <v>0.04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81"/>
      <c r="B14" s="384"/>
      <c r="C14" s="357"/>
      <c r="D14" s="361" t="s">
        <v>67</v>
      </c>
      <c r="E14" s="363">
        <v>0.04</v>
      </c>
      <c r="F14" s="360">
        <f>I14/100</f>
        <v>0.04</v>
      </c>
      <c r="G14" s="386" t="s">
        <v>1</v>
      </c>
      <c r="H14" s="388">
        <v>4</v>
      </c>
      <c r="I14" s="389">
        <f>'[1]Analisis de resultados'!$P$67</f>
        <v>4</v>
      </c>
      <c r="J14" s="36"/>
      <c r="K14" s="391" t="s">
        <v>82</v>
      </c>
      <c r="L14" s="418">
        <v>4</v>
      </c>
      <c r="M14" s="420">
        <f>AA15+AB15+AC15</f>
        <v>4</v>
      </c>
      <c r="N14" s="361" t="s">
        <v>109</v>
      </c>
      <c r="O14" s="422">
        <v>0.04</v>
      </c>
      <c r="P14" s="400">
        <f>M14/100</f>
        <v>0.04</v>
      </c>
      <c r="Q14" s="404"/>
      <c r="R14" s="425"/>
      <c r="S14" s="428"/>
      <c r="W14" s="109" t="s">
        <v>120</v>
      </c>
      <c r="X14" s="107" t="s">
        <v>83</v>
      </c>
      <c r="Y14" s="107">
        <v>4</v>
      </c>
      <c r="Z14" s="259"/>
      <c r="AA14" s="227" t="s">
        <v>113</v>
      </c>
      <c r="AB14" s="228" t="s">
        <v>114</v>
      </c>
      <c r="AC14" s="229" t="s">
        <v>115</v>
      </c>
      <c r="AD14" s="107"/>
      <c r="AE14" s="107"/>
      <c r="AF14" s="232" t="s">
        <v>116</v>
      </c>
      <c r="AG14" s="233" t="s">
        <v>117</v>
      </c>
      <c r="AH14" s="234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82"/>
      <c r="B15" s="385"/>
      <c r="C15" s="358"/>
      <c r="D15" s="362"/>
      <c r="E15" s="364"/>
      <c r="F15" s="355"/>
      <c r="G15" s="387"/>
      <c r="H15" s="347"/>
      <c r="I15" s="390"/>
      <c r="K15" s="392"/>
      <c r="L15" s="419"/>
      <c r="M15" s="421"/>
      <c r="N15" s="362"/>
      <c r="O15" s="423"/>
      <c r="P15" s="401"/>
      <c r="Q15" s="405"/>
      <c r="R15" s="426"/>
      <c r="S15" s="429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80" t="s">
        <v>70</v>
      </c>
      <c r="B17" s="383">
        <v>7.6999999999999999E-2</v>
      </c>
      <c r="C17" s="356">
        <f>F17+F19</f>
        <v>2.5999999999999999E-2</v>
      </c>
      <c r="D17" s="373" t="s">
        <v>68</v>
      </c>
      <c r="E17" s="371">
        <v>0.04</v>
      </c>
      <c r="F17" s="353">
        <f>(I17+I18)/100</f>
        <v>1.2E-2</v>
      </c>
      <c r="G17" s="19" t="s">
        <v>2</v>
      </c>
      <c r="H17" s="20">
        <v>1</v>
      </c>
      <c r="I17" s="162">
        <f>'[1]Analisis de resultados'!$Q$67</f>
        <v>1</v>
      </c>
      <c r="K17" s="65" t="s">
        <v>110</v>
      </c>
      <c r="L17" s="283">
        <v>0</v>
      </c>
      <c r="M17" s="53"/>
      <c r="N17" s="373" t="s">
        <v>104</v>
      </c>
      <c r="O17" s="406">
        <v>0.04</v>
      </c>
      <c r="P17" s="398">
        <f>(M17+M18)/100</f>
        <v>1.55E-2</v>
      </c>
      <c r="Q17" s="403" t="s">
        <v>238</v>
      </c>
      <c r="R17" s="424">
        <v>7.6999999999999999E-2</v>
      </c>
      <c r="S17" s="427">
        <f>P17+P19</f>
        <v>3.15E-2</v>
      </c>
      <c r="W17" s="285" t="s">
        <v>121</v>
      </c>
      <c r="X17" s="286" t="s">
        <v>496</v>
      </c>
      <c r="Y17" s="285"/>
      <c r="Z17" s="285"/>
      <c r="AA17" s="333" t="s">
        <v>414</v>
      </c>
      <c r="AB17" s="334"/>
      <c r="AC17" s="276" t="s">
        <v>419</v>
      </c>
      <c r="AD17" s="278"/>
      <c r="AE17" s="293">
        <v>481591307382</v>
      </c>
      <c r="AF17" s="280"/>
      <c r="AH17" s="114"/>
      <c r="AI17" s="114"/>
      <c r="AJ17" s="114"/>
      <c r="AK17" s="292"/>
      <c r="AL17" s="292"/>
      <c r="AM17" s="292" t="s">
        <v>300</v>
      </c>
      <c r="AN17" s="292"/>
      <c r="AO17" s="292"/>
      <c r="AP17" s="292"/>
      <c r="AQ17" s="292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394"/>
      <c r="B18" s="395"/>
      <c r="C18" s="357"/>
      <c r="D18" s="374"/>
      <c r="E18" s="377"/>
      <c r="F18" s="359"/>
      <c r="G18" s="11" t="s">
        <v>3</v>
      </c>
      <c r="H18" s="13">
        <v>3</v>
      </c>
      <c r="I18" s="163">
        <f>'[1]Analisis de resultados'!$R$67</f>
        <v>0.2</v>
      </c>
      <c r="K18" s="72" t="s">
        <v>111</v>
      </c>
      <c r="L18" s="209">
        <v>4</v>
      </c>
      <c r="M18" s="187">
        <f>AI18+AT18</f>
        <v>1.55</v>
      </c>
      <c r="N18" s="374"/>
      <c r="O18" s="396"/>
      <c r="P18" s="399"/>
      <c r="Q18" s="404"/>
      <c r="R18" s="425"/>
      <c r="S18" s="428"/>
      <c r="W18" s="111" t="s">
        <v>122</v>
      </c>
      <c r="X18" s="113" t="s">
        <v>83</v>
      </c>
      <c r="Y18" s="113">
        <v>4</v>
      </c>
      <c r="Z18" s="113"/>
      <c r="AA18" s="331" t="s">
        <v>415</v>
      </c>
      <c r="AB18" s="332"/>
      <c r="AC18" s="275" t="s">
        <v>447</v>
      </c>
      <c r="AD18" s="297">
        <v>0.14000000000000001</v>
      </c>
      <c r="AE18" s="294">
        <v>528695397</v>
      </c>
      <c r="AF18" s="279">
        <f>AE18*100/AE17</f>
        <v>0.10978092604579277</v>
      </c>
      <c r="AH18" s="223" t="s">
        <v>411</v>
      </c>
      <c r="AI18" s="96">
        <v>0.75</v>
      </c>
      <c r="AJ18" s="56"/>
      <c r="AK18" s="230" t="s">
        <v>130</v>
      </c>
      <c r="AL18" s="98">
        <v>1.5</v>
      </c>
      <c r="AM18" s="231" t="s">
        <v>126</v>
      </c>
      <c r="AN18" s="98">
        <v>0.75</v>
      </c>
      <c r="AO18" s="231" t="s">
        <v>125</v>
      </c>
      <c r="AP18" s="99">
        <v>0</v>
      </c>
      <c r="AS18" s="223" t="s">
        <v>465</v>
      </c>
      <c r="AT18" s="96">
        <v>0.8</v>
      </c>
      <c r="AV18" s="230" t="s">
        <v>499</v>
      </c>
      <c r="AW18" s="98">
        <v>2.5</v>
      </c>
      <c r="AX18" s="230" t="s">
        <v>298</v>
      </c>
      <c r="AY18" s="99">
        <v>1.8</v>
      </c>
      <c r="AZ18" s="230" t="s">
        <v>297</v>
      </c>
      <c r="BA18" s="99">
        <v>1.4</v>
      </c>
      <c r="BB18" s="230" t="s">
        <v>467</v>
      </c>
      <c r="BC18" s="99">
        <v>1.1000000000000001</v>
      </c>
      <c r="BD18" s="230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394"/>
      <c r="B19" s="395"/>
      <c r="C19" s="357"/>
      <c r="D19" s="374" t="s">
        <v>69</v>
      </c>
      <c r="E19" s="363">
        <v>3.6999999999999998E-2</v>
      </c>
      <c r="F19" s="360">
        <f>(I19+I20)/100</f>
        <v>1.3999999999999999E-2</v>
      </c>
      <c r="G19" s="11" t="s">
        <v>4</v>
      </c>
      <c r="H19" s="12">
        <v>1</v>
      </c>
      <c r="I19" s="163">
        <f>'[1]Analisis de resultados'!$S$67</f>
        <v>1</v>
      </c>
      <c r="K19" s="72" t="s">
        <v>84</v>
      </c>
      <c r="L19" s="209">
        <v>0</v>
      </c>
      <c r="M19" s="55"/>
      <c r="N19" s="374" t="s">
        <v>105</v>
      </c>
      <c r="O19" s="396">
        <v>3.6999999999999998E-2</v>
      </c>
      <c r="P19" s="400">
        <f>(M19+M20)/100</f>
        <v>1.6E-2</v>
      </c>
      <c r="Q19" s="404"/>
      <c r="R19" s="425"/>
      <c r="S19" s="428"/>
      <c r="W19" s="176" t="s">
        <v>123</v>
      </c>
      <c r="X19" s="286" t="s">
        <v>496</v>
      </c>
      <c r="Y19" s="287"/>
      <c r="Z19" s="287"/>
      <c r="AA19" s="333" t="s">
        <v>413</v>
      </c>
      <c r="AB19" s="334"/>
      <c r="AC19" s="276" t="s">
        <v>420</v>
      </c>
      <c r="AD19" s="278"/>
      <c r="AE19" s="293">
        <v>111558038909</v>
      </c>
      <c r="AF19" s="280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82"/>
      <c r="B20" s="385"/>
      <c r="C20" s="358"/>
      <c r="D20" s="393"/>
      <c r="E20" s="364"/>
      <c r="F20" s="355"/>
      <c r="G20" s="21" t="s">
        <v>5</v>
      </c>
      <c r="H20" s="22">
        <v>2.7</v>
      </c>
      <c r="I20" s="164">
        <f>'[1]Analisis de resultados'!$T$67</f>
        <v>0.4</v>
      </c>
      <c r="K20" s="73" t="s">
        <v>85</v>
      </c>
      <c r="L20" s="284">
        <v>3.7</v>
      </c>
      <c r="M20" s="75">
        <f>AI20+AT20</f>
        <v>1.6</v>
      </c>
      <c r="N20" s="393"/>
      <c r="O20" s="397"/>
      <c r="P20" s="401"/>
      <c r="Q20" s="405"/>
      <c r="R20" s="426"/>
      <c r="S20" s="429"/>
      <c r="W20" s="111" t="s">
        <v>124</v>
      </c>
      <c r="X20" s="113" t="s">
        <v>83</v>
      </c>
      <c r="Y20" s="113">
        <v>3.7</v>
      </c>
      <c r="Z20" s="113"/>
      <c r="AA20" s="331" t="s">
        <v>416</v>
      </c>
      <c r="AB20" s="332"/>
      <c r="AC20" s="275" t="s">
        <v>448</v>
      </c>
      <c r="AD20" s="297">
        <v>1.53</v>
      </c>
      <c r="AE20" s="294">
        <v>1585580058</v>
      </c>
      <c r="AF20" s="279">
        <f>AE20*100/AE19</f>
        <v>1.4213050655124797</v>
      </c>
      <c r="AH20" s="223" t="s">
        <v>412</v>
      </c>
      <c r="AI20" s="96">
        <v>0.6</v>
      </c>
      <c r="AJ20" s="56"/>
      <c r="AK20" s="230" t="s">
        <v>130</v>
      </c>
      <c r="AL20" s="98">
        <v>1.35</v>
      </c>
      <c r="AM20" s="231" t="s">
        <v>126</v>
      </c>
      <c r="AN20" s="98">
        <v>0.6</v>
      </c>
      <c r="AO20" s="231" t="s">
        <v>125</v>
      </c>
      <c r="AP20" s="99">
        <v>0</v>
      </c>
      <c r="AS20" s="223" t="s">
        <v>468</v>
      </c>
      <c r="AT20" s="96">
        <v>1</v>
      </c>
      <c r="AU20" s="1"/>
      <c r="AV20" s="230" t="s">
        <v>469</v>
      </c>
      <c r="AW20" s="98">
        <v>2.35</v>
      </c>
      <c r="AX20" s="230" t="s">
        <v>470</v>
      </c>
      <c r="AY20" s="99">
        <v>1.7</v>
      </c>
      <c r="AZ20" s="230" t="s">
        <v>301</v>
      </c>
      <c r="BA20" s="99">
        <v>1.3</v>
      </c>
      <c r="BB20" s="230" t="s">
        <v>471</v>
      </c>
      <c r="BC20" s="99">
        <v>1</v>
      </c>
      <c r="BD20" s="230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2"/>
      <c r="AB21" s="273"/>
      <c r="AC21" s="1"/>
      <c r="AD21" s="94"/>
      <c r="AE21" s="39"/>
      <c r="AH21" s="107"/>
      <c r="AI21" s="107"/>
      <c r="AJ21" s="107"/>
      <c r="AK21" s="107"/>
      <c r="AL21" s="107"/>
      <c r="AM21" s="107" t="s">
        <v>300</v>
      </c>
      <c r="AN21" s="107"/>
      <c r="AO21" s="107"/>
      <c r="AP21" s="108"/>
      <c r="AQ21" s="108"/>
      <c r="AR21" s="39"/>
      <c r="AS21" s="36"/>
      <c r="AT21" s="39"/>
      <c r="AU21" s="36"/>
      <c r="AV21" s="277"/>
      <c r="AW21" s="277"/>
      <c r="AX21" s="298"/>
      <c r="AY21" s="298"/>
      <c r="AZ21" s="298"/>
      <c r="BA21" s="298"/>
      <c r="BB21" s="298"/>
      <c r="BC21" s="298"/>
      <c r="BD21" s="298"/>
      <c r="BE21" s="298"/>
    </row>
    <row r="22" spans="1:63" ht="38.4" x14ac:dyDescent="0.2">
      <c r="A22" s="365" t="s">
        <v>71</v>
      </c>
      <c r="B22" s="368">
        <v>8.6999999999999994E-2</v>
      </c>
      <c r="C22" s="356">
        <f>F22+F25</f>
        <v>4.8000000000000001E-2</v>
      </c>
      <c r="D22" s="373" t="s">
        <v>72</v>
      </c>
      <c r="E22" s="375">
        <v>4.7E-2</v>
      </c>
      <c r="F22" s="353">
        <f>(I22+I23)/100</f>
        <v>1.8000000000000002E-2</v>
      </c>
      <c r="G22" s="19" t="s">
        <v>6</v>
      </c>
      <c r="H22" s="20">
        <v>2</v>
      </c>
      <c r="I22" s="162">
        <f>'[1]Analisis de resultados'!$U$67</f>
        <v>1</v>
      </c>
      <c r="K22" s="65" t="s">
        <v>86</v>
      </c>
      <c r="L22" s="283">
        <v>0</v>
      </c>
      <c r="M22" s="53"/>
      <c r="N22" s="373" t="s">
        <v>106</v>
      </c>
      <c r="O22" s="406">
        <v>0.04</v>
      </c>
      <c r="P22" s="398">
        <f>(M22+M23+M24)/100</f>
        <v>1.6500000000000001E-2</v>
      </c>
      <c r="Q22" s="403" t="s">
        <v>240</v>
      </c>
      <c r="R22" s="424">
        <v>8.6999999999999994E-2</v>
      </c>
      <c r="S22" s="427">
        <f>P22+P25</f>
        <v>3.4500000000000003E-2</v>
      </c>
      <c r="W22" s="285" t="s">
        <v>131</v>
      </c>
      <c r="X22" s="286" t="s">
        <v>496</v>
      </c>
      <c r="Y22" s="285"/>
      <c r="Z22" s="285"/>
      <c r="AA22" s="333" t="s">
        <v>423</v>
      </c>
      <c r="AB22" s="334"/>
      <c r="AC22" s="276" t="s">
        <v>421</v>
      </c>
      <c r="AD22" s="249"/>
      <c r="AE22" s="295">
        <v>1051</v>
      </c>
      <c r="AF22" s="280"/>
      <c r="AH22" s="114"/>
      <c r="AI22" s="114"/>
      <c r="AJ22" s="114"/>
      <c r="AK22" s="292"/>
      <c r="AL22" s="292"/>
      <c r="AM22" s="292" t="s">
        <v>300</v>
      </c>
      <c r="AN22" s="292"/>
      <c r="AO22" s="292"/>
      <c r="AP22" s="292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66"/>
      <c r="B23" s="369"/>
      <c r="C23" s="357"/>
      <c r="D23" s="374"/>
      <c r="E23" s="376"/>
      <c r="F23" s="359"/>
      <c r="G23" s="11" t="s">
        <v>7</v>
      </c>
      <c r="H23" s="12">
        <v>2.7</v>
      </c>
      <c r="I23" s="165">
        <f>'[1]Analisis de resultados'!$V$67</f>
        <v>0.8</v>
      </c>
      <c r="K23" s="72" t="s">
        <v>87</v>
      </c>
      <c r="L23" s="209">
        <v>4</v>
      </c>
      <c r="M23" s="55">
        <f>AI23+AT23</f>
        <v>1.65</v>
      </c>
      <c r="N23" s="374"/>
      <c r="O23" s="396"/>
      <c r="P23" s="402"/>
      <c r="Q23" s="404"/>
      <c r="R23" s="425"/>
      <c r="S23" s="428"/>
      <c r="U23" s="1"/>
      <c r="W23" s="111" t="s">
        <v>132</v>
      </c>
      <c r="X23" s="113" t="s">
        <v>83</v>
      </c>
      <c r="Y23" s="113">
        <v>4</v>
      </c>
      <c r="Z23" s="113"/>
      <c r="AA23" s="331" t="s">
        <v>417</v>
      </c>
      <c r="AB23" s="332"/>
      <c r="AC23" s="275" t="s">
        <v>422</v>
      </c>
      <c r="AD23" s="297">
        <v>3.56</v>
      </c>
      <c r="AE23" s="296">
        <v>19</v>
      </c>
      <c r="AF23" s="279">
        <f>AE23*100/AE22</f>
        <v>1.8078020932445291</v>
      </c>
      <c r="AH23" s="223" t="s">
        <v>479</v>
      </c>
      <c r="AI23" s="96">
        <v>0.75</v>
      </c>
      <c r="AJ23" s="56"/>
      <c r="AK23" s="230" t="s">
        <v>130</v>
      </c>
      <c r="AL23" s="98">
        <v>1.5</v>
      </c>
      <c r="AM23" s="231" t="s">
        <v>126</v>
      </c>
      <c r="AN23" s="98">
        <v>0.75</v>
      </c>
      <c r="AO23" s="231" t="s">
        <v>125</v>
      </c>
      <c r="AP23" s="99">
        <v>0</v>
      </c>
      <c r="AS23" s="223" t="s">
        <v>480</v>
      </c>
      <c r="AT23" s="96">
        <v>0.9</v>
      </c>
      <c r="AV23" s="230" t="s">
        <v>302</v>
      </c>
      <c r="AW23" s="98">
        <v>2.5</v>
      </c>
      <c r="AX23" s="230" t="s">
        <v>478</v>
      </c>
      <c r="AY23" s="99">
        <v>1.5</v>
      </c>
      <c r="AZ23" s="230" t="s">
        <v>475</v>
      </c>
      <c r="BA23" s="99">
        <v>1.2</v>
      </c>
      <c r="BB23" s="230" t="s">
        <v>477</v>
      </c>
      <c r="BC23" s="99">
        <v>0.9</v>
      </c>
      <c r="BD23" s="230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366"/>
      <c r="B24" s="369"/>
      <c r="C24" s="35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74"/>
      <c r="O24" s="396"/>
      <c r="P24" s="399"/>
      <c r="Q24" s="404"/>
      <c r="R24" s="425"/>
      <c r="S24" s="428"/>
      <c r="U24" s="1"/>
      <c r="W24" s="39"/>
      <c r="X24" s="92"/>
      <c r="Y24" s="39"/>
      <c r="Z24" s="39"/>
      <c r="AA24" s="272"/>
      <c r="AB24" s="272"/>
      <c r="AC24" s="274"/>
      <c r="AE24" s="1"/>
      <c r="AH24" s="36"/>
      <c r="AI24" s="36"/>
      <c r="AJ24" s="36"/>
      <c r="AK24" s="277"/>
      <c r="AL24" s="277"/>
      <c r="AM24" s="277"/>
      <c r="AN24" s="277"/>
      <c r="AO24" s="277"/>
      <c r="AP24" s="277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66"/>
      <c r="B25" s="369"/>
      <c r="C25" s="357"/>
      <c r="D25" s="374" t="s">
        <v>73</v>
      </c>
      <c r="E25" s="376">
        <v>0.04</v>
      </c>
      <c r="F25" s="360">
        <f>(I25+I26)/100</f>
        <v>0.03</v>
      </c>
      <c r="G25" s="11" t="s">
        <v>8</v>
      </c>
      <c r="H25" s="12">
        <v>1.5</v>
      </c>
      <c r="I25" s="165">
        <f>'[1]Analisis de resultados'!$W$67</f>
        <v>1</v>
      </c>
      <c r="K25" s="72" t="s">
        <v>112</v>
      </c>
      <c r="L25" s="209">
        <v>0</v>
      </c>
      <c r="M25" s="55"/>
      <c r="N25" s="374" t="s">
        <v>107</v>
      </c>
      <c r="O25" s="396">
        <v>4.7E-2</v>
      </c>
      <c r="P25" s="400">
        <f>(M25+M26+M27)/100</f>
        <v>1.8000000000000002E-2</v>
      </c>
      <c r="Q25" s="404"/>
      <c r="R25" s="425"/>
      <c r="S25" s="428"/>
      <c r="U25" s="1"/>
      <c r="W25" s="288" t="s">
        <v>133</v>
      </c>
      <c r="X25" s="286" t="s">
        <v>496</v>
      </c>
      <c r="Y25" s="289"/>
      <c r="Z25" s="289"/>
      <c r="AA25" s="333" t="s">
        <v>424</v>
      </c>
      <c r="AB25" s="334"/>
      <c r="AC25" s="276" t="s">
        <v>449</v>
      </c>
      <c r="AD25" s="249"/>
      <c r="AE25" s="295">
        <v>6712.5</v>
      </c>
      <c r="AF25" s="280"/>
      <c r="AH25" s="39"/>
      <c r="AI25" s="36"/>
      <c r="AJ25" s="39"/>
      <c r="AK25" s="181"/>
      <c r="AL25" s="181"/>
      <c r="AM25" s="181" t="s">
        <v>300</v>
      </c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66"/>
      <c r="B26" s="369"/>
      <c r="C26" s="357"/>
      <c r="D26" s="374"/>
      <c r="E26" s="376"/>
      <c r="F26" s="359"/>
      <c r="G26" s="11" t="s">
        <v>9</v>
      </c>
      <c r="H26" s="12">
        <v>2.5</v>
      </c>
      <c r="I26" s="165">
        <f>'[1]Analisis de resultados'!$X$67</f>
        <v>2</v>
      </c>
      <c r="K26" s="72" t="s">
        <v>89</v>
      </c>
      <c r="L26" s="209">
        <v>4.7</v>
      </c>
      <c r="M26" s="187">
        <f>AI26+AT26</f>
        <v>1.8</v>
      </c>
      <c r="N26" s="374"/>
      <c r="O26" s="396"/>
      <c r="P26" s="402"/>
      <c r="Q26" s="404"/>
      <c r="R26" s="425"/>
      <c r="S26" s="428"/>
      <c r="U26" s="1"/>
      <c r="W26" s="111" t="s">
        <v>134</v>
      </c>
      <c r="X26" s="113" t="s">
        <v>83</v>
      </c>
      <c r="Y26" s="113">
        <v>4.7</v>
      </c>
      <c r="Z26" s="113"/>
      <c r="AA26" s="331" t="s">
        <v>418</v>
      </c>
      <c r="AB26" s="332"/>
      <c r="AC26" s="275" t="s">
        <v>426</v>
      </c>
      <c r="AD26" s="297">
        <v>1.97</v>
      </c>
      <c r="AE26" s="296">
        <v>10</v>
      </c>
      <c r="AF26" s="279">
        <f>AE26*100/AE25</f>
        <v>0.148975791433892</v>
      </c>
      <c r="AH26" s="223" t="s">
        <v>481</v>
      </c>
      <c r="AI26" s="96">
        <v>1</v>
      </c>
      <c r="AJ26" s="56"/>
      <c r="AK26" s="230" t="s">
        <v>130</v>
      </c>
      <c r="AL26" s="98">
        <v>2</v>
      </c>
      <c r="AM26" s="231" t="s">
        <v>126</v>
      </c>
      <c r="AN26" s="98">
        <v>1</v>
      </c>
      <c r="AO26" s="231" t="s">
        <v>125</v>
      </c>
      <c r="AP26" s="99">
        <v>0</v>
      </c>
      <c r="AS26" s="223" t="s">
        <v>482</v>
      </c>
      <c r="AT26" s="96">
        <v>0.8</v>
      </c>
      <c r="AU26" s="95"/>
      <c r="AV26" s="235" t="s">
        <v>299</v>
      </c>
      <c r="AW26" s="98">
        <v>2.7</v>
      </c>
      <c r="AX26" s="230" t="s">
        <v>483</v>
      </c>
      <c r="AY26" s="99">
        <v>1.9</v>
      </c>
      <c r="AZ26" s="230" t="s">
        <v>477</v>
      </c>
      <c r="BA26" s="99">
        <v>1.4</v>
      </c>
      <c r="BB26" s="230" t="s">
        <v>484</v>
      </c>
      <c r="BC26" s="99">
        <v>1.1000000000000001</v>
      </c>
      <c r="BD26" s="230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367"/>
      <c r="B27" s="370"/>
      <c r="C27" s="35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393"/>
      <c r="O27" s="397"/>
      <c r="P27" s="401"/>
      <c r="Q27" s="405"/>
      <c r="R27" s="426"/>
      <c r="S27" s="429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500</v>
      </c>
      <c r="AU28" s="181" t="s">
        <v>501</v>
      </c>
      <c r="AV28" s="181" t="s">
        <v>502</v>
      </c>
      <c r="AW28" s="181" t="s">
        <v>503</v>
      </c>
      <c r="AX28" s="181" t="s">
        <v>504</v>
      </c>
      <c r="AY28" s="181" t="s">
        <v>505</v>
      </c>
      <c r="AZ28" s="181" t="s">
        <v>506</v>
      </c>
      <c r="BA28" s="181" t="s">
        <v>507</v>
      </c>
      <c r="BB28" s="181" t="s">
        <v>508</v>
      </c>
      <c r="BC28" s="181" t="s">
        <v>509</v>
      </c>
      <c r="BD28" s="181" t="s">
        <v>510</v>
      </c>
      <c r="BE28" s="181" t="s">
        <v>511</v>
      </c>
      <c r="BF28" s="181" t="s">
        <v>512</v>
      </c>
    </row>
    <row r="29" spans="1:63" ht="39" thickBot="1" x14ac:dyDescent="0.25">
      <c r="A29" s="365" t="s">
        <v>75</v>
      </c>
      <c r="B29" s="368">
        <v>4.5999999999999999E-2</v>
      </c>
      <c r="C29" s="356">
        <f>F29</f>
        <v>3.6000000000000004E-2</v>
      </c>
      <c r="D29" s="378" t="s">
        <v>74</v>
      </c>
      <c r="E29" s="371">
        <v>4.5999999999999999E-2</v>
      </c>
      <c r="F29" s="353">
        <f>(I29+I30+I31)/100</f>
        <v>3.6000000000000004E-2</v>
      </c>
      <c r="G29" s="19" t="s">
        <v>10</v>
      </c>
      <c r="H29" s="20">
        <v>2.1</v>
      </c>
      <c r="I29" s="162">
        <f>'[1]Analisis de resultados'!$Y$67</f>
        <v>2</v>
      </c>
      <c r="K29" s="65" t="s">
        <v>91</v>
      </c>
      <c r="L29" s="29">
        <v>4.5999999999999996</v>
      </c>
      <c r="M29" s="186">
        <f>AC29+AG29</f>
        <v>3.1614285714285715</v>
      </c>
      <c r="N29" s="17" t="s">
        <v>108</v>
      </c>
      <c r="O29" s="31">
        <v>4.5999999999999999E-2</v>
      </c>
      <c r="P29" s="57">
        <f>M29/100</f>
        <v>3.1614285714285713E-2</v>
      </c>
      <c r="Q29" s="152" t="s">
        <v>241</v>
      </c>
      <c r="R29" s="66">
        <v>4.5999999999999999E-2</v>
      </c>
      <c r="S29" s="67">
        <f>P29</f>
        <v>3.1614285714285713E-2</v>
      </c>
      <c r="W29" s="112" t="s">
        <v>135</v>
      </c>
      <c r="X29" s="107" t="s">
        <v>83</v>
      </c>
      <c r="Y29" s="107">
        <v>4.5999999999999996</v>
      </c>
      <c r="Z29" s="107"/>
      <c r="AA29" s="335" t="s">
        <v>92</v>
      </c>
      <c r="AB29" s="336"/>
      <c r="AC29" s="106">
        <v>1.38</v>
      </c>
      <c r="AD29" s="93"/>
      <c r="AE29" s="335" t="s">
        <v>93</v>
      </c>
      <c r="AF29" s="336"/>
      <c r="AG29" s="321">
        <f>AE31+AF31+AG31</f>
        <v>1.7814285714285716</v>
      </c>
      <c r="AH29" s="325" t="s">
        <v>102</v>
      </c>
      <c r="AI29" s="108"/>
      <c r="AJ29" s="337" t="s">
        <v>94</v>
      </c>
      <c r="AK29" s="338"/>
      <c r="AL29" s="338"/>
      <c r="AM29" s="338"/>
      <c r="AN29" s="338"/>
      <c r="AO29" s="338"/>
      <c r="AP29" s="339"/>
      <c r="AQ29" s="36"/>
      <c r="AR29" s="1" t="s">
        <v>538</v>
      </c>
      <c r="AS29" s="185">
        <f>AVERAGE(AT29:BF29)</f>
        <v>0.51428571428571435</v>
      </c>
      <c r="AT29" s="4">
        <v>0.5</v>
      </c>
      <c r="AU29" s="4">
        <v>0.1</v>
      </c>
      <c r="AV29" s="260">
        <v>0.2</v>
      </c>
      <c r="AW29" s="260">
        <v>0.5</v>
      </c>
      <c r="AX29" s="4">
        <v>0.8</v>
      </c>
      <c r="AY29" s="4">
        <v>0.5</v>
      </c>
      <c r="AZ29" s="260">
        <v>1</v>
      </c>
      <c r="BA29" s="260"/>
      <c r="BB29" s="4"/>
      <c r="BC29" s="4"/>
      <c r="BD29" s="260"/>
      <c r="BE29" s="260"/>
      <c r="BF29" s="4"/>
    </row>
    <row r="30" spans="1:63" ht="67.2" x14ac:dyDescent="0.3">
      <c r="A30" s="366"/>
      <c r="B30" s="369"/>
      <c r="C30" s="357"/>
      <c r="D30" s="379"/>
      <c r="E30" s="372"/>
      <c r="F30" s="354"/>
      <c r="G30" s="11" t="s">
        <v>11</v>
      </c>
      <c r="H30" s="12">
        <v>1</v>
      </c>
      <c r="I30" s="165">
        <f>'[1]Analisis de resultados'!$Z$67</f>
        <v>1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6" t="s">
        <v>130</v>
      </c>
      <c r="AB30" s="237" t="s">
        <v>455</v>
      </c>
      <c r="AC30" s="237" t="s">
        <v>126</v>
      </c>
      <c r="AE30" s="236" t="s">
        <v>127</v>
      </c>
      <c r="AF30" s="237" t="s">
        <v>128</v>
      </c>
      <c r="AG30" s="238" t="s">
        <v>129</v>
      </c>
      <c r="AH30" s="326"/>
      <c r="AI30" s="36"/>
      <c r="AJ30" s="236" t="s">
        <v>95</v>
      </c>
      <c r="AK30" s="237" t="s">
        <v>96</v>
      </c>
      <c r="AL30" s="237" t="s">
        <v>97</v>
      </c>
      <c r="AM30" s="239" t="s">
        <v>98</v>
      </c>
      <c r="AN30" s="237" t="s">
        <v>99</v>
      </c>
      <c r="AO30" s="237" t="s">
        <v>100</v>
      </c>
      <c r="AP30" s="238" t="s">
        <v>101</v>
      </c>
      <c r="AQ30" s="36"/>
      <c r="AR30" s="1" t="s">
        <v>539</v>
      </c>
      <c r="AS30" s="185">
        <f>AVERAGE(AT30:BF30)</f>
        <v>0.66</v>
      </c>
      <c r="AT30" s="4">
        <v>0.5</v>
      </c>
      <c r="AU30" s="4">
        <v>0.1</v>
      </c>
      <c r="AV30" s="260">
        <v>0.4</v>
      </c>
      <c r="AW30" s="260">
        <v>0.4</v>
      </c>
      <c r="AX30" s="4">
        <v>1</v>
      </c>
      <c r="AY30" s="4">
        <v>1</v>
      </c>
      <c r="AZ30" s="260">
        <v>1.22</v>
      </c>
      <c r="BA30" s="260"/>
      <c r="BB30" s="4"/>
      <c r="BC30" s="4"/>
      <c r="BD30" s="260"/>
      <c r="BE30" s="260"/>
      <c r="BF30" s="4"/>
    </row>
    <row r="31" spans="1:63" ht="48.6" thickBot="1" x14ac:dyDescent="0.35">
      <c r="A31" s="367"/>
      <c r="B31" s="370"/>
      <c r="C31" s="358"/>
      <c r="D31" s="362"/>
      <c r="E31" s="364"/>
      <c r="F31" s="355"/>
      <c r="G31" s="21" t="s">
        <v>12</v>
      </c>
      <c r="H31" s="22">
        <v>1.5</v>
      </c>
      <c r="I31" s="164">
        <f>'[1]Analisis de resultados'!$AA$67</f>
        <v>0.6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8">
        <f>AS29</f>
        <v>0.51428571428571435</v>
      </c>
      <c r="AF31" s="309">
        <f>AS30</f>
        <v>0.66</v>
      </c>
      <c r="AG31" s="310">
        <f>AS31</f>
        <v>0.6071428571428571</v>
      </c>
      <c r="AH31" s="32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540</v>
      </c>
      <c r="AS31" s="185">
        <f>AVERAGE(AT31:BF31)</f>
        <v>0.6071428571428571</v>
      </c>
      <c r="AT31" s="4">
        <v>0.5</v>
      </c>
      <c r="AU31" s="260">
        <v>0.5</v>
      </c>
      <c r="AV31" s="260">
        <v>0.5</v>
      </c>
      <c r="AW31" s="260">
        <v>0.75</v>
      </c>
      <c r="AX31" s="4">
        <v>0.5</v>
      </c>
      <c r="AY31" s="260">
        <v>0.5</v>
      </c>
      <c r="AZ31" s="260">
        <v>1</v>
      </c>
      <c r="BA31" s="260"/>
      <c r="BB31" s="4"/>
      <c r="BC31" s="260"/>
      <c r="BD31" s="260"/>
      <c r="BE31" s="260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11">
        <f>SUM(AS29:AS31)</f>
        <v>1.7814285714285716</v>
      </c>
      <c r="AT32" s="246">
        <f>SUM(AT29:AT31)</f>
        <v>1.5</v>
      </c>
      <c r="AU32" s="246">
        <f t="shared" ref="AU32:AV32" si="0">SUM(AU29:AU31)</f>
        <v>0.7</v>
      </c>
      <c r="AV32" s="246">
        <f t="shared" si="0"/>
        <v>1.1000000000000001</v>
      </c>
      <c r="AW32" s="246">
        <f t="shared" ref="AW32" si="1">SUM(AW29:AW31)</f>
        <v>1.65</v>
      </c>
      <c r="AX32" s="246">
        <f t="shared" ref="AX32" si="2">SUM(AX29:AX31)</f>
        <v>2.2999999999999998</v>
      </c>
      <c r="AY32" s="246">
        <f t="shared" ref="AY32" si="3">SUM(AY29:AY31)</f>
        <v>2</v>
      </c>
      <c r="AZ32" s="246">
        <f t="shared" ref="AZ32" si="4">SUM(AZ29:AZ31)</f>
        <v>3.2199999999999998</v>
      </c>
      <c r="BA32" s="246">
        <f t="shared" ref="BA32" si="5">SUM(BA29:BA31)</f>
        <v>0</v>
      </c>
      <c r="BB32" s="246">
        <f t="shared" ref="BB32" si="6">SUM(BB29:BB31)</f>
        <v>0</v>
      </c>
      <c r="BC32" s="246"/>
      <c r="BD32" s="246"/>
      <c r="BE32" s="246"/>
      <c r="BF32" s="246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62" t="s">
        <v>136</v>
      </c>
      <c r="B34" s="462"/>
      <c r="C34" s="462"/>
      <c r="D34" s="462"/>
      <c r="E34" s="462"/>
      <c r="F34" s="462"/>
      <c r="G34" s="462"/>
      <c r="H34" s="461">
        <f>C36+C43+C50+C68+C75</f>
        <v>0.23719999999999999</v>
      </c>
      <c r="I34" s="461"/>
      <c r="K34" s="407" t="s">
        <v>136</v>
      </c>
      <c r="L34" s="408"/>
      <c r="M34" s="408"/>
      <c r="N34" s="408"/>
      <c r="O34" s="408"/>
      <c r="P34" s="408"/>
      <c r="Q34" s="408"/>
      <c r="R34" s="409">
        <f>S36+S43+S50+S68+S75</f>
        <v>0.14483333333333334</v>
      </c>
      <c r="S34" s="41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4" ht="86.4" x14ac:dyDescent="0.2">
      <c r="A36" s="444" t="s">
        <v>155</v>
      </c>
      <c r="B36" s="368">
        <v>0.09</v>
      </c>
      <c r="C36" s="445">
        <f>F36+F37+F38+F40</f>
        <v>5.3699999999999998E-2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resultados'!$AC$67</f>
        <v>1.4</v>
      </c>
      <c r="K36" s="134" t="s">
        <v>157</v>
      </c>
      <c r="L36" s="16">
        <v>2.8</v>
      </c>
      <c r="M36" s="54">
        <f>AB36+AM36</f>
        <v>1</v>
      </c>
      <c r="N36" s="10" t="s">
        <v>156</v>
      </c>
      <c r="O36" s="9">
        <v>2.8000000000000001E-2</v>
      </c>
      <c r="P36" s="121">
        <f>M36/100</f>
        <v>0.01</v>
      </c>
      <c r="Q36" s="403" t="s">
        <v>242</v>
      </c>
      <c r="R36" s="368">
        <v>0.09</v>
      </c>
      <c r="S36" s="457">
        <f>P36+P37+P38+P40</f>
        <v>4.2500000000000003E-2</v>
      </c>
      <c r="W36" s="111" t="s">
        <v>304</v>
      </c>
      <c r="X36" s="113" t="s">
        <v>83</v>
      </c>
      <c r="Y36" s="113">
        <v>2.8</v>
      </c>
      <c r="Z36" s="113"/>
      <c r="AA36" s="223" t="s">
        <v>314</v>
      </c>
      <c r="AB36" s="96">
        <v>0.5</v>
      </c>
      <c r="AC36" s="56"/>
      <c r="AD36" s="230" t="s">
        <v>305</v>
      </c>
      <c r="AE36" s="98">
        <v>0.5</v>
      </c>
      <c r="AF36" s="231" t="s">
        <v>306</v>
      </c>
      <c r="AG36" s="98">
        <v>0.5</v>
      </c>
      <c r="AH36" s="231" t="s">
        <v>307</v>
      </c>
      <c r="AI36" s="99">
        <v>0.5</v>
      </c>
      <c r="AJ36" s="1" t="s">
        <v>450</v>
      </c>
      <c r="AL36" s="223" t="s">
        <v>321</v>
      </c>
      <c r="AM36" s="96">
        <v>0.5</v>
      </c>
      <c r="AO36" s="230" t="s">
        <v>299</v>
      </c>
      <c r="AP36" s="98">
        <v>1.3</v>
      </c>
      <c r="AQ36" s="230" t="s">
        <v>308</v>
      </c>
      <c r="AR36" s="99">
        <v>1</v>
      </c>
      <c r="AS36" s="230" t="s">
        <v>309</v>
      </c>
      <c r="AT36" s="99">
        <v>0.75</v>
      </c>
      <c r="AU36" s="230" t="s">
        <v>310</v>
      </c>
      <c r="AV36" s="99">
        <v>0.5</v>
      </c>
      <c r="AW36" s="230" t="s">
        <v>311</v>
      </c>
      <c r="AX36" s="99">
        <v>0.25</v>
      </c>
      <c r="AZ36" s="1" t="s">
        <v>543</v>
      </c>
      <c r="BA36" s="306">
        <v>1</v>
      </c>
      <c r="BB36" s="306">
        <v>1.5</v>
      </c>
      <c r="BC36" s="306"/>
      <c r="BD36" s="306"/>
      <c r="BE36" s="306"/>
      <c r="BF36" s="306"/>
      <c r="BG36" s="307"/>
      <c r="BH36" s="307"/>
      <c r="BI36" s="307"/>
      <c r="BJ36" s="307"/>
      <c r="BK36" s="251" t="s">
        <v>542</v>
      </c>
      <c r="BL36" s="314">
        <f>AVERAGE(BA36:BJ36)</f>
        <v>1.25</v>
      </c>
    </row>
    <row r="37" spans="1:64" ht="67.2" x14ac:dyDescent="0.2">
      <c r="A37" s="437"/>
      <c r="B37" s="369"/>
      <c r="C37" s="434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resultados'!$AD$67</f>
        <v>1</v>
      </c>
      <c r="K37" s="135" t="s">
        <v>159</v>
      </c>
      <c r="L37" s="12">
        <v>1</v>
      </c>
      <c r="M37" s="187">
        <f>AB37+AM37</f>
        <v>0.4</v>
      </c>
      <c r="N37" s="7" t="s">
        <v>158</v>
      </c>
      <c r="O37" s="8">
        <v>0.01</v>
      </c>
      <c r="P37" s="122">
        <f>M37/100</f>
        <v>4.0000000000000001E-3</v>
      </c>
      <c r="Q37" s="404"/>
      <c r="R37" s="369"/>
      <c r="S37" s="458"/>
      <c r="W37" s="111" t="s">
        <v>303</v>
      </c>
      <c r="X37" s="113" t="s">
        <v>83</v>
      </c>
      <c r="Y37" s="113">
        <v>1</v>
      </c>
      <c r="Z37" s="113"/>
      <c r="AA37" s="223" t="s">
        <v>315</v>
      </c>
      <c r="AB37" s="96">
        <v>0.2</v>
      </c>
      <c r="AC37" s="56"/>
      <c r="AD37" s="230" t="s">
        <v>305</v>
      </c>
      <c r="AE37" s="98">
        <v>0.2</v>
      </c>
      <c r="AF37" s="231" t="s">
        <v>306</v>
      </c>
      <c r="AG37" s="98">
        <v>0.2</v>
      </c>
      <c r="AH37" s="231" t="s">
        <v>307</v>
      </c>
      <c r="AI37" s="99">
        <v>0.1</v>
      </c>
      <c r="AL37" s="223" t="s">
        <v>320</v>
      </c>
      <c r="AM37" s="96">
        <v>0.2</v>
      </c>
      <c r="AO37" s="230" t="s">
        <v>299</v>
      </c>
      <c r="AP37" s="98">
        <v>0.5</v>
      </c>
      <c r="AQ37" s="230" t="s">
        <v>308</v>
      </c>
      <c r="AR37" s="99">
        <v>0.4</v>
      </c>
      <c r="AS37" s="230" t="s">
        <v>309</v>
      </c>
      <c r="AT37" s="99">
        <v>0.3</v>
      </c>
      <c r="AU37" s="230" t="s">
        <v>310</v>
      </c>
      <c r="AV37" s="99">
        <v>0.2</v>
      </c>
      <c r="AW37" s="230" t="s">
        <v>311</v>
      </c>
      <c r="AX37" s="99">
        <v>0.1</v>
      </c>
      <c r="AZ37" s="1" t="s">
        <v>543</v>
      </c>
      <c r="BA37" s="172"/>
      <c r="BB37" s="172"/>
      <c r="BC37" s="172"/>
      <c r="BD37" s="172"/>
      <c r="BE37" s="172"/>
      <c r="BF37" s="172"/>
      <c r="BG37" s="300"/>
      <c r="BH37" s="300"/>
      <c r="BI37" s="300"/>
      <c r="BJ37" s="300"/>
      <c r="BK37" s="1" t="s">
        <v>544</v>
      </c>
      <c r="BL37" s="299" t="e">
        <f>AVERAGE(BA37:BJ37)</f>
        <v>#DIV/0!</v>
      </c>
    </row>
    <row r="38" spans="1:64" ht="58.2" thickBot="1" x14ac:dyDescent="0.35">
      <c r="A38" s="437"/>
      <c r="B38" s="369"/>
      <c r="C38" s="434"/>
      <c r="D38" s="361" t="s">
        <v>139</v>
      </c>
      <c r="E38" s="363">
        <v>2.8000000000000001E-2</v>
      </c>
      <c r="F38" s="360">
        <f>(I38+I39)/100</f>
        <v>1.37E-2</v>
      </c>
      <c r="G38" s="11" t="s">
        <v>15</v>
      </c>
      <c r="H38" s="12">
        <v>1.4</v>
      </c>
      <c r="I38" s="165">
        <f>'[1]Analisis de resultados'!$AE$67</f>
        <v>0.9</v>
      </c>
      <c r="K38" s="135" t="s">
        <v>161</v>
      </c>
      <c r="L38" s="316"/>
      <c r="M38" s="317"/>
      <c r="N38" s="361" t="s">
        <v>160</v>
      </c>
      <c r="O38" s="363">
        <v>2.8000000000000001E-2</v>
      </c>
      <c r="P38" s="360">
        <f>M39/100</f>
        <v>0.01</v>
      </c>
      <c r="Q38" s="404"/>
      <c r="R38" s="369"/>
      <c r="S38" s="458"/>
      <c r="BA38" s="1"/>
    </row>
    <row r="39" spans="1:64" ht="106.2" thickBot="1" x14ac:dyDescent="0.25">
      <c r="A39" s="437"/>
      <c r="B39" s="369"/>
      <c r="C39" s="434"/>
      <c r="D39" s="432"/>
      <c r="E39" s="377"/>
      <c r="F39" s="359"/>
      <c r="G39" s="11" t="s">
        <v>16</v>
      </c>
      <c r="H39" s="12">
        <v>1.4</v>
      </c>
      <c r="I39" s="165">
        <f>'[1]Analisis de resultados'!$AF$67</f>
        <v>0.47</v>
      </c>
      <c r="K39" s="135" t="s">
        <v>162</v>
      </c>
      <c r="L39" s="16">
        <v>2.8</v>
      </c>
      <c r="M39" s="318">
        <f>AB39+AM39</f>
        <v>1</v>
      </c>
      <c r="N39" s="432"/>
      <c r="O39" s="377"/>
      <c r="P39" s="359"/>
      <c r="Q39" s="404"/>
      <c r="R39" s="369"/>
      <c r="S39" s="458"/>
      <c r="W39" s="111" t="s">
        <v>312</v>
      </c>
      <c r="X39" s="113" t="s">
        <v>83</v>
      </c>
      <c r="Y39" s="113">
        <v>2.8</v>
      </c>
      <c r="Z39" s="113"/>
      <c r="AA39" s="223" t="s">
        <v>316</v>
      </c>
      <c r="AB39" s="96">
        <v>0.5</v>
      </c>
      <c r="AC39" s="56"/>
      <c r="AD39" s="240" t="s">
        <v>305</v>
      </c>
      <c r="AE39" s="219">
        <v>0.5</v>
      </c>
      <c r="AF39" s="231" t="s">
        <v>306</v>
      </c>
      <c r="AG39" s="98">
        <v>0.5</v>
      </c>
      <c r="AH39" s="231" t="s">
        <v>307</v>
      </c>
      <c r="AI39" s="99">
        <v>0.4</v>
      </c>
      <c r="AJ39" s="1" t="s">
        <v>450</v>
      </c>
      <c r="AL39" s="223" t="s">
        <v>319</v>
      </c>
      <c r="AM39" s="96">
        <v>0.5</v>
      </c>
      <c r="AO39" s="230" t="s">
        <v>299</v>
      </c>
      <c r="AP39" s="98">
        <v>1.4</v>
      </c>
      <c r="AQ39" s="230" t="s">
        <v>308</v>
      </c>
      <c r="AR39" s="99">
        <v>1.1000000000000001</v>
      </c>
      <c r="AS39" s="230" t="s">
        <v>309</v>
      </c>
      <c r="AT39" s="99">
        <v>0.8</v>
      </c>
      <c r="AU39" s="230" t="s">
        <v>310</v>
      </c>
      <c r="AV39" s="99">
        <v>0.5</v>
      </c>
      <c r="AW39" s="230" t="s">
        <v>311</v>
      </c>
      <c r="AX39" s="99">
        <v>0.2</v>
      </c>
      <c r="AZ39" s="1" t="s">
        <v>543</v>
      </c>
      <c r="BA39" s="306">
        <v>0.9</v>
      </c>
      <c r="BB39" s="306">
        <v>0.9</v>
      </c>
      <c r="BC39" s="306">
        <v>1.4</v>
      </c>
      <c r="BD39" s="306">
        <v>0.9</v>
      </c>
      <c r="BE39" s="306"/>
      <c r="BF39" s="306"/>
      <c r="BG39" s="306"/>
      <c r="BH39" s="307"/>
      <c r="BI39" s="307"/>
      <c r="BJ39" s="307"/>
      <c r="BK39" s="251" t="s">
        <v>545</v>
      </c>
      <c r="BL39" s="314">
        <f>AVERAGE(BA39:BJ39)</f>
        <v>1.0250000000000001</v>
      </c>
    </row>
    <row r="40" spans="1:64" ht="76.8" x14ac:dyDescent="0.2">
      <c r="A40" s="437"/>
      <c r="B40" s="369"/>
      <c r="C40" s="434"/>
      <c r="D40" s="374" t="s">
        <v>140</v>
      </c>
      <c r="E40" s="376">
        <v>2.4E-2</v>
      </c>
      <c r="F40" s="446">
        <f>I40/100</f>
        <v>1.6E-2</v>
      </c>
      <c r="G40" s="11" t="s">
        <v>17</v>
      </c>
      <c r="H40" s="447">
        <v>2.4</v>
      </c>
      <c r="I40" s="448">
        <f>'[1]Analisis de resultados'!$AG$67</f>
        <v>1.6</v>
      </c>
      <c r="K40" s="135" t="s">
        <v>164</v>
      </c>
      <c r="L40" s="16">
        <v>1.2</v>
      </c>
      <c r="M40" s="54">
        <f>AB40+AM40</f>
        <v>1.2</v>
      </c>
      <c r="N40" s="361" t="s">
        <v>163</v>
      </c>
      <c r="O40" s="363">
        <v>2.4E-2</v>
      </c>
      <c r="P40" s="360">
        <f>(M40+M41)/100</f>
        <v>1.8500000000000003E-2</v>
      </c>
      <c r="Q40" s="404"/>
      <c r="R40" s="369"/>
      <c r="S40" s="458"/>
      <c r="W40" s="111" t="s">
        <v>313</v>
      </c>
      <c r="X40" s="113" t="s">
        <v>83</v>
      </c>
      <c r="Y40" s="113">
        <v>1.2</v>
      </c>
      <c r="Z40" s="113"/>
      <c r="AA40" s="223" t="s">
        <v>317</v>
      </c>
      <c r="AB40" s="96">
        <v>0.6</v>
      </c>
      <c r="AC40" s="56"/>
      <c r="AD40" s="241" t="s">
        <v>323</v>
      </c>
      <c r="AE40" s="101">
        <v>0.3</v>
      </c>
      <c r="AF40" s="231" t="s">
        <v>322</v>
      </c>
      <c r="AG40" s="98">
        <v>0.3</v>
      </c>
      <c r="AH40" s="231" t="s">
        <v>324</v>
      </c>
      <c r="AI40" s="99">
        <v>0.6</v>
      </c>
      <c r="AJ40" s="1" t="s">
        <v>450</v>
      </c>
      <c r="AL40" s="223" t="s">
        <v>318</v>
      </c>
      <c r="AM40" s="96">
        <v>0.6</v>
      </c>
      <c r="AO40" s="230" t="s">
        <v>299</v>
      </c>
      <c r="AP40" s="98">
        <v>0.6</v>
      </c>
      <c r="AQ40" s="230" t="s">
        <v>329</v>
      </c>
      <c r="AR40" s="99">
        <v>0.4</v>
      </c>
      <c r="AS40" s="230" t="s">
        <v>328</v>
      </c>
      <c r="AT40" s="99">
        <v>0.3</v>
      </c>
      <c r="AU40" s="230" t="s">
        <v>327</v>
      </c>
      <c r="AV40" s="99">
        <v>0.2</v>
      </c>
      <c r="AW40" s="230" t="s">
        <v>326</v>
      </c>
      <c r="AX40" s="99">
        <v>0.1</v>
      </c>
      <c r="AZ40" s="1" t="s">
        <v>541</v>
      </c>
      <c r="BA40" s="312">
        <v>0.6</v>
      </c>
      <c r="BB40" s="312">
        <v>0.6</v>
      </c>
      <c r="BC40" s="312">
        <v>0.3</v>
      </c>
      <c r="BD40" s="312">
        <v>0.3</v>
      </c>
      <c r="BE40" s="312">
        <v>0.3</v>
      </c>
      <c r="BF40" s="312">
        <v>0.3</v>
      </c>
      <c r="BG40" s="312">
        <v>0.3</v>
      </c>
      <c r="BH40" s="312"/>
      <c r="BI40" s="313"/>
      <c r="BJ40" s="313"/>
      <c r="BK40" s="56" t="s">
        <v>546</v>
      </c>
      <c r="BL40" s="315">
        <f>AVERAGE(BA40:BJ40)</f>
        <v>0.38571428571428568</v>
      </c>
    </row>
    <row r="41" spans="1:64" ht="39" thickBot="1" x14ac:dyDescent="0.25">
      <c r="A41" s="438"/>
      <c r="B41" s="384"/>
      <c r="C41" s="435"/>
      <c r="D41" s="374"/>
      <c r="E41" s="376"/>
      <c r="F41" s="446"/>
      <c r="G41" s="151"/>
      <c r="H41" s="447"/>
      <c r="I41" s="449"/>
      <c r="K41" s="136" t="s">
        <v>165</v>
      </c>
      <c r="L41" s="22">
        <v>1.2</v>
      </c>
      <c r="M41" s="75">
        <f>AB41+AM41</f>
        <v>0.65</v>
      </c>
      <c r="N41" s="362"/>
      <c r="O41" s="364"/>
      <c r="P41" s="355"/>
      <c r="Q41" s="405"/>
      <c r="R41" s="370"/>
      <c r="S41" s="459"/>
      <c r="W41" s="111" t="s">
        <v>325</v>
      </c>
      <c r="X41" s="113" t="s">
        <v>83</v>
      </c>
      <c r="Y41" s="113">
        <v>1.2</v>
      </c>
      <c r="Z41" s="113"/>
      <c r="AA41" s="223" t="s">
        <v>317</v>
      </c>
      <c r="AB41" s="96">
        <v>0.45</v>
      </c>
      <c r="AC41" s="56"/>
      <c r="AD41" s="230" t="s">
        <v>323</v>
      </c>
      <c r="AE41" s="98">
        <v>0.3</v>
      </c>
      <c r="AF41" s="231" t="s">
        <v>322</v>
      </c>
      <c r="AG41" s="98">
        <v>0.3</v>
      </c>
      <c r="AH41" s="231" t="s">
        <v>324</v>
      </c>
      <c r="AI41" s="99">
        <v>0.6</v>
      </c>
      <c r="AJ41" s="1" t="s">
        <v>450</v>
      </c>
      <c r="AL41" s="223" t="s">
        <v>318</v>
      </c>
      <c r="AM41" s="96">
        <v>0.2</v>
      </c>
      <c r="AO41" s="230" t="s">
        <v>299</v>
      </c>
      <c r="AP41" s="98">
        <v>0.6</v>
      </c>
      <c r="AQ41" s="230" t="s">
        <v>330</v>
      </c>
      <c r="AR41" s="99">
        <v>0.4</v>
      </c>
      <c r="AS41" s="230" t="s">
        <v>331</v>
      </c>
      <c r="AT41" s="99">
        <v>0.3</v>
      </c>
      <c r="AU41" s="230" t="s">
        <v>332</v>
      </c>
      <c r="AV41" s="99">
        <v>0.2</v>
      </c>
      <c r="AW41" s="230" t="s">
        <v>333</v>
      </c>
      <c r="AX41" s="99">
        <v>0.1</v>
      </c>
      <c r="AZ41" s="1" t="s">
        <v>541</v>
      </c>
      <c r="BA41" s="312">
        <v>0.3</v>
      </c>
      <c r="BB41" s="312">
        <v>0.6</v>
      </c>
      <c r="BC41" s="312"/>
      <c r="BD41" s="312"/>
      <c r="BE41" s="312"/>
      <c r="BF41" s="312"/>
      <c r="BG41" s="312"/>
      <c r="BH41" s="312"/>
      <c r="BI41" s="313"/>
      <c r="BJ41" s="313"/>
      <c r="BK41" s="56" t="s">
        <v>547</v>
      </c>
      <c r="BL41" s="315">
        <f>AVERAGE(BA41:BJ41)</f>
        <v>0.44999999999999996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30" t="s">
        <v>154</v>
      </c>
      <c r="B43" s="395">
        <v>0.08</v>
      </c>
      <c r="C43" s="431">
        <f>F43+F45+F47</f>
        <v>4.1499999999999995E-2</v>
      </c>
      <c r="D43" s="374" t="s">
        <v>141</v>
      </c>
      <c r="E43" s="376">
        <v>0.03</v>
      </c>
      <c r="F43" s="446">
        <f>(I43+I44)/100</f>
        <v>1.4999999999999999E-2</v>
      </c>
      <c r="G43" s="11" t="s">
        <v>18</v>
      </c>
      <c r="H43" s="12">
        <v>1.5</v>
      </c>
      <c r="I43" s="165">
        <f>'[1]Analisis de resultados'!$AH$67</f>
        <v>1</v>
      </c>
      <c r="K43" s="137" t="s">
        <v>167</v>
      </c>
      <c r="L43" s="345">
        <v>3</v>
      </c>
      <c r="M43" s="348">
        <f>AB43+AM43</f>
        <v>0.8</v>
      </c>
      <c r="N43" s="378" t="s">
        <v>166</v>
      </c>
      <c r="O43" s="371">
        <v>0.03</v>
      </c>
      <c r="P43" s="353">
        <f>M43/100</f>
        <v>8.0000000000000002E-3</v>
      </c>
      <c r="Q43" s="403" t="s">
        <v>243</v>
      </c>
      <c r="R43" s="368">
        <v>0.08</v>
      </c>
      <c r="S43" s="457">
        <f>P43+P45+P47</f>
        <v>3.2000000000000001E-2</v>
      </c>
      <c r="W43" s="111" t="s">
        <v>334</v>
      </c>
      <c r="X43" s="113" t="s">
        <v>83</v>
      </c>
      <c r="Y43" s="113">
        <v>3</v>
      </c>
      <c r="Z43" s="113"/>
      <c r="AA43" s="223" t="s">
        <v>314</v>
      </c>
      <c r="AB43" s="96">
        <v>0.5</v>
      </c>
      <c r="AC43" s="56"/>
      <c r="AD43" s="230" t="s">
        <v>305</v>
      </c>
      <c r="AE43" s="98">
        <v>0.5</v>
      </c>
      <c r="AF43" s="231" t="s">
        <v>306</v>
      </c>
      <c r="AG43" s="98">
        <v>0.5</v>
      </c>
      <c r="AH43" s="231" t="s">
        <v>307</v>
      </c>
      <c r="AI43" s="99">
        <v>0.5</v>
      </c>
      <c r="AJ43" s="1" t="s">
        <v>450</v>
      </c>
      <c r="AL43" s="223" t="s">
        <v>339</v>
      </c>
      <c r="AM43" s="96">
        <v>0.3</v>
      </c>
      <c r="AO43" s="230" t="s">
        <v>299</v>
      </c>
      <c r="AP43" s="98">
        <v>1.5</v>
      </c>
      <c r="AQ43" s="230" t="s">
        <v>342</v>
      </c>
      <c r="AR43" s="99">
        <v>1.2</v>
      </c>
      <c r="AS43" s="230" t="s">
        <v>341</v>
      </c>
      <c r="AT43" s="99">
        <v>0.9</v>
      </c>
      <c r="AU43" s="230" t="s">
        <v>340</v>
      </c>
      <c r="AV43" s="99">
        <v>0.6</v>
      </c>
      <c r="AW43" s="230" t="s">
        <v>338</v>
      </c>
      <c r="AX43" s="99">
        <v>0.3</v>
      </c>
      <c r="AZ43" s="1" t="s">
        <v>543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548</v>
      </c>
      <c r="BL43" s="299" t="e">
        <f>AVERAGE(BA43:BJ43)</f>
        <v>#DIV/0!</v>
      </c>
    </row>
    <row r="44" spans="1:64" ht="105.6" x14ac:dyDescent="0.3">
      <c r="A44" s="430"/>
      <c r="B44" s="395"/>
      <c r="C44" s="431"/>
      <c r="D44" s="374"/>
      <c r="E44" s="376"/>
      <c r="F44" s="446"/>
      <c r="G44" s="11" t="s">
        <v>19</v>
      </c>
      <c r="H44" s="12">
        <v>1.5</v>
      </c>
      <c r="I44" s="165">
        <f>'[1]Analisis de resultados'!$AI$67</f>
        <v>0.5</v>
      </c>
      <c r="K44" s="135" t="s">
        <v>169</v>
      </c>
      <c r="L44" s="450"/>
      <c r="M44" s="451"/>
      <c r="N44" s="432"/>
      <c r="O44" s="377"/>
      <c r="P44" s="359"/>
      <c r="Q44" s="404"/>
      <c r="R44" s="369"/>
      <c r="S44" s="458"/>
    </row>
    <row r="45" spans="1:64" ht="67.2" x14ac:dyDescent="0.2">
      <c r="A45" s="430"/>
      <c r="B45" s="395"/>
      <c r="C45" s="431"/>
      <c r="D45" s="374" t="s">
        <v>142</v>
      </c>
      <c r="E45" s="376">
        <v>0.03</v>
      </c>
      <c r="F45" s="446">
        <f>(I45+I46)/100</f>
        <v>1.4499999999999999E-2</v>
      </c>
      <c r="G45" s="11" t="s">
        <v>20</v>
      </c>
      <c r="H45" s="12">
        <v>1.5</v>
      </c>
      <c r="I45" s="165">
        <f>'[1]Analisis de resultados'!$AJ$67</f>
        <v>0.7</v>
      </c>
      <c r="K45" s="135" t="s">
        <v>170</v>
      </c>
      <c r="L45" s="388">
        <v>3</v>
      </c>
      <c r="M45" s="454">
        <f>AB45+AM45</f>
        <v>0.8</v>
      </c>
      <c r="N45" s="361" t="s">
        <v>168</v>
      </c>
      <c r="O45" s="363">
        <v>0.03</v>
      </c>
      <c r="P45" s="360">
        <f>M45/100</f>
        <v>8.0000000000000002E-3</v>
      </c>
      <c r="Q45" s="404"/>
      <c r="R45" s="369"/>
      <c r="S45" s="458"/>
      <c r="W45" s="111" t="s">
        <v>335</v>
      </c>
      <c r="X45" s="113" t="s">
        <v>83</v>
      </c>
      <c r="Y45" s="113">
        <v>3</v>
      </c>
      <c r="Z45" s="113"/>
      <c r="AA45" s="223" t="s">
        <v>314</v>
      </c>
      <c r="AB45" s="96">
        <v>0.5</v>
      </c>
      <c r="AC45" s="56"/>
      <c r="AD45" s="230" t="s">
        <v>305</v>
      </c>
      <c r="AE45" s="98">
        <v>0.5</v>
      </c>
      <c r="AF45" s="231" t="s">
        <v>306</v>
      </c>
      <c r="AG45" s="98">
        <v>0.5</v>
      </c>
      <c r="AH45" s="231" t="s">
        <v>307</v>
      </c>
      <c r="AI45" s="99">
        <v>0.5</v>
      </c>
      <c r="AL45" s="223" t="s">
        <v>339</v>
      </c>
      <c r="AM45" s="96">
        <v>0.3</v>
      </c>
      <c r="AO45" s="230" t="s">
        <v>299</v>
      </c>
      <c r="AP45" s="98">
        <v>1.5</v>
      </c>
      <c r="AQ45" s="230" t="s">
        <v>342</v>
      </c>
      <c r="AR45" s="99">
        <v>1.2</v>
      </c>
      <c r="AS45" s="230" t="s">
        <v>341</v>
      </c>
      <c r="AT45" s="99">
        <v>0.9</v>
      </c>
      <c r="AU45" s="230" t="s">
        <v>340</v>
      </c>
      <c r="AV45" s="99">
        <v>0.6</v>
      </c>
      <c r="AW45" s="230" t="s">
        <v>338</v>
      </c>
      <c r="AX45" s="99">
        <v>0.3</v>
      </c>
      <c r="AZ45" s="1" t="s">
        <v>543</v>
      </c>
      <c r="BA45" s="172">
        <v>0.5</v>
      </c>
      <c r="BB45" s="172">
        <v>0.5</v>
      </c>
      <c r="BC45" s="172">
        <v>0.5</v>
      </c>
      <c r="BD45" s="172">
        <v>0.5</v>
      </c>
      <c r="BE45" s="172"/>
      <c r="BF45" s="172"/>
      <c r="BG45" s="172"/>
      <c r="BH45" s="172"/>
      <c r="BI45" s="172"/>
      <c r="BJ45" s="172"/>
      <c r="BK45" s="1" t="s">
        <v>549</v>
      </c>
      <c r="BL45" s="299">
        <f>AVERAGE(BA45:BJ45)</f>
        <v>0.5</v>
      </c>
    </row>
    <row r="46" spans="1:64" ht="105.6" x14ac:dyDescent="0.3">
      <c r="A46" s="430"/>
      <c r="B46" s="395"/>
      <c r="C46" s="431"/>
      <c r="D46" s="374"/>
      <c r="E46" s="376"/>
      <c r="F46" s="446"/>
      <c r="G46" s="11" t="s">
        <v>21</v>
      </c>
      <c r="H46" s="12">
        <v>1.5</v>
      </c>
      <c r="I46" s="165">
        <f>'[1]Analisis de resultados'!$AK$67</f>
        <v>0.75</v>
      </c>
      <c r="K46" s="135" t="s">
        <v>171</v>
      </c>
      <c r="L46" s="450"/>
      <c r="M46" s="455"/>
      <c r="N46" s="432"/>
      <c r="O46" s="377"/>
      <c r="P46" s="359"/>
      <c r="Q46" s="404"/>
      <c r="R46" s="369"/>
      <c r="S46" s="458"/>
    </row>
    <row r="47" spans="1:64" ht="67.2" x14ac:dyDescent="0.2">
      <c r="A47" s="430"/>
      <c r="B47" s="395"/>
      <c r="C47" s="431"/>
      <c r="D47" s="374" t="s">
        <v>143</v>
      </c>
      <c r="E47" s="376">
        <v>0.02</v>
      </c>
      <c r="F47" s="446">
        <f>I47/100</f>
        <v>1.2E-2</v>
      </c>
      <c r="G47" s="11" t="s">
        <v>22</v>
      </c>
      <c r="H47" s="447">
        <v>2</v>
      </c>
      <c r="I47" s="448">
        <f>'[1]Analisis de resultados'!$AL$67</f>
        <v>1.2</v>
      </c>
      <c r="K47" s="135" t="s">
        <v>173</v>
      </c>
      <c r="L47" s="12">
        <v>1</v>
      </c>
      <c r="M47" s="187">
        <f>AB47+AM47</f>
        <v>0.7</v>
      </c>
      <c r="N47" s="361" t="s">
        <v>172</v>
      </c>
      <c r="O47" s="363">
        <v>0.02</v>
      </c>
      <c r="P47" s="360">
        <f>(M47+M48)/100</f>
        <v>1.6E-2</v>
      </c>
      <c r="Q47" s="404"/>
      <c r="R47" s="369"/>
      <c r="S47" s="458"/>
      <c r="W47" s="111" t="s">
        <v>336</v>
      </c>
      <c r="X47" s="113" t="s">
        <v>83</v>
      </c>
      <c r="Y47" s="113">
        <v>1</v>
      </c>
      <c r="Z47" s="113"/>
      <c r="AA47" s="223" t="s">
        <v>315</v>
      </c>
      <c r="AB47" s="96">
        <v>0.5</v>
      </c>
      <c r="AC47" s="56"/>
      <c r="AD47" s="230" t="s">
        <v>323</v>
      </c>
      <c r="AE47" s="98">
        <v>0.3</v>
      </c>
      <c r="AF47" s="231" t="s">
        <v>322</v>
      </c>
      <c r="AG47" s="98">
        <v>0.3</v>
      </c>
      <c r="AH47" s="231" t="s">
        <v>324</v>
      </c>
      <c r="AI47" s="99">
        <v>0.5</v>
      </c>
      <c r="AL47" s="223" t="s">
        <v>320</v>
      </c>
      <c r="AM47" s="96">
        <v>0.2</v>
      </c>
      <c r="AO47" s="230" t="s">
        <v>529</v>
      </c>
      <c r="AP47" s="98">
        <v>0.5</v>
      </c>
      <c r="AQ47" s="230" t="s">
        <v>528</v>
      </c>
      <c r="AR47" s="99">
        <v>0.4</v>
      </c>
      <c r="AS47" s="230" t="s">
        <v>530</v>
      </c>
      <c r="AT47" s="99">
        <v>0.3</v>
      </c>
      <c r="AU47" s="230" t="s">
        <v>531</v>
      </c>
      <c r="AV47" s="99">
        <v>0.2</v>
      </c>
      <c r="AW47" s="230" t="s">
        <v>532</v>
      </c>
      <c r="AX47" s="99">
        <v>0.1</v>
      </c>
      <c r="AZ47" s="1" t="s">
        <v>541</v>
      </c>
      <c r="BA47" s="306">
        <v>0.3</v>
      </c>
      <c r="BB47" s="306">
        <v>0.3</v>
      </c>
      <c r="BC47" s="306">
        <v>0.3</v>
      </c>
      <c r="BD47" s="306">
        <v>0.3</v>
      </c>
      <c r="BE47" s="306">
        <v>0.3</v>
      </c>
      <c r="BF47" s="306"/>
      <c r="BG47" s="306"/>
      <c r="BH47" s="306"/>
      <c r="BI47" s="307"/>
      <c r="BJ47" s="307"/>
      <c r="BK47" s="1" t="s">
        <v>513</v>
      </c>
      <c r="BL47" s="299">
        <f>AVERAGE(BA47:BJ47)</f>
        <v>0.3</v>
      </c>
    </row>
    <row r="48" spans="1:64" ht="31.2" thickBot="1" x14ac:dyDescent="0.25">
      <c r="A48" s="430"/>
      <c r="B48" s="395"/>
      <c r="C48" s="431"/>
      <c r="D48" s="374"/>
      <c r="E48" s="376"/>
      <c r="F48" s="446"/>
      <c r="G48" s="52"/>
      <c r="H48" s="447"/>
      <c r="I48" s="449"/>
      <c r="K48" s="136" t="s">
        <v>174</v>
      </c>
      <c r="L48" s="22">
        <v>1</v>
      </c>
      <c r="M48" s="75">
        <f>AB48+AM48</f>
        <v>0.9</v>
      </c>
      <c r="N48" s="362"/>
      <c r="O48" s="364"/>
      <c r="P48" s="355"/>
      <c r="Q48" s="405"/>
      <c r="R48" s="370"/>
      <c r="S48" s="459"/>
      <c r="W48" s="111" t="s">
        <v>337</v>
      </c>
      <c r="X48" s="113" t="s">
        <v>83</v>
      </c>
      <c r="Y48" s="113">
        <v>1</v>
      </c>
      <c r="Z48" s="113"/>
      <c r="AA48" s="223" t="s">
        <v>315</v>
      </c>
      <c r="AB48" s="96">
        <v>0.5</v>
      </c>
      <c r="AC48" s="56"/>
      <c r="AD48" s="230" t="s">
        <v>323</v>
      </c>
      <c r="AE48" s="98">
        <v>0.3</v>
      </c>
      <c r="AF48" s="231" t="s">
        <v>322</v>
      </c>
      <c r="AG48" s="98">
        <v>0.3</v>
      </c>
      <c r="AH48" s="231" t="s">
        <v>324</v>
      </c>
      <c r="AI48" s="99">
        <v>0.5</v>
      </c>
      <c r="AL48" s="223" t="s">
        <v>320</v>
      </c>
      <c r="AM48" s="96">
        <v>0.4</v>
      </c>
      <c r="AO48" s="230" t="s">
        <v>299</v>
      </c>
      <c r="AP48" s="98">
        <v>0.5</v>
      </c>
      <c r="AQ48" s="230" t="s">
        <v>533</v>
      </c>
      <c r="AR48" s="99">
        <v>0.4</v>
      </c>
      <c r="AS48" s="230" t="s">
        <v>534</v>
      </c>
      <c r="AT48" s="99">
        <v>0.3</v>
      </c>
      <c r="AU48" s="230" t="s">
        <v>535</v>
      </c>
      <c r="AV48" s="99">
        <v>0.2</v>
      </c>
      <c r="AW48" s="230" t="s">
        <v>536</v>
      </c>
      <c r="AX48" s="99">
        <v>0.1</v>
      </c>
      <c r="AZ48" s="1" t="s">
        <v>541</v>
      </c>
      <c r="BA48" s="172">
        <v>0.5</v>
      </c>
      <c r="BB48" s="172">
        <v>0.3</v>
      </c>
      <c r="BC48" s="172">
        <v>0.3</v>
      </c>
      <c r="BD48" s="172">
        <v>0.3</v>
      </c>
      <c r="BE48" s="172">
        <v>0.3</v>
      </c>
      <c r="BF48" s="172"/>
      <c r="BG48" s="172"/>
      <c r="BH48" s="172"/>
      <c r="BI48" s="172"/>
      <c r="BJ48" s="172"/>
      <c r="BK48" s="1" t="s">
        <v>514</v>
      </c>
      <c r="BL48" s="299">
        <f>AVERAGE(BA48:BJ48)</f>
        <v>0.34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40" t="s">
        <v>153</v>
      </c>
      <c r="B50" s="442">
        <v>7.0000000000000007E-2</v>
      </c>
      <c r="C50" s="433">
        <f>F50</f>
        <v>5.0999999999999997E-2</v>
      </c>
      <c r="D50" s="361" t="s">
        <v>144</v>
      </c>
      <c r="E50" s="363">
        <v>7.0000000000000007E-2</v>
      </c>
      <c r="F50" s="360">
        <f>(I50+I51+I52+I56+I57+I58)/100</f>
        <v>5.0999999999999997E-2</v>
      </c>
      <c r="G50" s="11" t="s">
        <v>23</v>
      </c>
      <c r="H50" s="12">
        <v>3</v>
      </c>
      <c r="I50" s="165">
        <f>'[1]Analisis de resultados'!$AM$67</f>
        <v>1.5</v>
      </c>
      <c r="K50" s="137" t="s">
        <v>176</v>
      </c>
      <c r="L50" s="20"/>
      <c r="M50" s="53"/>
      <c r="N50" s="373" t="s">
        <v>175</v>
      </c>
      <c r="O50" s="375">
        <v>7.0000000000000007E-2</v>
      </c>
      <c r="P50" s="456">
        <f>(M51+M54+M55+M56)/100</f>
        <v>3.6666666666666667E-2</v>
      </c>
      <c r="Q50" s="403" t="s">
        <v>244</v>
      </c>
      <c r="R50" s="368">
        <v>7.0000000000000007E-2</v>
      </c>
      <c r="S50" s="457">
        <f>P50</f>
        <v>3.6666666666666667E-2</v>
      </c>
      <c r="W50" s="111" t="s">
        <v>343</v>
      </c>
      <c r="X50" s="113" t="s">
        <v>83</v>
      </c>
      <c r="Y50" s="113">
        <v>7</v>
      </c>
      <c r="Z50" s="113"/>
      <c r="AA50" s="253" t="s">
        <v>394</v>
      </c>
      <c r="AC50" s="253" t="s">
        <v>395</v>
      </c>
      <c r="AD50" s="246" t="s">
        <v>397</v>
      </c>
      <c r="AE50" s="246" t="s">
        <v>398</v>
      </c>
      <c r="AF50" s="246" t="s">
        <v>399</v>
      </c>
      <c r="AI50" s="253" t="s">
        <v>400</v>
      </c>
      <c r="AL50" s="253" t="s">
        <v>401</v>
      </c>
    </row>
    <row r="51" spans="1:44" ht="38.4" x14ac:dyDescent="0.2">
      <c r="A51" s="441"/>
      <c r="B51" s="443"/>
      <c r="C51" s="434"/>
      <c r="D51" s="379"/>
      <c r="E51" s="372"/>
      <c r="F51" s="354"/>
      <c r="G51" s="11" t="s">
        <v>24</v>
      </c>
      <c r="H51" s="12">
        <v>0.8</v>
      </c>
      <c r="I51" s="165">
        <f>'[1]Analisis de resultados'!$AN$67</f>
        <v>0.6</v>
      </c>
      <c r="K51" s="135" t="s">
        <v>177</v>
      </c>
      <c r="L51" s="12">
        <v>3.5</v>
      </c>
      <c r="M51" s="187">
        <f>AA51</f>
        <v>3.1666666666666665</v>
      </c>
      <c r="N51" s="374"/>
      <c r="O51" s="376"/>
      <c r="P51" s="446"/>
      <c r="Q51" s="404"/>
      <c r="R51" s="369"/>
      <c r="S51" s="458"/>
      <c r="X51" s="1" t="s">
        <v>396</v>
      </c>
      <c r="Z51" s="1" t="s">
        <v>402</v>
      </c>
      <c r="AA51" s="185">
        <f>AVERAGE(AA53:AA67)</f>
        <v>3.1666666666666665</v>
      </c>
      <c r="AB51" s="1"/>
      <c r="AC51" s="185">
        <f>AVERAGE(AC53:AC67)</f>
        <v>0.5</v>
      </c>
      <c r="AD51" s="254">
        <v>0.5</v>
      </c>
      <c r="AE51" s="254">
        <v>0.5</v>
      </c>
      <c r="AF51" s="254">
        <v>0.5</v>
      </c>
      <c r="AG51" s="1"/>
      <c r="AH51" s="185">
        <f>AVERAGE(AH53:AH67)</f>
        <v>0</v>
      </c>
      <c r="AI51" s="254">
        <v>1</v>
      </c>
      <c r="AJ51" s="1"/>
      <c r="AK51" s="185">
        <f>AVERAGE(AK53:AK67)</f>
        <v>0</v>
      </c>
      <c r="AL51" s="254">
        <v>1</v>
      </c>
      <c r="AM51" s="1"/>
      <c r="AO51" s="1"/>
      <c r="AP51" s="1"/>
      <c r="AQ51" s="1"/>
      <c r="AR51" s="1"/>
    </row>
    <row r="52" spans="1:44" ht="38.4" x14ac:dyDescent="0.3">
      <c r="A52" s="441"/>
      <c r="B52" s="443"/>
      <c r="C52" s="434"/>
      <c r="D52" s="379"/>
      <c r="E52" s="372"/>
      <c r="F52" s="354"/>
      <c r="G52" s="11" t="s">
        <v>25</v>
      </c>
      <c r="H52" s="12">
        <v>0.8</v>
      </c>
      <c r="I52" s="165">
        <f>'[1]Analisis de resultados'!$AO$67</f>
        <v>0.6</v>
      </c>
      <c r="K52" s="135" t="s">
        <v>178</v>
      </c>
      <c r="L52" s="12"/>
      <c r="M52" s="55"/>
      <c r="N52" s="374"/>
      <c r="O52" s="376"/>
      <c r="P52" s="446"/>
      <c r="Q52" s="404"/>
      <c r="R52" s="369"/>
      <c r="S52" s="458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41"/>
      <c r="B53" s="443"/>
      <c r="C53" s="434"/>
      <c r="D53" s="379"/>
      <c r="E53" s="372"/>
      <c r="F53" s="354"/>
      <c r="G53" s="11" t="s">
        <v>26</v>
      </c>
      <c r="H53" s="12"/>
      <c r="I53" s="14"/>
      <c r="K53" s="135" t="s">
        <v>179</v>
      </c>
      <c r="L53" s="12"/>
      <c r="M53" s="55"/>
      <c r="N53" s="374"/>
      <c r="O53" s="376"/>
      <c r="P53" s="446"/>
      <c r="Q53" s="404"/>
      <c r="R53" s="369"/>
      <c r="S53" s="458"/>
      <c r="Y53" s="322" t="s">
        <v>403</v>
      </c>
      <c r="Z53" s="323"/>
      <c r="AA53" s="210">
        <v>3</v>
      </c>
      <c r="AB53" s="1"/>
      <c r="AC53" s="209">
        <f>SUM(AD53:AF53)</f>
        <v>0.5</v>
      </c>
      <c r="AD53" s="261"/>
      <c r="AE53" s="56"/>
      <c r="AF53" s="218">
        <v>0.5</v>
      </c>
      <c r="AG53" s="1"/>
      <c r="AH53" s="209">
        <v>0</v>
      </c>
      <c r="AJ53" s="1"/>
      <c r="AK53" s="209">
        <v>0</v>
      </c>
    </row>
    <row r="54" spans="1:44" ht="57.6" x14ac:dyDescent="0.3">
      <c r="A54" s="441"/>
      <c r="B54" s="443"/>
      <c r="C54" s="434"/>
      <c r="D54" s="379"/>
      <c r="E54" s="372"/>
      <c r="F54" s="35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74"/>
      <c r="O54" s="376"/>
      <c r="P54" s="446"/>
      <c r="Q54" s="404"/>
      <c r="R54" s="369"/>
      <c r="S54" s="458"/>
      <c r="Y54" s="322" t="s">
        <v>404</v>
      </c>
      <c r="Z54" s="323"/>
      <c r="AA54" s="210">
        <v>3</v>
      </c>
      <c r="AB54" s="1"/>
      <c r="AC54" s="209">
        <f t="shared" ref="AC54:AC55" si="7">SUM(AD54:AF54)</f>
        <v>0.5</v>
      </c>
      <c r="AD54" s="261"/>
      <c r="AE54" s="56"/>
      <c r="AF54" s="218">
        <v>0.5</v>
      </c>
      <c r="AG54" s="1"/>
      <c r="AH54" s="209">
        <v>0</v>
      </c>
      <c r="AJ54" s="1"/>
      <c r="AK54" s="209">
        <v>0</v>
      </c>
    </row>
    <row r="55" spans="1:44" ht="67.2" x14ac:dyDescent="0.3">
      <c r="A55" s="441"/>
      <c r="B55" s="443"/>
      <c r="C55" s="434"/>
      <c r="D55" s="379"/>
      <c r="E55" s="372"/>
      <c r="F55" s="35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74"/>
      <c r="O55" s="376"/>
      <c r="P55" s="446"/>
      <c r="Q55" s="404"/>
      <c r="R55" s="369"/>
      <c r="S55" s="458"/>
      <c r="Y55" s="322" t="s">
        <v>405</v>
      </c>
      <c r="Z55" s="323"/>
      <c r="AA55" s="210">
        <v>3.5</v>
      </c>
      <c r="AB55" s="1"/>
      <c r="AC55" s="209">
        <f t="shared" si="7"/>
        <v>0.5</v>
      </c>
      <c r="AD55" s="261"/>
      <c r="AE55" s="56"/>
      <c r="AF55" s="218">
        <v>0.5</v>
      </c>
      <c r="AG55" s="1"/>
      <c r="AH55" s="209">
        <v>0</v>
      </c>
      <c r="AJ55" s="1"/>
      <c r="AK55" s="209">
        <v>0</v>
      </c>
    </row>
    <row r="56" spans="1:44" ht="19.2" customHeight="1" x14ac:dyDescent="0.3">
      <c r="A56" s="441"/>
      <c r="B56" s="443"/>
      <c r="C56" s="434"/>
      <c r="D56" s="379"/>
      <c r="E56" s="372"/>
      <c r="F56" s="354"/>
      <c r="G56" s="11" t="s">
        <v>29</v>
      </c>
      <c r="H56" s="12">
        <v>0.8</v>
      </c>
      <c r="I56" s="165">
        <f>'[1]Analisis de resultados'!$AP$67</f>
        <v>0.8</v>
      </c>
      <c r="K56" s="135" t="s">
        <v>182</v>
      </c>
      <c r="L56" s="128">
        <v>1</v>
      </c>
      <c r="M56" s="187">
        <f>AK51</f>
        <v>0</v>
      </c>
      <c r="N56" s="374"/>
      <c r="O56" s="376"/>
      <c r="P56" s="446"/>
      <c r="Q56" s="404"/>
      <c r="R56" s="369"/>
      <c r="S56" s="458"/>
      <c r="Y56" s="322" t="s">
        <v>406</v>
      </c>
      <c r="Z56" s="323"/>
      <c r="AA56" s="210"/>
      <c r="AB56" s="1"/>
      <c r="AC56" s="209"/>
      <c r="AD56" s="261"/>
      <c r="AE56" s="56"/>
      <c r="AF56" s="218"/>
      <c r="AG56" s="1"/>
      <c r="AH56" s="209"/>
      <c r="AJ56" s="1"/>
      <c r="AK56" s="209"/>
    </row>
    <row r="57" spans="1:44" ht="48" x14ac:dyDescent="0.3">
      <c r="A57" s="441"/>
      <c r="B57" s="443"/>
      <c r="C57" s="434"/>
      <c r="D57" s="379"/>
      <c r="E57" s="372"/>
      <c r="F57" s="354"/>
      <c r="G57" s="11" t="s">
        <v>30</v>
      </c>
      <c r="H57" s="12">
        <v>0.8</v>
      </c>
      <c r="I57" s="165">
        <f>'[1]Analisis de resultados'!$AQ$67</f>
        <v>0.8</v>
      </c>
      <c r="K57" s="138"/>
      <c r="L57" s="124"/>
      <c r="M57" s="148"/>
      <c r="N57" s="125"/>
      <c r="O57" s="126"/>
      <c r="P57" s="127"/>
      <c r="Q57" s="404"/>
      <c r="R57" s="369"/>
      <c r="S57" s="458"/>
      <c r="Y57" s="322" t="s">
        <v>407</v>
      </c>
      <c r="Z57" s="323"/>
      <c r="AA57" s="210"/>
      <c r="AB57" s="1"/>
      <c r="AC57" s="209"/>
      <c r="AD57" s="261"/>
      <c r="AE57" s="56"/>
      <c r="AF57" s="218"/>
      <c r="AG57" s="1"/>
      <c r="AH57" s="209"/>
      <c r="AJ57" s="1"/>
      <c r="AK57" s="209"/>
    </row>
    <row r="58" spans="1:44" ht="67.2" x14ac:dyDescent="0.3">
      <c r="A58" s="441"/>
      <c r="B58" s="443"/>
      <c r="C58" s="434"/>
      <c r="D58" s="379"/>
      <c r="E58" s="372"/>
      <c r="F58" s="354"/>
      <c r="G58" s="11" t="s">
        <v>31</v>
      </c>
      <c r="H58" s="12">
        <v>0.8</v>
      </c>
      <c r="I58" s="165">
        <f>'[1]Analisis de resultados'!$AR$67</f>
        <v>0.8</v>
      </c>
      <c r="K58" s="138"/>
      <c r="L58" s="124"/>
      <c r="M58" s="148"/>
      <c r="N58" s="125"/>
      <c r="O58" s="126"/>
      <c r="P58" s="127"/>
      <c r="Q58" s="404"/>
      <c r="R58" s="369"/>
      <c r="S58" s="458"/>
      <c r="Y58" s="322" t="s">
        <v>408</v>
      </c>
      <c r="Z58" s="323"/>
      <c r="AA58" s="210"/>
      <c r="AB58" s="1"/>
      <c r="AC58" s="209"/>
      <c r="AD58" s="261"/>
      <c r="AE58" s="56"/>
      <c r="AF58" s="218"/>
      <c r="AG58" s="1"/>
      <c r="AH58" s="209"/>
      <c r="AJ58" s="1"/>
      <c r="AK58" s="209"/>
    </row>
    <row r="59" spans="1:44" ht="57.6" x14ac:dyDescent="0.3">
      <c r="A59" s="441"/>
      <c r="B59" s="443"/>
      <c r="C59" s="434"/>
      <c r="D59" s="379"/>
      <c r="E59" s="372"/>
      <c r="F59" s="35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04"/>
      <c r="R59" s="369"/>
      <c r="S59" s="458"/>
      <c r="Y59" s="322" t="s">
        <v>409</v>
      </c>
      <c r="Z59" s="323"/>
      <c r="AA59" s="210"/>
      <c r="AB59" s="1"/>
      <c r="AC59" s="209"/>
      <c r="AD59" s="261"/>
      <c r="AE59" s="56"/>
      <c r="AF59" s="218"/>
      <c r="AG59" s="1"/>
      <c r="AH59" s="209"/>
      <c r="AJ59" s="1"/>
      <c r="AK59" s="209"/>
    </row>
    <row r="60" spans="1:44" ht="58.2" thickBot="1" x14ac:dyDescent="0.35">
      <c r="A60" s="441"/>
      <c r="B60" s="443"/>
      <c r="C60" s="435"/>
      <c r="D60" s="432"/>
      <c r="E60" s="377"/>
      <c r="F60" s="35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05"/>
      <c r="R60" s="370"/>
      <c r="S60" s="459"/>
      <c r="Y60" s="322" t="s">
        <v>410</v>
      </c>
      <c r="Z60" s="323"/>
      <c r="AA60" s="210"/>
      <c r="AB60" s="1"/>
      <c r="AC60" s="209"/>
      <c r="AD60" s="261"/>
      <c r="AE60" s="56"/>
      <c r="AF60" s="218"/>
      <c r="AG60" s="1"/>
      <c r="AH60" s="209"/>
      <c r="AJ60" s="1"/>
      <c r="AK60" s="209"/>
    </row>
    <row r="61" spans="1:44" ht="15.6" x14ac:dyDescent="0.3">
      <c r="A61" s="441"/>
      <c r="B61" s="443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22" t="s">
        <v>430</v>
      </c>
      <c r="Z61" s="323"/>
      <c r="AA61" s="210"/>
      <c r="AB61" s="1"/>
      <c r="AC61" s="209"/>
      <c r="AD61" s="261"/>
      <c r="AE61" s="56"/>
      <c r="AF61" s="218"/>
      <c r="AG61" s="1"/>
      <c r="AH61" s="209"/>
      <c r="AJ61" s="1"/>
      <c r="AK61" s="209"/>
    </row>
    <row r="62" spans="1:44" ht="15.6" x14ac:dyDescent="0.3">
      <c r="A62" s="441"/>
      <c r="B62" s="443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22" t="s">
        <v>456</v>
      </c>
      <c r="Z62" s="323"/>
      <c r="AA62" s="210"/>
      <c r="AB62" s="1"/>
      <c r="AC62" s="209"/>
      <c r="AD62" s="261"/>
      <c r="AE62" s="56"/>
      <c r="AF62" s="218"/>
      <c r="AG62" s="1"/>
      <c r="AH62" s="209"/>
      <c r="AJ62" s="1"/>
      <c r="AK62" s="209"/>
    </row>
    <row r="63" spans="1:44" ht="15.6" x14ac:dyDescent="0.3">
      <c r="A63" s="441"/>
      <c r="B63" s="443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22" t="s">
        <v>457</v>
      </c>
      <c r="Z63" s="323"/>
      <c r="AA63" s="210"/>
      <c r="AB63" s="1"/>
      <c r="AC63" s="209"/>
      <c r="AD63" s="261"/>
      <c r="AE63" s="56"/>
      <c r="AF63" s="218"/>
      <c r="AG63" s="1"/>
      <c r="AH63" s="209"/>
      <c r="AJ63" s="1"/>
      <c r="AK63" s="209"/>
    </row>
    <row r="64" spans="1:44" ht="15.6" x14ac:dyDescent="0.3">
      <c r="A64" s="441"/>
      <c r="B64" s="443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22" t="s">
        <v>458</v>
      </c>
      <c r="Z64" s="323"/>
      <c r="AA64" s="210"/>
      <c r="AB64" s="1"/>
      <c r="AC64" s="209"/>
      <c r="AD64" s="261"/>
      <c r="AE64" s="56"/>
      <c r="AF64" s="218"/>
      <c r="AG64" s="1"/>
      <c r="AH64" s="209"/>
      <c r="AJ64" s="1"/>
      <c r="AK64" s="209"/>
    </row>
    <row r="65" spans="1:73" ht="15.6" x14ac:dyDescent="0.3">
      <c r="A65" s="441"/>
      <c r="B65" s="443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22" t="s">
        <v>459</v>
      </c>
      <c r="Z65" s="323"/>
      <c r="AA65" s="210"/>
      <c r="AB65" s="1"/>
      <c r="AC65" s="209"/>
      <c r="AD65" s="261"/>
      <c r="AE65" s="56"/>
      <c r="AF65" s="218"/>
      <c r="AG65" s="1"/>
      <c r="AH65" s="209"/>
      <c r="AJ65" s="1"/>
      <c r="AK65" s="209"/>
    </row>
    <row r="66" spans="1:73" ht="15.6" x14ac:dyDescent="0.3">
      <c r="A66" s="441"/>
      <c r="B66" s="443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22" t="s">
        <v>460</v>
      </c>
      <c r="Z66" s="323"/>
      <c r="AA66" s="210"/>
      <c r="AB66" s="1"/>
      <c r="AC66" s="209"/>
      <c r="AD66" s="261"/>
      <c r="AE66" s="56"/>
      <c r="AF66" s="218"/>
      <c r="AG66" s="1"/>
      <c r="AH66" s="209"/>
      <c r="AJ66" s="1"/>
      <c r="AK66" s="209"/>
    </row>
    <row r="67" spans="1:73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22" t="s">
        <v>461</v>
      </c>
      <c r="Z67" s="323"/>
      <c r="AA67" s="210"/>
      <c r="AB67" s="1"/>
      <c r="AC67" s="209"/>
      <c r="AD67" s="261"/>
      <c r="AE67" s="56"/>
      <c r="AF67" s="218"/>
      <c r="AG67" s="1"/>
      <c r="AH67" s="209"/>
      <c r="AJ67" s="1"/>
      <c r="AK67" s="209"/>
    </row>
    <row r="68" spans="1:73" ht="49.8" customHeight="1" thickBot="1" x14ac:dyDescent="0.35">
      <c r="A68" s="436" t="s">
        <v>152</v>
      </c>
      <c r="B68" s="439">
        <v>0.06</v>
      </c>
      <c r="C68" s="433">
        <f>F68</f>
        <v>0.06</v>
      </c>
      <c r="D68" s="361" t="s">
        <v>145</v>
      </c>
      <c r="E68" s="363">
        <v>0.06</v>
      </c>
      <c r="F68" s="360">
        <f>I68/100</f>
        <v>0.06</v>
      </c>
      <c r="G68" s="386" t="s">
        <v>34</v>
      </c>
      <c r="H68" s="388">
        <v>6</v>
      </c>
      <c r="I68" s="389">
        <f>'[1]Analisis de resultados'!$AS$67</f>
        <v>6</v>
      </c>
      <c r="K68" s="137" t="s">
        <v>184</v>
      </c>
      <c r="L68" s="20"/>
      <c r="M68" s="184"/>
      <c r="N68" s="378" t="s">
        <v>183</v>
      </c>
      <c r="O68" s="371">
        <v>0.06</v>
      </c>
      <c r="P68" s="353">
        <f>(M69+M70+M71+M72)/100</f>
        <v>6.0000000000000001E-3</v>
      </c>
      <c r="Q68" s="403" t="s">
        <v>245</v>
      </c>
      <c r="R68" s="368">
        <v>0.06</v>
      </c>
      <c r="S68" s="457">
        <f>P68</f>
        <v>6.0000000000000001E-3</v>
      </c>
    </row>
    <row r="69" spans="1:73" ht="35.4" customHeight="1" thickBot="1" x14ac:dyDescent="0.25">
      <c r="A69" s="437"/>
      <c r="B69" s="369"/>
      <c r="C69" s="434"/>
      <c r="D69" s="379"/>
      <c r="E69" s="372"/>
      <c r="F69" s="354"/>
      <c r="G69" s="452"/>
      <c r="H69" s="346"/>
      <c r="I69" s="477"/>
      <c r="K69" s="134" t="s">
        <v>185</v>
      </c>
      <c r="L69" s="16">
        <v>1.5</v>
      </c>
      <c r="M69" s="318">
        <f>AB69</f>
        <v>0.6</v>
      </c>
      <c r="N69" s="379"/>
      <c r="O69" s="372"/>
      <c r="P69" s="354"/>
      <c r="Q69" s="404"/>
      <c r="R69" s="369"/>
      <c r="S69" s="458"/>
      <c r="W69" s="111" t="s">
        <v>344</v>
      </c>
      <c r="X69" s="113" t="s">
        <v>83</v>
      </c>
      <c r="Y69" s="113">
        <v>1.5</v>
      </c>
      <c r="AA69" s="224" t="s">
        <v>348</v>
      </c>
      <c r="AB69" s="220">
        <v>0.6</v>
      </c>
      <c r="AC69" s="242" t="s">
        <v>349</v>
      </c>
      <c r="AD69" s="221">
        <v>0.3</v>
      </c>
      <c r="AE69" s="243" t="s">
        <v>350</v>
      </c>
      <c r="AF69" s="222">
        <v>0.6</v>
      </c>
      <c r="AG69" s="243" t="s">
        <v>351</v>
      </c>
      <c r="AH69" s="222">
        <v>0.9</v>
      </c>
      <c r="AI69" s="243" t="s">
        <v>352</v>
      </c>
      <c r="AJ69" s="222">
        <v>1.2</v>
      </c>
      <c r="AK69" s="242" t="s">
        <v>353</v>
      </c>
      <c r="AL69" s="219">
        <v>1.5</v>
      </c>
      <c r="AN69" s="1" t="s">
        <v>451</v>
      </c>
      <c r="BL69" s="36"/>
    </row>
    <row r="70" spans="1:73" ht="35.4" customHeight="1" thickBot="1" x14ac:dyDescent="0.25">
      <c r="A70" s="437"/>
      <c r="B70" s="369"/>
      <c r="C70" s="434"/>
      <c r="D70" s="379"/>
      <c r="E70" s="372"/>
      <c r="F70" s="354"/>
      <c r="G70" s="452"/>
      <c r="H70" s="346"/>
      <c r="I70" s="477"/>
      <c r="K70" s="134" t="s">
        <v>57</v>
      </c>
      <c r="L70" s="16">
        <v>1.5</v>
      </c>
      <c r="M70" s="318">
        <f>AB70</f>
        <v>0</v>
      </c>
      <c r="N70" s="379"/>
      <c r="O70" s="372"/>
      <c r="P70" s="354"/>
      <c r="Q70" s="404"/>
      <c r="R70" s="369"/>
      <c r="S70" s="458"/>
      <c r="W70" s="111" t="s">
        <v>345</v>
      </c>
      <c r="X70" s="113" t="s">
        <v>83</v>
      </c>
      <c r="Y70" s="113">
        <v>1.5</v>
      </c>
      <c r="AA70" s="224" t="s">
        <v>348</v>
      </c>
      <c r="AB70" s="220">
        <v>0</v>
      </c>
      <c r="AC70" s="242" t="s">
        <v>349</v>
      </c>
      <c r="AD70" s="221">
        <v>0.3</v>
      </c>
      <c r="AE70" s="243" t="s">
        <v>350</v>
      </c>
      <c r="AF70" s="222">
        <v>0.6</v>
      </c>
      <c r="AG70" s="243" t="s">
        <v>351</v>
      </c>
      <c r="AH70" s="222">
        <v>0.9</v>
      </c>
      <c r="AI70" s="243" t="s">
        <v>352</v>
      </c>
      <c r="AJ70" s="222">
        <v>1.2</v>
      </c>
      <c r="AK70" s="242" t="s">
        <v>353</v>
      </c>
      <c r="AL70" s="219">
        <v>1.5</v>
      </c>
      <c r="AM70" s="1"/>
      <c r="AO70" s="1"/>
      <c r="AP70" s="1"/>
      <c r="AQ70" s="1"/>
      <c r="AR70" s="1"/>
      <c r="AS70" s="1"/>
      <c r="AT70" s="1"/>
      <c r="AU70" s="1"/>
      <c r="BL70" s="36"/>
    </row>
    <row r="71" spans="1:73" ht="35.4" customHeight="1" thickBot="1" x14ac:dyDescent="0.25">
      <c r="A71" s="437"/>
      <c r="B71" s="369"/>
      <c r="C71" s="434"/>
      <c r="D71" s="379"/>
      <c r="E71" s="372"/>
      <c r="F71" s="354"/>
      <c r="G71" s="452"/>
      <c r="H71" s="346"/>
      <c r="I71" s="477"/>
      <c r="K71" s="134" t="s">
        <v>186</v>
      </c>
      <c r="L71" s="16">
        <v>1.5</v>
      </c>
      <c r="M71" s="318">
        <f>AB71</f>
        <v>0</v>
      </c>
      <c r="N71" s="379"/>
      <c r="O71" s="372"/>
      <c r="P71" s="354"/>
      <c r="Q71" s="404"/>
      <c r="R71" s="369"/>
      <c r="S71" s="458"/>
      <c r="W71" s="111" t="s">
        <v>346</v>
      </c>
      <c r="X71" s="113" t="s">
        <v>83</v>
      </c>
      <c r="Y71" s="113">
        <v>1.5</v>
      </c>
      <c r="Z71" s="262"/>
      <c r="AA71" s="224" t="s">
        <v>354</v>
      </c>
      <c r="AB71" s="220">
        <v>0</v>
      </c>
      <c r="AC71" s="242" t="s">
        <v>357</v>
      </c>
      <c r="AD71" s="221">
        <v>1.5</v>
      </c>
      <c r="AE71" s="243" t="s">
        <v>126</v>
      </c>
      <c r="AF71" s="222">
        <v>0.75</v>
      </c>
      <c r="AG71" s="243" t="s">
        <v>358</v>
      </c>
      <c r="AH71" s="219">
        <v>0</v>
      </c>
      <c r="AJ71" s="56" t="s">
        <v>355</v>
      </c>
      <c r="AK71" s="56" t="s">
        <v>356</v>
      </c>
      <c r="AM71" s="1" t="s">
        <v>359</v>
      </c>
      <c r="AN71" s="1">
        <v>33</v>
      </c>
      <c r="BH71" s="39"/>
      <c r="BI71" s="181" t="s">
        <v>403</v>
      </c>
      <c r="BJ71" s="181" t="s">
        <v>431</v>
      </c>
      <c r="BK71" s="181" t="s">
        <v>432</v>
      </c>
      <c r="BL71" s="181" t="s">
        <v>555</v>
      </c>
      <c r="BM71" s="181" t="s">
        <v>556</v>
      </c>
      <c r="BN71" s="181" t="s">
        <v>557</v>
      </c>
      <c r="BO71" s="181" t="s">
        <v>558</v>
      </c>
      <c r="BP71" s="181" t="s">
        <v>559</v>
      </c>
      <c r="BQ71" s="181" t="s">
        <v>560</v>
      </c>
      <c r="BR71" s="181" t="s">
        <v>561</v>
      </c>
      <c r="BS71" s="181" t="s">
        <v>562</v>
      </c>
      <c r="BT71" s="181" t="s">
        <v>563</v>
      </c>
      <c r="BU71" s="181" t="s">
        <v>564</v>
      </c>
    </row>
    <row r="72" spans="1:73" ht="35.4" customHeight="1" thickBot="1" x14ac:dyDescent="0.25">
      <c r="A72" s="437"/>
      <c r="B72" s="369"/>
      <c r="C72" s="434"/>
      <c r="D72" s="379"/>
      <c r="E72" s="372"/>
      <c r="F72" s="354"/>
      <c r="G72" s="452"/>
      <c r="H72" s="346"/>
      <c r="I72" s="477"/>
      <c r="K72" s="134" t="s">
        <v>187</v>
      </c>
      <c r="L72" s="16">
        <v>1.5</v>
      </c>
      <c r="M72" s="318">
        <f>AB72</f>
        <v>0</v>
      </c>
      <c r="N72" s="379"/>
      <c r="O72" s="372"/>
      <c r="P72" s="354"/>
      <c r="Q72" s="404"/>
      <c r="R72" s="369"/>
      <c r="S72" s="458"/>
      <c r="W72" s="111" t="s">
        <v>347</v>
      </c>
      <c r="X72" s="113" t="s">
        <v>83</v>
      </c>
      <c r="Y72" s="113">
        <v>1.5</v>
      </c>
      <c r="AA72" s="224" t="s">
        <v>354</v>
      </c>
      <c r="AB72" s="220">
        <v>0</v>
      </c>
      <c r="AC72" s="242" t="s">
        <v>357</v>
      </c>
      <c r="AD72" s="221">
        <v>1.5</v>
      </c>
      <c r="AE72" s="243" t="s">
        <v>126</v>
      </c>
      <c r="AF72" s="222">
        <v>0.75</v>
      </c>
      <c r="AG72" s="243" t="s">
        <v>358</v>
      </c>
      <c r="AH72" s="219">
        <v>0</v>
      </c>
      <c r="AJ72" s="56" t="s">
        <v>355</v>
      </c>
      <c r="AK72" s="56" t="s">
        <v>356</v>
      </c>
      <c r="AM72" s="1" t="s">
        <v>359</v>
      </c>
      <c r="AN72" s="1">
        <v>6</v>
      </c>
      <c r="BH72" s="39" t="s">
        <v>433</v>
      </c>
      <c r="BI72" s="4"/>
      <c r="BJ72" s="4"/>
      <c r="BK72" s="260"/>
      <c r="BL72" s="4"/>
      <c r="BM72" s="260"/>
      <c r="BN72" s="4"/>
      <c r="BO72" s="260"/>
      <c r="BP72" s="4"/>
      <c r="BQ72" s="260"/>
      <c r="BR72" s="4"/>
      <c r="BS72" s="260"/>
      <c r="BT72" s="4"/>
      <c r="BU72" s="260"/>
    </row>
    <row r="73" spans="1:73" ht="21.6" customHeight="1" thickBot="1" x14ac:dyDescent="0.35">
      <c r="A73" s="438"/>
      <c r="B73" s="384"/>
      <c r="C73" s="435"/>
      <c r="D73" s="432"/>
      <c r="E73" s="377"/>
      <c r="F73" s="359"/>
      <c r="G73" s="453"/>
      <c r="H73" s="450"/>
      <c r="I73" s="476"/>
      <c r="K73" s="144" t="s">
        <v>188</v>
      </c>
      <c r="L73" s="77"/>
      <c r="M73" s="83"/>
      <c r="N73" s="362"/>
      <c r="O73" s="364"/>
      <c r="P73" s="355"/>
      <c r="Q73" s="405"/>
      <c r="R73" s="370"/>
      <c r="S73" s="459"/>
      <c r="BH73" s="39" t="s">
        <v>434</v>
      </c>
      <c r="BI73" s="4"/>
      <c r="BJ73" s="4"/>
      <c r="BK73" s="260"/>
      <c r="BL73" s="4"/>
      <c r="BM73" s="260"/>
      <c r="BN73" s="4"/>
      <c r="BO73" s="260"/>
      <c r="BP73" s="4"/>
      <c r="BQ73" s="260"/>
      <c r="BR73" s="4"/>
      <c r="BS73" s="260"/>
      <c r="BT73" s="4"/>
      <c r="BU73" s="260"/>
    </row>
    <row r="74" spans="1:73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H74" s="39" t="s">
        <v>435</v>
      </c>
      <c r="BI74" s="4"/>
      <c r="BJ74" s="260"/>
      <c r="BK74" s="260"/>
      <c r="BL74" s="260"/>
      <c r="BM74" s="260"/>
      <c r="BN74" s="260"/>
      <c r="BO74" s="260"/>
      <c r="BP74" s="260"/>
      <c r="BQ74" s="260"/>
      <c r="BR74" s="260"/>
      <c r="BS74" s="260"/>
      <c r="BT74" s="260"/>
      <c r="BU74" s="260"/>
    </row>
    <row r="75" spans="1:73" ht="85.2" customHeight="1" thickBot="1" x14ac:dyDescent="0.25">
      <c r="A75" s="430" t="s">
        <v>151</v>
      </c>
      <c r="B75" s="395">
        <v>0.05</v>
      </c>
      <c r="C75" s="431">
        <f>F75+F76+F77</f>
        <v>3.1E-2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5">
        <f>'[1]Analisis de resultados'!$AT$67</f>
        <v>2</v>
      </c>
      <c r="K75" s="137" t="s">
        <v>192</v>
      </c>
      <c r="L75" s="20">
        <v>2.8</v>
      </c>
      <c r="M75" s="186">
        <f>Z75</f>
        <v>1.1000000000000001</v>
      </c>
      <c r="N75" s="17" t="s">
        <v>189</v>
      </c>
      <c r="O75" s="18">
        <v>2.8000000000000001E-2</v>
      </c>
      <c r="P75" s="120">
        <f>M75/100</f>
        <v>1.1000000000000001E-2</v>
      </c>
      <c r="Q75" s="444" t="s">
        <v>151</v>
      </c>
      <c r="R75" s="368">
        <v>0.05</v>
      </c>
      <c r="S75" s="457">
        <f>P75+P76+P77</f>
        <v>2.7666666666666666E-2</v>
      </c>
      <c r="W75" s="111" t="s">
        <v>363</v>
      </c>
      <c r="X75" s="113" t="s">
        <v>83</v>
      </c>
      <c r="Y75" s="113">
        <v>2.8</v>
      </c>
      <c r="Z75" s="185">
        <f>AC75+AS75</f>
        <v>1.1000000000000001</v>
      </c>
      <c r="AB75" s="223" t="s">
        <v>370</v>
      </c>
      <c r="AC75" s="188">
        <f>AVERAGE(AE75,AG75,AI75)</f>
        <v>0.9</v>
      </c>
      <c r="AD75" s="242" t="s">
        <v>360</v>
      </c>
      <c r="AE75" s="281">
        <v>0.8</v>
      </c>
      <c r="AF75" s="243" t="s">
        <v>361</v>
      </c>
      <c r="AG75" s="282">
        <v>0.8</v>
      </c>
      <c r="AH75" s="243" t="s">
        <v>362</v>
      </c>
      <c r="AI75" s="220">
        <v>1.1000000000000001</v>
      </c>
      <c r="AK75" s="263" t="s">
        <v>365</v>
      </c>
      <c r="AL75" s="263" t="s">
        <v>369</v>
      </c>
      <c r="AM75" s="263" t="s">
        <v>368</v>
      </c>
      <c r="AN75" s="263" t="s">
        <v>367</v>
      </c>
      <c r="AO75" s="263" t="s">
        <v>366</v>
      </c>
      <c r="AR75" s="223" t="s">
        <v>364</v>
      </c>
      <c r="AS75" s="96">
        <v>0.2</v>
      </c>
      <c r="AT75" s="1"/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  <c r="BF75" s="56" t="s">
        <v>551</v>
      </c>
      <c r="BG75" s="269" t="e">
        <f>BH75</f>
        <v>#DIV/0!</v>
      </c>
      <c r="BH75" s="185" t="e">
        <f>AVERAGE(BI75:BK75)</f>
        <v>#DIV/0!</v>
      </c>
      <c r="BI75" s="246" t="e">
        <f>AVERAGE(BI72:BI74)</f>
        <v>#DIV/0!</v>
      </c>
      <c r="BJ75" s="246" t="e">
        <f>AVERAGE(BJ72:BJ74)</f>
        <v>#DIV/0!</v>
      </c>
      <c r="BK75" s="246" t="e">
        <f>AVERAGE(BK72:BK74)</f>
        <v>#DIV/0!</v>
      </c>
      <c r="BL75" s="246" t="e">
        <f t="shared" ref="BL75:BQ75" si="8">AVERAGE(BL72:BL74)</f>
        <v>#DIV/0!</v>
      </c>
      <c r="BM75" s="246" t="e">
        <f t="shared" si="8"/>
        <v>#DIV/0!</v>
      </c>
      <c r="BN75" s="246" t="e">
        <f t="shared" si="8"/>
        <v>#DIV/0!</v>
      </c>
      <c r="BO75" s="246" t="e">
        <f t="shared" si="8"/>
        <v>#DIV/0!</v>
      </c>
      <c r="BP75" s="246" t="e">
        <f t="shared" si="8"/>
        <v>#DIV/0!</v>
      </c>
      <c r="BQ75" s="246" t="e">
        <f t="shared" si="8"/>
        <v>#DIV/0!</v>
      </c>
      <c r="BR75" s="246" t="e">
        <f>AVERAGE(BR72:BR74)</f>
        <v>#DIV/0!</v>
      </c>
      <c r="BS75" s="246" t="e">
        <f>AVERAGE(BS72:BS74)</f>
        <v>#DIV/0!</v>
      </c>
      <c r="BT75" s="246" t="e">
        <f t="shared" ref="BT75" si="9">AVERAGE(BT72:BT74)</f>
        <v>#DIV/0!</v>
      </c>
      <c r="BU75" s="246" t="e">
        <f t="shared" ref="BU75" si="10">AVERAGE(BU72:BU74)</f>
        <v>#DIV/0!</v>
      </c>
    </row>
    <row r="76" spans="1:73" ht="67.8" thickBot="1" x14ac:dyDescent="0.25">
      <c r="A76" s="430"/>
      <c r="B76" s="395"/>
      <c r="C76" s="431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resultados'!$AU$67</f>
        <v>0.7</v>
      </c>
      <c r="K76" s="135" t="s">
        <v>193</v>
      </c>
      <c r="L76" s="12">
        <v>1.1000000000000001</v>
      </c>
      <c r="M76" s="187">
        <f>Z76</f>
        <v>0.56666666666666665</v>
      </c>
      <c r="N76" s="7" t="s">
        <v>190</v>
      </c>
      <c r="O76" s="8">
        <v>1.0999999999999999E-2</v>
      </c>
      <c r="P76" s="122">
        <f>M76/100</f>
        <v>5.6666666666666662E-3</v>
      </c>
      <c r="Q76" s="437"/>
      <c r="R76" s="369"/>
      <c r="S76" s="458"/>
      <c r="W76" s="111" t="s">
        <v>371</v>
      </c>
      <c r="X76" s="113" t="s">
        <v>83</v>
      </c>
      <c r="Y76" s="113">
        <v>1.1000000000000001</v>
      </c>
      <c r="Z76" s="185">
        <f>AC76+AS76</f>
        <v>0.56666666666666665</v>
      </c>
      <c r="AB76" s="223" t="s">
        <v>372</v>
      </c>
      <c r="AC76" s="188">
        <f>AVERAGE(AE76,AG76,AI76)</f>
        <v>0.3666666666666667</v>
      </c>
      <c r="AD76" s="242" t="s">
        <v>360</v>
      </c>
      <c r="AE76" s="281">
        <v>0.4</v>
      </c>
      <c r="AF76" s="243" t="s">
        <v>361</v>
      </c>
      <c r="AG76" s="282">
        <v>0.4</v>
      </c>
      <c r="AH76" s="243" t="s">
        <v>362</v>
      </c>
      <c r="AI76" s="220">
        <v>0.3</v>
      </c>
      <c r="AK76" s="263" t="s">
        <v>378</v>
      </c>
      <c r="AL76" s="263" t="s">
        <v>377</v>
      </c>
      <c r="AM76" s="263" t="s">
        <v>376</v>
      </c>
      <c r="AN76" s="263" t="s">
        <v>375</v>
      </c>
      <c r="AO76" s="263" t="s">
        <v>374</v>
      </c>
      <c r="AR76" s="223" t="s">
        <v>373</v>
      </c>
      <c r="AS76" s="96">
        <v>0.2</v>
      </c>
      <c r="AT76" s="1"/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  <c r="BF76" s="56" t="s">
        <v>552</v>
      </c>
      <c r="BG76" s="269" t="e">
        <f>BH76</f>
        <v>#DIV/0!</v>
      </c>
      <c r="BH76" s="185" t="e">
        <f>AVERAGE(BI76:BK76)</f>
        <v>#DIV/0!</v>
      </c>
      <c r="BI76" s="246" t="e">
        <f>AVERAGE(BI77:BI79)</f>
        <v>#DIV/0!</v>
      </c>
      <c r="BJ76" s="246" t="e">
        <f>AVERAGE(BJ77:BJ79)</f>
        <v>#DIV/0!</v>
      </c>
      <c r="BK76" s="246" t="e">
        <f>AVERAGE(BK77:BK79)</f>
        <v>#DIV/0!</v>
      </c>
      <c r="BL76" s="246" t="e">
        <f t="shared" ref="BL76:BQ76" si="11">AVERAGE(BL77:BL79)</f>
        <v>#DIV/0!</v>
      </c>
      <c r="BM76" s="246" t="e">
        <f t="shared" si="11"/>
        <v>#DIV/0!</v>
      </c>
      <c r="BN76" s="246" t="e">
        <f t="shared" si="11"/>
        <v>#DIV/0!</v>
      </c>
      <c r="BO76" s="246" t="e">
        <f t="shared" si="11"/>
        <v>#DIV/0!</v>
      </c>
      <c r="BP76" s="246" t="e">
        <f t="shared" si="11"/>
        <v>#DIV/0!</v>
      </c>
      <c r="BQ76" s="246" t="e">
        <f t="shared" si="11"/>
        <v>#DIV/0!</v>
      </c>
      <c r="BR76" s="246" t="e">
        <f>AVERAGE(BR77:BR79)</f>
        <v>#DIV/0!</v>
      </c>
      <c r="BS76" s="246" t="e">
        <f>AVERAGE(BS77:BS79)</f>
        <v>#DIV/0!</v>
      </c>
      <c r="BT76" s="246" t="e">
        <f t="shared" ref="BT76" si="12">AVERAGE(BT77:BT79)</f>
        <v>#DIV/0!</v>
      </c>
      <c r="BU76" s="246" t="e">
        <f t="shared" ref="BU76" si="13">AVERAGE(BU77:BU79)</f>
        <v>#DIV/0!</v>
      </c>
    </row>
    <row r="77" spans="1:73" ht="63" customHeight="1" thickBot="1" x14ac:dyDescent="0.25">
      <c r="A77" s="430"/>
      <c r="B77" s="395"/>
      <c r="C77" s="431"/>
      <c r="D77" s="7" t="s">
        <v>149</v>
      </c>
      <c r="E77" s="8">
        <v>1.0999999999999999E-2</v>
      </c>
      <c r="F77" s="122">
        <f>I77/100</f>
        <v>4.0000000000000001E-3</v>
      </c>
      <c r="G77" s="11" t="s">
        <v>37</v>
      </c>
      <c r="H77" s="12">
        <v>1.1000000000000001</v>
      </c>
      <c r="I77" s="165">
        <f>'[1]Analisis de resultados'!$AV$67</f>
        <v>0.4</v>
      </c>
      <c r="K77" s="136" t="s">
        <v>194</v>
      </c>
      <c r="L77" s="22">
        <v>1.1000000000000001</v>
      </c>
      <c r="M77" s="190">
        <f>Z77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60"/>
      <c r="R77" s="370"/>
      <c r="S77" s="459"/>
      <c r="W77" s="111" t="s">
        <v>382</v>
      </c>
      <c r="X77" s="113" t="s">
        <v>83</v>
      </c>
      <c r="Y77" s="113">
        <v>1.1000000000000001</v>
      </c>
      <c r="Z77" s="185">
        <v>1.1000000000000001</v>
      </c>
      <c r="AB77" s="189" t="s">
        <v>379</v>
      </c>
      <c r="AC77" s="189" t="s">
        <v>380</v>
      </c>
      <c r="AD77" s="189" t="s">
        <v>381</v>
      </c>
      <c r="AE77" s="1"/>
      <c r="AF77" s="1"/>
      <c r="AG77" s="1"/>
      <c r="AH77" s="1"/>
      <c r="AI77" s="1"/>
      <c r="AJ77" s="1"/>
      <c r="AO77" s="169"/>
      <c r="BH77" s="39" t="s">
        <v>433</v>
      </c>
      <c r="BI77" s="4"/>
      <c r="BJ77" s="4"/>
      <c r="BK77" s="260"/>
      <c r="BL77" s="4"/>
      <c r="BM77" s="260"/>
      <c r="BN77" s="4"/>
      <c r="BO77" s="260"/>
      <c r="BP77" s="4"/>
      <c r="BQ77" s="260"/>
      <c r="BR77" s="4"/>
      <c r="BS77" s="260"/>
      <c r="BT77" s="4"/>
      <c r="BU77" s="260"/>
    </row>
    <row r="78" spans="1:73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H78" s="39" t="s">
        <v>434</v>
      </c>
      <c r="BI78" s="4"/>
      <c r="BJ78" s="4"/>
      <c r="BK78" s="260"/>
      <c r="BL78" s="4"/>
      <c r="BM78" s="260"/>
      <c r="BN78" s="4"/>
      <c r="BO78" s="260"/>
      <c r="BP78" s="4"/>
      <c r="BQ78" s="260"/>
      <c r="BR78" s="4"/>
      <c r="BS78" s="260"/>
      <c r="BT78" s="4"/>
      <c r="BU78" s="260"/>
    </row>
    <row r="79" spans="1:73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H79" s="39" t="s">
        <v>435</v>
      </c>
      <c r="BI79" s="4"/>
      <c r="BJ79" s="260"/>
      <c r="BK79" s="260"/>
      <c r="BL79" s="260"/>
      <c r="BM79" s="260"/>
      <c r="BN79" s="260"/>
      <c r="BO79" s="260"/>
      <c r="BP79" s="260"/>
      <c r="BQ79" s="260"/>
      <c r="BR79" s="260"/>
      <c r="BS79" s="260"/>
      <c r="BT79" s="260"/>
      <c r="BU79" s="260"/>
    </row>
    <row r="80" spans="1:73" s="36" customFormat="1" ht="21.6" customHeight="1" thickBot="1" x14ac:dyDescent="0.35">
      <c r="A80" s="462" t="s">
        <v>146</v>
      </c>
      <c r="B80" s="462"/>
      <c r="C80" s="462"/>
      <c r="D80" s="462"/>
      <c r="E80" s="462"/>
      <c r="F80" s="462"/>
      <c r="G80" s="462"/>
      <c r="H80" s="461">
        <f>C82+C85+C87+C90</f>
        <v>0.17499999999999999</v>
      </c>
      <c r="I80" s="461"/>
      <c r="K80" s="414" t="s">
        <v>146</v>
      </c>
      <c r="L80" s="415"/>
      <c r="M80" s="415"/>
      <c r="N80" s="415"/>
      <c r="O80" s="415"/>
      <c r="P80" s="415"/>
      <c r="Q80" s="415"/>
      <c r="R80" s="416">
        <f>S82+S90</f>
        <v>0.15100000000000002</v>
      </c>
      <c r="S80" s="417"/>
      <c r="W80" s="39"/>
      <c r="X80" s="37"/>
      <c r="BH80" s="1"/>
      <c r="BI80" s="181"/>
      <c r="BJ80" s="181"/>
      <c r="BK80" s="181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44" t="s">
        <v>196</v>
      </c>
      <c r="B82" s="368">
        <v>0.17</v>
      </c>
      <c r="C82" s="445">
        <f>F82</f>
        <v>0.125</v>
      </c>
      <c r="D82" s="378" t="s">
        <v>195</v>
      </c>
      <c r="E82" s="371">
        <v>0.17</v>
      </c>
      <c r="F82" s="353">
        <f>(I82+I83+I84)/100</f>
        <v>0.125</v>
      </c>
      <c r="G82" s="15" t="s">
        <v>38</v>
      </c>
      <c r="H82" s="16">
        <v>9</v>
      </c>
      <c r="I82" s="174">
        <f>'[1]Analisis de resultados'!$AX$67</f>
        <v>7</v>
      </c>
      <c r="K82" s="137" t="s">
        <v>207</v>
      </c>
      <c r="L82" s="345">
        <v>20.5</v>
      </c>
      <c r="M82" s="348">
        <f>W87</f>
        <v>11.8</v>
      </c>
      <c r="N82" s="378" t="s">
        <v>206</v>
      </c>
      <c r="O82" s="371">
        <v>0.20499999999999999</v>
      </c>
      <c r="P82" s="353">
        <f>(M84+M82+M86+M87+M88)/100</f>
        <v>0.11800000000000001</v>
      </c>
      <c r="Q82" s="403" t="s">
        <v>196</v>
      </c>
      <c r="R82" s="368">
        <v>0.20499999999999999</v>
      </c>
      <c r="S82" s="457">
        <f>P82</f>
        <v>0.11800000000000001</v>
      </c>
      <c r="W82" s="111" t="s">
        <v>553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37"/>
      <c r="B83" s="369"/>
      <c r="C83" s="434"/>
      <c r="D83" s="379"/>
      <c r="E83" s="372"/>
      <c r="F83" s="354"/>
      <c r="G83" s="11" t="s">
        <v>39</v>
      </c>
      <c r="H83" s="12">
        <v>4</v>
      </c>
      <c r="I83" s="165">
        <f>'[1]Analisis de resultados'!$AY$67</f>
        <v>3</v>
      </c>
      <c r="K83" s="135" t="s">
        <v>208</v>
      </c>
      <c r="L83" s="346"/>
      <c r="M83" s="349"/>
      <c r="N83" s="379"/>
      <c r="O83" s="372"/>
      <c r="P83" s="354"/>
      <c r="Q83" s="404"/>
      <c r="R83" s="369"/>
      <c r="S83" s="458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28" t="s">
        <v>436</v>
      </c>
      <c r="BB83" s="329"/>
      <c r="BC83" s="253" t="s">
        <v>437</v>
      </c>
      <c r="BD83" s="235" t="s">
        <v>274</v>
      </c>
      <c r="BE83" s="231" t="s">
        <v>275</v>
      </c>
      <c r="BF83" s="231" t="s">
        <v>276</v>
      </c>
      <c r="BG83" s="265" t="s">
        <v>277</v>
      </c>
      <c r="BI83" s="253" t="s">
        <v>437</v>
      </c>
      <c r="BJ83" s="231" t="s">
        <v>284</v>
      </c>
      <c r="BK83" s="231" t="s">
        <v>294</v>
      </c>
      <c r="BL83" s="231" t="s">
        <v>283</v>
      </c>
      <c r="BM83" s="231" t="s">
        <v>295</v>
      </c>
      <c r="BN83" s="265" t="s">
        <v>293</v>
      </c>
    </row>
    <row r="84" spans="1:66" ht="45.6" customHeight="1" x14ac:dyDescent="0.2">
      <c r="A84" s="438"/>
      <c r="B84" s="384"/>
      <c r="C84" s="435"/>
      <c r="D84" s="432"/>
      <c r="E84" s="377"/>
      <c r="F84" s="359"/>
      <c r="G84" s="11" t="s">
        <v>40</v>
      </c>
      <c r="H84" s="12">
        <v>4</v>
      </c>
      <c r="I84" s="165">
        <f>'[1]Analisis de resultados'!$AZ$67</f>
        <v>2.5</v>
      </c>
      <c r="K84" s="135" t="s">
        <v>209</v>
      </c>
      <c r="L84" s="346"/>
      <c r="M84" s="349"/>
      <c r="N84" s="379"/>
      <c r="O84" s="372"/>
      <c r="P84" s="354"/>
      <c r="Q84" s="404"/>
      <c r="R84" s="369"/>
      <c r="S84" s="458"/>
      <c r="X84" s="225" t="s">
        <v>263</v>
      </c>
      <c r="Y84" s="167">
        <v>0.06</v>
      </c>
      <c r="Z84" s="168"/>
      <c r="AA84" s="168"/>
      <c r="AB84" s="168"/>
      <c r="AG84" s="225" t="s">
        <v>446</v>
      </c>
      <c r="AH84" s="167">
        <v>3.5000000000000003E-2</v>
      </c>
      <c r="AJ84" s="225" t="s">
        <v>264</v>
      </c>
      <c r="AK84" s="167">
        <v>0.02</v>
      </c>
      <c r="AN84" s="2"/>
      <c r="AO84" s="225" t="s">
        <v>265</v>
      </c>
      <c r="AP84" s="167">
        <v>0.05</v>
      </c>
      <c r="AQ84" s="1"/>
      <c r="AT84" s="1"/>
      <c r="AU84" s="225" t="s">
        <v>292</v>
      </c>
      <c r="AV84" s="167">
        <v>0.04</v>
      </c>
      <c r="AW84" s="1"/>
      <c r="AY84" s="1"/>
      <c r="BA84" s="322" t="s">
        <v>403</v>
      </c>
      <c r="BB84" s="323"/>
      <c r="BC84" s="210">
        <f>SUM(BD84:BG84)</f>
        <v>3</v>
      </c>
      <c r="BD84" s="266">
        <v>1</v>
      </c>
      <c r="BE84" s="267">
        <v>1</v>
      </c>
      <c r="BF84" s="267">
        <v>1</v>
      </c>
      <c r="BG84" s="268"/>
      <c r="BI84" s="209">
        <f t="shared" ref="BI84:BI86" si="14">SUM(BJ84:BN84)</f>
        <v>3.2</v>
      </c>
      <c r="BJ84" s="266"/>
      <c r="BK84" s="267">
        <v>3.2</v>
      </c>
      <c r="BL84" s="267"/>
      <c r="BM84" s="267"/>
      <c r="BN84" s="268"/>
    </row>
    <row r="85" spans="1:66" ht="45.6" customHeight="1" x14ac:dyDescent="0.2">
      <c r="A85" s="436" t="s">
        <v>200</v>
      </c>
      <c r="B85" s="439">
        <v>0.02</v>
      </c>
      <c r="C85" s="433">
        <f>F85+F86</f>
        <v>0.02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resultados'!$BA$67</f>
        <v>1</v>
      </c>
      <c r="K85" s="135" t="s">
        <v>210</v>
      </c>
      <c r="L85" s="346"/>
      <c r="M85" s="349"/>
      <c r="N85" s="379"/>
      <c r="O85" s="372"/>
      <c r="P85" s="354"/>
      <c r="Q85" s="404"/>
      <c r="R85" s="369"/>
      <c r="S85" s="458"/>
      <c r="X85" s="246" t="s">
        <v>487</v>
      </c>
      <c r="Y85" s="246" t="s">
        <v>488</v>
      </c>
      <c r="Z85" s="246" t="s">
        <v>489</v>
      </c>
      <c r="AA85" s="246" t="s">
        <v>490</v>
      </c>
      <c r="AB85" s="246" t="s">
        <v>491</v>
      </c>
      <c r="AC85" s="246" t="s">
        <v>492</v>
      </c>
      <c r="AD85" s="246" t="s">
        <v>493</v>
      </c>
      <c r="AE85" s="246" t="s">
        <v>494</v>
      </c>
      <c r="AG85" s="246" t="s">
        <v>495</v>
      </c>
      <c r="AJ85" s="246" t="s">
        <v>271</v>
      </c>
      <c r="AK85" s="246" t="s">
        <v>272</v>
      </c>
      <c r="AL85" s="246" t="s">
        <v>273</v>
      </c>
      <c r="AN85" s="2"/>
      <c r="AO85" s="193" t="s">
        <v>274</v>
      </c>
      <c r="AP85" s="193" t="s">
        <v>275</v>
      </c>
      <c r="AQ85" s="193" t="s">
        <v>276</v>
      </c>
      <c r="AR85" s="193" t="s">
        <v>277</v>
      </c>
      <c r="AT85" s="1"/>
      <c r="AU85" s="193" t="s">
        <v>284</v>
      </c>
      <c r="AV85" s="193" t="s">
        <v>294</v>
      </c>
      <c r="AW85" s="193" t="s">
        <v>294</v>
      </c>
      <c r="AX85" s="193" t="s">
        <v>295</v>
      </c>
      <c r="AY85" s="193" t="s">
        <v>293</v>
      </c>
      <c r="BA85" s="322" t="s">
        <v>404</v>
      </c>
      <c r="BB85" s="323"/>
      <c r="BC85" s="210">
        <f t="shared" ref="BC85:BC86" si="15">SUM(BD85:BG85)</f>
        <v>3</v>
      </c>
      <c r="BD85" s="266">
        <v>1</v>
      </c>
      <c r="BE85" s="267">
        <v>1</v>
      </c>
      <c r="BF85" s="267">
        <v>1</v>
      </c>
      <c r="BG85" s="268"/>
      <c r="BI85" s="209">
        <f t="shared" si="14"/>
        <v>3.2</v>
      </c>
      <c r="BJ85" s="266"/>
      <c r="BK85" s="267">
        <v>3.2</v>
      </c>
      <c r="BL85" s="267"/>
      <c r="BM85" s="267"/>
      <c r="BN85" s="268"/>
    </row>
    <row r="86" spans="1:66" ht="45.6" customHeight="1" x14ac:dyDescent="0.2">
      <c r="A86" s="438"/>
      <c r="B86" s="384"/>
      <c r="C86" s="435"/>
      <c r="D86" s="7" t="s">
        <v>198</v>
      </c>
      <c r="E86" s="8">
        <v>0.01</v>
      </c>
      <c r="F86" s="122">
        <f t="shared" ref="F86:F91" si="16">I86/100</f>
        <v>0.01</v>
      </c>
      <c r="G86" s="11" t="s">
        <v>42</v>
      </c>
      <c r="H86" s="12">
        <v>1</v>
      </c>
      <c r="I86" s="165">
        <f>'[1]Analisis de resultados'!$BB$67</f>
        <v>1</v>
      </c>
      <c r="K86" s="135" t="s">
        <v>211</v>
      </c>
      <c r="L86" s="346"/>
      <c r="M86" s="349"/>
      <c r="N86" s="379"/>
      <c r="O86" s="372"/>
      <c r="P86" s="354"/>
      <c r="Q86" s="404"/>
      <c r="R86" s="369"/>
      <c r="S86" s="458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</v>
      </c>
      <c r="AG86" s="179" t="s">
        <v>515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22" t="s">
        <v>405</v>
      </c>
      <c r="BB86" s="323"/>
      <c r="BC86" s="210">
        <f t="shared" si="15"/>
        <v>4</v>
      </c>
      <c r="BD86" s="266">
        <v>1</v>
      </c>
      <c r="BE86" s="267">
        <v>1</v>
      </c>
      <c r="BF86" s="267"/>
      <c r="BG86" s="268">
        <v>2</v>
      </c>
      <c r="BI86" s="209">
        <f t="shared" si="14"/>
        <v>4</v>
      </c>
      <c r="BJ86" s="266">
        <v>4</v>
      </c>
      <c r="BK86" s="267"/>
      <c r="BL86" s="267"/>
      <c r="BM86" s="267"/>
      <c r="BN86" s="268"/>
    </row>
    <row r="87" spans="1:66" ht="40.799999999999997" customHeight="1" x14ac:dyDescent="0.2">
      <c r="A87" s="436" t="s">
        <v>204</v>
      </c>
      <c r="B87" s="439">
        <v>1.4999999999999999E-2</v>
      </c>
      <c r="C87" s="433">
        <f>F87</f>
        <v>5.0000000000000001E-3</v>
      </c>
      <c r="D87" s="361" t="s">
        <v>199</v>
      </c>
      <c r="E87" s="363">
        <v>1.4999999999999999E-2</v>
      </c>
      <c r="F87" s="360">
        <f t="shared" si="16"/>
        <v>5.0000000000000001E-3</v>
      </c>
      <c r="G87" s="386" t="s">
        <v>43</v>
      </c>
      <c r="H87" s="388">
        <v>1.5</v>
      </c>
      <c r="I87" s="389">
        <f>'[1]Analisis de resultados'!$BC$67</f>
        <v>0.5</v>
      </c>
      <c r="K87" s="135" t="s">
        <v>212</v>
      </c>
      <c r="L87" s="346"/>
      <c r="M87" s="349"/>
      <c r="N87" s="379"/>
      <c r="O87" s="372"/>
      <c r="P87" s="354"/>
      <c r="Q87" s="404"/>
      <c r="R87" s="369"/>
      <c r="S87" s="458"/>
      <c r="W87" s="185">
        <f>SUM(X87:AT87)</f>
        <v>11.8</v>
      </c>
      <c r="X87" s="264"/>
      <c r="Y87" s="172">
        <v>2</v>
      </c>
      <c r="Z87" s="172"/>
      <c r="AA87" s="172"/>
      <c r="AB87" s="172"/>
      <c r="AC87" s="172"/>
      <c r="AD87" s="172"/>
      <c r="AE87" s="172"/>
      <c r="AG87" s="172">
        <v>2</v>
      </c>
      <c r="AJ87" s="172"/>
      <c r="AK87" s="172">
        <v>1</v>
      </c>
      <c r="AL87" s="172"/>
      <c r="AN87" s="269">
        <f>BC100</f>
        <v>3.3333333333333335</v>
      </c>
      <c r="AO87" s="1"/>
      <c r="AP87" s="1"/>
      <c r="AQ87" s="1"/>
      <c r="AR87" s="1"/>
      <c r="AT87" s="269">
        <f>BI100</f>
        <v>3.4666666666666668</v>
      </c>
      <c r="AU87" s="1"/>
      <c r="BA87" s="322" t="s">
        <v>406</v>
      </c>
      <c r="BB87" s="323"/>
      <c r="BC87" s="210"/>
      <c r="BD87" s="266"/>
      <c r="BE87" s="267"/>
      <c r="BF87" s="267"/>
      <c r="BG87" s="268"/>
      <c r="BI87" s="209"/>
      <c r="BJ87" s="266"/>
      <c r="BK87" s="267"/>
      <c r="BL87" s="267"/>
      <c r="BM87" s="267"/>
      <c r="BN87" s="268"/>
    </row>
    <row r="88" spans="1:66" ht="39" thickBot="1" x14ac:dyDescent="0.25">
      <c r="A88" s="438"/>
      <c r="B88" s="384"/>
      <c r="C88" s="435"/>
      <c r="D88" s="432"/>
      <c r="E88" s="377"/>
      <c r="F88" s="359"/>
      <c r="G88" s="453"/>
      <c r="H88" s="450"/>
      <c r="I88" s="476"/>
      <c r="K88" s="136" t="s">
        <v>213</v>
      </c>
      <c r="L88" s="347"/>
      <c r="M88" s="350"/>
      <c r="N88" s="362"/>
      <c r="O88" s="364"/>
      <c r="P88" s="355"/>
      <c r="Q88" s="405"/>
      <c r="R88" s="370"/>
      <c r="S88" s="459"/>
      <c r="X88" s="166"/>
      <c r="Y88" s="1"/>
      <c r="Z88" s="1"/>
      <c r="AA88" s="1"/>
      <c r="AB88" s="1"/>
      <c r="AC88" s="1"/>
      <c r="BA88" s="322" t="s">
        <v>407</v>
      </c>
      <c r="BB88" s="323"/>
      <c r="BC88" s="210"/>
      <c r="BD88" s="266"/>
      <c r="BE88" s="267"/>
      <c r="BF88" s="267"/>
      <c r="BG88" s="268"/>
      <c r="BI88" s="209"/>
      <c r="BJ88" s="266"/>
      <c r="BK88" s="267"/>
      <c r="BL88" s="267"/>
      <c r="BM88" s="267"/>
      <c r="BN88" s="268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D89" s="169"/>
      <c r="AE89" s="169"/>
      <c r="AF89" s="169"/>
      <c r="AG89" s="169"/>
      <c r="AH89" s="169"/>
      <c r="AI89" s="169"/>
      <c r="AM89" s="301" t="s">
        <v>359</v>
      </c>
      <c r="AN89" s="301" t="s">
        <v>516</v>
      </c>
      <c r="BA89" s="322" t="s">
        <v>408</v>
      </c>
      <c r="BB89" s="323"/>
      <c r="BC89" s="210"/>
      <c r="BD89" s="266"/>
      <c r="BE89" s="267"/>
      <c r="BF89" s="267"/>
      <c r="BG89" s="268"/>
      <c r="BI89" s="209"/>
      <c r="BJ89" s="266"/>
      <c r="BK89" s="267"/>
      <c r="BL89" s="267"/>
      <c r="BM89" s="267"/>
      <c r="BN89" s="268"/>
    </row>
    <row r="90" spans="1:66" ht="61.2" customHeight="1" x14ac:dyDescent="0.2">
      <c r="A90" s="430" t="s">
        <v>203</v>
      </c>
      <c r="B90" s="395">
        <v>4.4999999999999998E-2</v>
      </c>
      <c r="C90" s="431">
        <f>F90+F91</f>
        <v>2.5000000000000001E-2</v>
      </c>
      <c r="D90" s="7" t="s">
        <v>201</v>
      </c>
      <c r="E90" s="8">
        <v>2.1999999999999999E-2</v>
      </c>
      <c r="F90" s="122">
        <f t="shared" si="16"/>
        <v>1.4999999999999999E-2</v>
      </c>
      <c r="G90" s="11" t="s">
        <v>44</v>
      </c>
      <c r="H90" s="12">
        <v>2.2000000000000002</v>
      </c>
      <c r="I90" s="165">
        <f>'[1]Analisis de resultados'!$BD$67</f>
        <v>1.5</v>
      </c>
      <c r="K90" s="137" t="s">
        <v>217</v>
      </c>
      <c r="L90" s="20">
        <v>2.2000000000000002</v>
      </c>
      <c r="M90" s="186">
        <f>AB90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03" t="s">
        <v>214</v>
      </c>
      <c r="R90" s="463">
        <v>4.4999999999999998E-2</v>
      </c>
      <c r="S90" s="427">
        <f>P90+P91</f>
        <v>3.3000000000000002E-2</v>
      </c>
      <c r="W90" s="211" t="s">
        <v>279</v>
      </c>
      <c r="X90" s="113" t="s">
        <v>83</v>
      </c>
      <c r="Y90" s="113">
        <v>2.2000000000000002</v>
      </c>
      <c r="Z90" s="95"/>
      <c r="AA90" s="226" t="s">
        <v>354</v>
      </c>
      <c r="AB90" s="210">
        <v>2.2000000000000002</v>
      </c>
      <c r="AC90" s="271"/>
      <c r="AD90" s="230" t="s">
        <v>357</v>
      </c>
      <c r="AE90" s="98">
        <v>2.2000000000000002</v>
      </c>
      <c r="AF90" s="231" t="s">
        <v>126</v>
      </c>
      <c r="AG90" s="98">
        <v>1.1000000000000001</v>
      </c>
      <c r="AH90" s="231" t="s">
        <v>358</v>
      </c>
      <c r="AI90" s="98">
        <v>0</v>
      </c>
      <c r="AK90" s="1" t="s">
        <v>355</v>
      </c>
      <c r="AL90" s="1" t="s">
        <v>356</v>
      </c>
      <c r="AM90" s="302">
        <v>0.14729999999999999</v>
      </c>
      <c r="AN90" s="303">
        <v>0.2069</v>
      </c>
      <c r="AP90" s="1"/>
      <c r="AQ90" s="1"/>
      <c r="BA90" s="322" t="s">
        <v>409</v>
      </c>
      <c r="BB90" s="323"/>
      <c r="BC90" s="210"/>
      <c r="BD90" s="266"/>
      <c r="BE90" s="267"/>
      <c r="BF90" s="267"/>
      <c r="BG90" s="268"/>
      <c r="BI90" s="209"/>
      <c r="BJ90" s="266"/>
      <c r="BK90" s="267"/>
      <c r="BL90" s="267"/>
      <c r="BM90" s="267"/>
      <c r="BN90" s="268"/>
    </row>
    <row r="91" spans="1:66" ht="58.2" thickBot="1" x14ac:dyDescent="0.25">
      <c r="A91" s="430"/>
      <c r="B91" s="395"/>
      <c r="C91" s="431"/>
      <c r="D91" s="7" t="s">
        <v>202</v>
      </c>
      <c r="E91" s="8">
        <v>2.3E-2</v>
      </c>
      <c r="F91" s="122">
        <f t="shared" si="16"/>
        <v>0.01</v>
      </c>
      <c r="G91" s="11" t="s">
        <v>45</v>
      </c>
      <c r="H91" s="12">
        <v>2.2999999999999998</v>
      </c>
      <c r="I91" s="165">
        <f>'[1]Analisis de resultados'!$BE$67</f>
        <v>1</v>
      </c>
      <c r="K91" s="136" t="s">
        <v>218</v>
      </c>
      <c r="L91" s="22">
        <v>2.2999999999999998</v>
      </c>
      <c r="M91" s="190">
        <f>AB91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05"/>
      <c r="R91" s="464"/>
      <c r="S91" s="429"/>
      <c r="W91" s="211" t="s">
        <v>383</v>
      </c>
      <c r="X91" s="113" t="s">
        <v>83</v>
      </c>
      <c r="Y91" s="113">
        <v>2.2999999999999998</v>
      </c>
      <c r="Z91" s="95"/>
      <c r="AA91" s="226" t="s">
        <v>354</v>
      </c>
      <c r="AB91" s="210">
        <v>1.1000000000000001</v>
      </c>
      <c r="AC91" s="271"/>
      <c r="AD91" s="230" t="s">
        <v>357</v>
      </c>
      <c r="AE91" s="98">
        <v>2.2999999999999998</v>
      </c>
      <c r="AF91" s="231" t="s">
        <v>126</v>
      </c>
      <c r="AG91" s="98">
        <v>1.1000000000000001</v>
      </c>
      <c r="AH91" s="231" t="s">
        <v>358</v>
      </c>
      <c r="AI91" s="98">
        <v>0</v>
      </c>
      <c r="AK91" s="1" t="s">
        <v>355</v>
      </c>
      <c r="AL91" s="1" t="s">
        <v>356</v>
      </c>
      <c r="AM91" s="302">
        <v>3.0800000000000001E-2</v>
      </c>
      <c r="AN91" s="303">
        <v>1.5299999999999999E-2</v>
      </c>
      <c r="BA91" s="322" t="s">
        <v>410</v>
      </c>
      <c r="BB91" s="323"/>
      <c r="BC91" s="210"/>
      <c r="BD91" s="266"/>
      <c r="BE91" s="267"/>
      <c r="BF91" s="267"/>
      <c r="BG91" s="268"/>
      <c r="BI91" s="209"/>
      <c r="BJ91" s="266"/>
      <c r="BK91" s="267"/>
      <c r="BL91" s="267"/>
      <c r="BM91" s="267"/>
      <c r="BN91" s="268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7"/>
      <c r="AE92" s="277"/>
      <c r="AF92" s="277" t="s">
        <v>300</v>
      </c>
      <c r="AG92" s="277"/>
      <c r="AH92" s="277"/>
      <c r="AI92" s="277"/>
      <c r="AL92" s="39"/>
      <c r="AN92" s="39"/>
      <c r="BA92" s="322" t="s">
        <v>430</v>
      </c>
      <c r="BB92" s="323"/>
      <c r="BC92" s="210"/>
      <c r="BD92" s="266"/>
      <c r="BE92" s="267"/>
      <c r="BF92" s="267"/>
      <c r="BG92" s="268"/>
      <c r="BI92" s="209"/>
      <c r="BJ92" s="266"/>
      <c r="BK92" s="267"/>
      <c r="BL92" s="267"/>
      <c r="BM92" s="267"/>
      <c r="BN92" s="268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22" t="s">
        <v>456</v>
      </c>
      <c r="BB93" s="323"/>
      <c r="BC93" s="210"/>
      <c r="BD93" s="266"/>
      <c r="BE93" s="267"/>
      <c r="BF93" s="267"/>
      <c r="BG93" s="268"/>
      <c r="BI93" s="209"/>
      <c r="BJ93" s="266"/>
      <c r="BK93" s="267"/>
      <c r="BL93" s="267"/>
      <c r="BM93" s="267"/>
      <c r="BN93" s="268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22" t="s">
        <v>457</v>
      </c>
      <c r="BB94" s="323"/>
      <c r="BC94" s="210"/>
      <c r="BD94" s="266"/>
      <c r="BE94" s="267"/>
      <c r="BF94" s="267"/>
      <c r="BG94" s="268"/>
      <c r="BI94" s="209"/>
      <c r="BJ94" s="266"/>
      <c r="BK94" s="267"/>
      <c r="BL94" s="267"/>
      <c r="BM94" s="267"/>
      <c r="BN94" s="268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22" t="s">
        <v>458</v>
      </c>
      <c r="BB95" s="323"/>
      <c r="BC95" s="210"/>
      <c r="BD95" s="266"/>
      <c r="BE95" s="267"/>
      <c r="BF95" s="267"/>
      <c r="BG95" s="268"/>
      <c r="BI95" s="209"/>
      <c r="BJ95" s="266"/>
      <c r="BK95" s="267"/>
      <c r="BL95" s="267"/>
      <c r="BM95" s="267"/>
      <c r="BN95" s="268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22" t="s">
        <v>459</v>
      </c>
      <c r="BB96" s="323"/>
      <c r="BC96" s="210"/>
      <c r="BD96" s="266"/>
      <c r="BE96" s="267"/>
      <c r="BF96" s="267"/>
      <c r="BG96" s="268"/>
      <c r="BI96" s="209"/>
      <c r="BJ96" s="266"/>
      <c r="BK96" s="267"/>
      <c r="BL96" s="267"/>
      <c r="BM96" s="267"/>
      <c r="BN96" s="268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22" t="s">
        <v>460</v>
      </c>
      <c r="BB97" s="323"/>
      <c r="BC97" s="210"/>
      <c r="BD97" s="266"/>
      <c r="BE97" s="267"/>
      <c r="BF97" s="267"/>
      <c r="BG97" s="268"/>
      <c r="BI97" s="209"/>
      <c r="BJ97" s="266"/>
      <c r="BK97" s="267"/>
      <c r="BL97" s="267"/>
      <c r="BM97" s="267"/>
      <c r="BN97" s="268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22" t="s">
        <v>461</v>
      </c>
      <c r="BB98" s="323"/>
      <c r="BC98" s="210"/>
      <c r="BD98" s="266"/>
      <c r="BE98" s="267"/>
      <c r="BF98" s="267"/>
      <c r="BG98" s="268"/>
      <c r="BI98" s="209"/>
      <c r="BJ98" s="266"/>
      <c r="BK98" s="267"/>
      <c r="BL98" s="267"/>
      <c r="BM98" s="267"/>
      <c r="BN98" s="268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22" t="s">
        <v>550</v>
      </c>
      <c r="BB99" s="323"/>
      <c r="BC99" s="210"/>
      <c r="BD99" s="266"/>
      <c r="BE99" s="267"/>
      <c r="BF99" s="267"/>
      <c r="BG99" s="268"/>
      <c r="BI99" s="209"/>
      <c r="BJ99" s="266"/>
      <c r="BK99" s="267"/>
      <c r="BL99" s="267"/>
      <c r="BM99" s="267"/>
      <c r="BN99" s="268"/>
    </row>
    <row r="100" spans="1:66" s="36" customFormat="1" ht="21.6" customHeight="1" thickBot="1" x14ac:dyDescent="0.35">
      <c r="A100" s="462" t="s">
        <v>205</v>
      </c>
      <c r="B100" s="462"/>
      <c r="C100" s="462"/>
      <c r="D100" s="462"/>
      <c r="E100" s="462"/>
      <c r="F100" s="462"/>
      <c r="G100" s="462"/>
      <c r="H100" s="461">
        <f>C102+C105+C114</f>
        <v>9.8299999999999998E-2</v>
      </c>
      <c r="I100" s="461"/>
      <c r="K100" s="407" t="s">
        <v>205</v>
      </c>
      <c r="L100" s="408"/>
      <c r="M100" s="408"/>
      <c r="N100" s="408"/>
      <c r="O100" s="408"/>
      <c r="P100" s="408"/>
      <c r="Q100" s="408"/>
      <c r="R100" s="409">
        <f>S102+S105+S114</f>
        <v>0.10300000000000001</v>
      </c>
      <c r="S100" s="410"/>
      <c r="W100" s="39"/>
      <c r="X100" s="37"/>
      <c r="Y100" s="39"/>
      <c r="Z100" s="39"/>
      <c r="AB100" s="215"/>
      <c r="AC100" s="215"/>
      <c r="AD100" s="342" t="s">
        <v>280</v>
      </c>
      <c r="AE100" s="342"/>
      <c r="AF100" s="342"/>
      <c r="AG100" s="342"/>
      <c r="AH100" s="342"/>
      <c r="AK100" s="342" t="s">
        <v>281</v>
      </c>
      <c r="AL100" s="342"/>
      <c r="AM100" s="342"/>
      <c r="AN100" s="342"/>
      <c r="AO100" s="342"/>
      <c r="BC100" s="185">
        <f>AVERAGE(BC84:BC99)</f>
        <v>3.3333333333333335</v>
      </c>
      <c r="BI100" s="185">
        <f>AVERAGE(BI84:BI99)</f>
        <v>3.4666666666666668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454</v>
      </c>
      <c r="AF101" s="169"/>
      <c r="AG101" s="169"/>
      <c r="AH101" s="169"/>
      <c r="AI101" s="215"/>
      <c r="AJ101" s="215"/>
    </row>
    <row r="102" spans="1:66" ht="61.2" customHeight="1" thickBot="1" x14ac:dyDescent="0.35">
      <c r="A102" s="444" t="s">
        <v>219</v>
      </c>
      <c r="B102" s="368">
        <v>0.03</v>
      </c>
      <c r="C102" s="445">
        <f>F102+F103</f>
        <v>2.6000000000000002E-2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03" t="s">
        <v>222</v>
      </c>
      <c r="R102" s="463">
        <v>0.03</v>
      </c>
      <c r="S102" s="427">
        <f>P102+P103</f>
        <v>2.1000000000000001E-2</v>
      </c>
      <c r="W102" s="251"/>
      <c r="X102" s="214"/>
      <c r="Y102" s="94"/>
      <c r="Z102" s="94"/>
      <c r="AB102" s="94"/>
      <c r="AC102" s="1"/>
      <c r="AD102" s="247" t="s">
        <v>266</v>
      </c>
      <c r="AE102" s="248" t="s">
        <v>267</v>
      </c>
      <c r="AF102" s="248" t="s">
        <v>268</v>
      </c>
      <c r="AG102" s="248" t="s">
        <v>269</v>
      </c>
      <c r="AH102" s="248" t="s">
        <v>270</v>
      </c>
      <c r="AI102" s="93"/>
      <c r="AJ102" s="216"/>
      <c r="AK102" s="247" t="s">
        <v>282</v>
      </c>
      <c r="AL102" s="248" t="s">
        <v>452</v>
      </c>
      <c r="AM102" s="248" t="s">
        <v>283</v>
      </c>
      <c r="AN102" s="248" t="s">
        <v>453</v>
      </c>
      <c r="AO102" s="248" t="s">
        <v>284</v>
      </c>
      <c r="AP102" s="39"/>
      <c r="AQ102" s="39"/>
      <c r="AR102" s="1"/>
      <c r="AS102" s="1" t="s">
        <v>518</v>
      </c>
      <c r="AT102" s="1" t="s">
        <v>519</v>
      </c>
      <c r="AU102" s="1" t="s">
        <v>520</v>
      </c>
      <c r="AV102" s="1" t="s">
        <v>521</v>
      </c>
      <c r="AW102" s="1" t="s">
        <v>522</v>
      </c>
      <c r="AX102" s="1" t="s">
        <v>523</v>
      </c>
      <c r="AY102" s="1" t="s">
        <v>524</v>
      </c>
      <c r="AZ102" s="1" t="s">
        <v>525</v>
      </c>
    </row>
    <row r="103" spans="1:66" ht="77.400000000000006" thickBot="1" x14ac:dyDescent="0.25">
      <c r="A103" s="438"/>
      <c r="B103" s="384"/>
      <c r="C103" s="435"/>
      <c r="D103" s="7" t="s">
        <v>221</v>
      </c>
      <c r="E103" s="8">
        <v>0.03</v>
      </c>
      <c r="F103" s="122">
        <f>I103/100</f>
        <v>2.6000000000000002E-2</v>
      </c>
      <c r="G103" s="11" t="s">
        <v>47</v>
      </c>
      <c r="H103" s="12">
        <v>3</v>
      </c>
      <c r="I103" s="165">
        <f>'[1]Analisis de resultados'!$BH$67</f>
        <v>2.6</v>
      </c>
      <c r="K103" s="136" t="s">
        <v>226</v>
      </c>
      <c r="L103" s="22">
        <v>3</v>
      </c>
      <c r="M103" s="190">
        <f>AA103</f>
        <v>2.1</v>
      </c>
      <c r="N103" s="76" t="s">
        <v>224</v>
      </c>
      <c r="O103" s="145">
        <v>0.03</v>
      </c>
      <c r="P103" s="146">
        <f>M103/100</f>
        <v>2.1000000000000001E-2</v>
      </c>
      <c r="Q103" s="405"/>
      <c r="R103" s="464"/>
      <c r="S103" s="429"/>
      <c r="W103" s="211" t="s">
        <v>440</v>
      </c>
      <c r="X103" s="113" t="s">
        <v>83</v>
      </c>
      <c r="Y103" s="113">
        <v>3</v>
      </c>
      <c r="Z103" s="94"/>
      <c r="AA103" s="304">
        <f>AC103+AJ103</f>
        <v>2.1</v>
      </c>
      <c r="AB103" s="251"/>
      <c r="AC103" s="209">
        <v>0.6</v>
      </c>
      <c r="AD103" s="212">
        <v>0.3</v>
      </c>
      <c r="AE103" s="213">
        <v>0.6</v>
      </c>
      <c r="AF103" s="213">
        <v>0.9</v>
      </c>
      <c r="AG103" s="213">
        <v>1.2</v>
      </c>
      <c r="AH103" s="213">
        <v>1.5</v>
      </c>
      <c r="AI103" s="94"/>
      <c r="AJ103" s="209">
        <v>1.5</v>
      </c>
      <c r="AK103" s="212">
        <v>0.3</v>
      </c>
      <c r="AL103" s="213">
        <v>0.6</v>
      </c>
      <c r="AM103" s="213">
        <v>0.9</v>
      </c>
      <c r="AN103" s="213">
        <v>1.2</v>
      </c>
      <c r="AO103" s="213">
        <v>1.5</v>
      </c>
      <c r="AR103" s="1" t="s">
        <v>441</v>
      </c>
      <c r="AS103" s="172">
        <v>0.6</v>
      </c>
      <c r="AT103" s="172">
        <v>0.9</v>
      </c>
      <c r="AU103" s="172"/>
      <c r="AV103" s="172"/>
      <c r="AW103" s="172"/>
      <c r="AX103" s="300"/>
      <c r="AY103" s="300"/>
      <c r="AZ103" s="300"/>
      <c r="BB103" s="1" t="s">
        <v>517</v>
      </c>
      <c r="BC103" s="171">
        <f>AVERAGE(AS103:AZ103)</f>
        <v>0.75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30" t="s">
        <v>227</v>
      </c>
      <c r="B105" s="395">
        <v>0.06</v>
      </c>
      <c r="C105" s="431">
        <f>F105+F106+F107+F108+F109+F111</f>
        <v>4.2300000000000004E-2</v>
      </c>
      <c r="D105" s="7" t="s">
        <v>229</v>
      </c>
      <c r="E105" s="8">
        <v>1.2E-2</v>
      </c>
      <c r="F105" s="122">
        <f>I105/100</f>
        <v>8.0000000000000002E-3</v>
      </c>
      <c r="G105" s="11" t="s">
        <v>48</v>
      </c>
      <c r="H105" s="12">
        <v>1.2</v>
      </c>
      <c r="I105" s="165">
        <f>'[1]Analisis de resultados'!$BI$67</f>
        <v>0.8</v>
      </c>
      <c r="K105" s="137" t="s">
        <v>247</v>
      </c>
      <c r="L105" s="20">
        <v>1</v>
      </c>
      <c r="M105" s="186">
        <f>AB105+AE105</f>
        <v>0.8</v>
      </c>
      <c r="N105" s="17" t="s">
        <v>246</v>
      </c>
      <c r="O105" s="18">
        <v>0.01</v>
      </c>
      <c r="P105" s="120">
        <f>M105/100</f>
        <v>8.0000000000000002E-3</v>
      </c>
      <c r="Q105" s="465" t="s">
        <v>236</v>
      </c>
      <c r="R105" s="383">
        <v>0.06</v>
      </c>
      <c r="S105" s="468">
        <f>P105+P106+P107+P108+P109+P111</f>
        <v>0.04</v>
      </c>
      <c r="W105" s="211" t="s">
        <v>285</v>
      </c>
      <c r="X105" s="113" t="s">
        <v>83</v>
      </c>
      <c r="Y105" s="113">
        <v>1</v>
      </c>
      <c r="Z105" s="113"/>
      <c r="AA105" s="226" t="s">
        <v>462</v>
      </c>
      <c r="AB105" s="217">
        <v>0.3</v>
      </c>
      <c r="AC105" s="183"/>
      <c r="AD105" s="226" t="s">
        <v>463</v>
      </c>
      <c r="AE105" s="217">
        <v>0.5</v>
      </c>
      <c r="AF105" s="93"/>
      <c r="AG105" s="93"/>
      <c r="AH105" s="183" t="s">
        <v>392</v>
      </c>
      <c r="AI105" s="343" t="s">
        <v>462</v>
      </c>
      <c r="AJ105" s="244" t="s">
        <v>266</v>
      </c>
      <c r="AK105" s="245" t="s">
        <v>267</v>
      </c>
      <c r="AL105" s="245" t="s">
        <v>268</v>
      </c>
      <c r="AM105" s="245" t="s">
        <v>269</v>
      </c>
      <c r="AN105" s="245" t="s">
        <v>270</v>
      </c>
      <c r="AO105" s="249"/>
      <c r="AQ105" s="1"/>
      <c r="AR105" s="1"/>
    </row>
    <row r="106" spans="1:66" ht="61.2" customHeight="1" x14ac:dyDescent="0.2">
      <c r="A106" s="430"/>
      <c r="B106" s="395"/>
      <c r="C106" s="431"/>
      <c r="D106" s="7" t="s">
        <v>230</v>
      </c>
      <c r="E106" s="8">
        <v>9.5999999999999992E-3</v>
      </c>
      <c r="F106" s="122">
        <f>I106/100</f>
        <v>7.8000000000000005E-3</v>
      </c>
      <c r="G106" s="11" t="s">
        <v>49</v>
      </c>
      <c r="H106" s="12">
        <v>0.96</v>
      </c>
      <c r="I106" s="165">
        <f>'[1]Analisis de resultados'!$BJ$67</f>
        <v>0.78</v>
      </c>
      <c r="K106" s="135" t="s">
        <v>249</v>
      </c>
      <c r="L106" s="12">
        <v>1</v>
      </c>
      <c r="M106" s="187">
        <f>AB106+AE106</f>
        <v>0.7</v>
      </c>
      <c r="N106" s="7" t="s">
        <v>248</v>
      </c>
      <c r="O106" s="8">
        <v>0.01</v>
      </c>
      <c r="P106" s="122">
        <f>M106/100</f>
        <v>6.9999999999999993E-3</v>
      </c>
      <c r="Q106" s="466"/>
      <c r="R106" s="395"/>
      <c r="S106" s="469"/>
      <c r="W106" s="211" t="s">
        <v>286</v>
      </c>
      <c r="X106" s="113" t="s">
        <v>83</v>
      </c>
      <c r="Y106" s="113">
        <v>1</v>
      </c>
      <c r="Z106" s="113"/>
      <c r="AA106" s="226" t="s">
        <v>462</v>
      </c>
      <c r="AB106" s="217">
        <v>0.3</v>
      </c>
      <c r="AC106" s="215"/>
      <c r="AD106" s="226" t="s">
        <v>463</v>
      </c>
      <c r="AE106" s="217">
        <v>0.4</v>
      </c>
      <c r="AI106" s="34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50"/>
      <c r="AQ106" s="1"/>
      <c r="AR106" s="1"/>
    </row>
    <row r="107" spans="1:66" ht="61.2" customHeight="1" x14ac:dyDescent="0.2">
      <c r="A107" s="430"/>
      <c r="B107" s="395"/>
      <c r="C107" s="431"/>
      <c r="D107" s="7" t="s">
        <v>231</v>
      </c>
      <c r="E107" s="8">
        <v>9.5999999999999992E-3</v>
      </c>
      <c r="F107" s="122">
        <f>I107/100</f>
        <v>6.9999999999999993E-3</v>
      </c>
      <c r="G107" s="11" t="s">
        <v>50</v>
      </c>
      <c r="H107" s="12">
        <v>0.96</v>
      </c>
      <c r="I107" s="165">
        <f>'[1]Analisis de resultados'!$BK$67</f>
        <v>0.7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466"/>
      <c r="R107" s="395"/>
      <c r="S107" s="469"/>
      <c r="W107" s="211" t="s">
        <v>287</v>
      </c>
      <c r="X107" s="113" t="s">
        <v>83</v>
      </c>
      <c r="Y107" s="113">
        <v>1</v>
      </c>
      <c r="Z107" s="113"/>
      <c r="AA107" s="226" t="s">
        <v>462</v>
      </c>
      <c r="AB107" s="217">
        <v>0.1</v>
      </c>
      <c r="AC107" s="215"/>
      <c r="AD107" s="226" t="s">
        <v>463</v>
      </c>
      <c r="AE107" s="217">
        <v>0.3</v>
      </c>
      <c r="AO107" s="250"/>
      <c r="AQ107" s="1"/>
      <c r="AR107" s="1"/>
    </row>
    <row r="108" spans="1:66" ht="61.2" customHeight="1" x14ac:dyDescent="0.2">
      <c r="A108" s="430"/>
      <c r="B108" s="395"/>
      <c r="C108" s="431"/>
      <c r="D108" s="7" t="s">
        <v>232</v>
      </c>
      <c r="E108" s="8">
        <v>9.5999999999999992E-3</v>
      </c>
      <c r="F108" s="122">
        <f>I108/100</f>
        <v>8.0000000000000002E-3</v>
      </c>
      <c r="G108" s="11" t="s">
        <v>51</v>
      </c>
      <c r="H108" s="12">
        <v>0.96</v>
      </c>
      <c r="I108" s="165">
        <f>'[1]Analisis de resultados'!$BL$67</f>
        <v>0.8</v>
      </c>
      <c r="K108" s="135" t="s">
        <v>253</v>
      </c>
      <c r="L108" s="12">
        <v>1</v>
      </c>
      <c r="M108" s="187">
        <f>AB108+AE108</f>
        <v>0.6</v>
      </c>
      <c r="N108" s="7" t="s">
        <v>252</v>
      </c>
      <c r="O108" s="8">
        <v>0.01</v>
      </c>
      <c r="P108" s="122">
        <f>M108/100</f>
        <v>6.0000000000000001E-3</v>
      </c>
      <c r="Q108" s="466"/>
      <c r="R108" s="395"/>
      <c r="S108" s="469"/>
      <c r="W108" s="211" t="s">
        <v>288</v>
      </c>
      <c r="X108" s="113" t="s">
        <v>83</v>
      </c>
      <c r="Y108" s="113">
        <v>1</v>
      </c>
      <c r="Z108" s="113"/>
      <c r="AA108" s="226" t="s">
        <v>462</v>
      </c>
      <c r="AB108" s="217">
        <v>0.1</v>
      </c>
      <c r="AC108" s="215"/>
      <c r="AD108" s="226" t="s">
        <v>463</v>
      </c>
      <c r="AE108" s="217">
        <v>0.5</v>
      </c>
      <c r="AG108" s="1"/>
      <c r="AH108" s="1" t="s">
        <v>393</v>
      </c>
      <c r="AI108" s="343" t="s">
        <v>526</v>
      </c>
      <c r="AJ108" s="244" t="s">
        <v>282</v>
      </c>
      <c r="AK108" s="245" t="s">
        <v>452</v>
      </c>
      <c r="AL108" s="245" t="s">
        <v>283</v>
      </c>
      <c r="AM108" s="245" t="s">
        <v>453</v>
      </c>
      <c r="AN108" s="245" t="s">
        <v>284</v>
      </c>
      <c r="AO108" s="250"/>
      <c r="AQ108" s="1"/>
      <c r="AR108" s="1"/>
    </row>
    <row r="109" spans="1:66" ht="42" customHeight="1" x14ac:dyDescent="0.2">
      <c r="A109" s="430"/>
      <c r="B109" s="395"/>
      <c r="C109" s="431"/>
      <c r="D109" s="361" t="s">
        <v>233</v>
      </c>
      <c r="E109" s="363">
        <v>9.5999999999999992E-3</v>
      </c>
      <c r="F109" s="360">
        <f>(I109+I110)/100</f>
        <v>6.4000000000000003E-3</v>
      </c>
      <c r="G109" s="11" t="s">
        <v>52</v>
      </c>
      <c r="H109" s="12">
        <v>0.48</v>
      </c>
      <c r="I109" s="165">
        <f>'[1]Analisis de resultados'!$BM$67</f>
        <v>0.4</v>
      </c>
      <c r="K109" s="471" t="s">
        <v>255</v>
      </c>
      <c r="L109" s="388">
        <v>1</v>
      </c>
      <c r="M109" s="420">
        <f>AB109+AE109</f>
        <v>0.8</v>
      </c>
      <c r="N109" s="361" t="s">
        <v>254</v>
      </c>
      <c r="O109" s="363">
        <v>0.01</v>
      </c>
      <c r="P109" s="360">
        <f>M109/100</f>
        <v>8.0000000000000002E-3</v>
      </c>
      <c r="Q109" s="466"/>
      <c r="R109" s="395"/>
      <c r="S109" s="469"/>
      <c r="W109" s="211" t="s">
        <v>289</v>
      </c>
      <c r="X109" s="113" t="s">
        <v>83</v>
      </c>
      <c r="Y109" s="113">
        <v>1</v>
      </c>
      <c r="Z109" s="113"/>
      <c r="AA109" s="226" t="s">
        <v>462</v>
      </c>
      <c r="AB109" s="217">
        <v>0.3</v>
      </c>
      <c r="AC109" s="215"/>
      <c r="AD109" s="226" t="s">
        <v>463</v>
      </c>
      <c r="AE109" s="217">
        <v>0.5</v>
      </c>
      <c r="AG109" s="1"/>
      <c r="AH109" s="1"/>
      <c r="AI109" s="34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50"/>
      <c r="AQ109" s="1"/>
      <c r="AR109" s="1"/>
    </row>
    <row r="110" spans="1:66" ht="42" customHeight="1" x14ac:dyDescent="0.3">
      <c r="A110" s="430"/>
      <c r="B110" s="395"/>
      <c r="C110" s="431"/>
      <c r="D110" s="432"/>
      <c r="E110" s="377"/>
      <c r="F110" s="359"/>
      <c r="G110" s="11" t="s">
        <v>53</v>
      </c>
      <c r="H110" s="12">
        <v>0.48</v>
      </c>
      <c r="I110" s="165">
        <f>'[1]Analisis de resultados'!$BN$67</f>
        <v>0.24</v>
      </c>
      <c r="K110" s="472"/>
      <c r="L110" s="450"/>
      <c r="M110" s="451"/>
      <c r="N110" s="432"/>
      <c r="O110" s="377"/>
      <c r="P110" s="359"/>
      <c r="Q110" s="466"/>
      <c r="R110" s="395"/>
      <c r="S110" s="469"/>
      <c r="AG110" s="1"/>
      <c r="AH110" s="1"/>
      <c r="AO110" s="250"/>
    </row>
    <row r="111" spans="1:66" ht="40.200000000000003" customHeight="1" x14ac:dyDescent="0.2">
      <c r="A111" s="430"/>
      <c r="B111" s="395"/>
      <c r="C111" s="431"/>
      <c r="D111" s="361" t="s">
        <v>234</v>
      </c>
      <c r="E111" s="363">
        <v>9.5999999999999992E-3</v>
      </c>
      <c r="F111" s="360">
        <f>(I111+I112)/100</f>
        <v>5.1000000000000004E-3</v>
      </c>
      <c r="G111" s="11" t="s">
        <v>54</v>
      </c>
      <c r="H111" s="12">
        <v>0.48</v>
      </c>
      <c r="I111" s="165">
        <f>'[1]Analisis de resultados'!$BO$67</f>
        <v>0.38</v>
      </c>
      <c r="K111" s="471" t="s">
        <v>257</v>
      </c>
      <c r="L111" s="388">
        <v>1</v>
      </c>
      <c r="M111" s="420">
        <f>AB111+AE111</f>
        <v>0.7</v>
      </c>
      <c r="N111" s="361" t="s">
        <v>256</v>
      </c>
      <c r="O111" s="363">
        <v>0.01</v>
      </c>
      <c r="P111" s="360">
        <f>M111/100</f>
        <v>6.9999999999999993E-3</v>
      </c>
      <c r="Q111" s="466"/>
      <c r="R111" s="395"/>
      <c r="S111" s="469"/>
      <c r="W111" s="211" t="s">
        <v>290</v>
      </c>
      <c r="X111" s="113" t="s">
        <v>83</v>
      </c>
      <c r="Y111" s="113">
        <v>1</v>
      </c>
      <c r="Z111" s="113"/>
      <c r="AA111" s="226" t="s">
        <v>462</v>
      </c>
      <c r="AB111" s="217">
        <v>0.3</v>
      </c>
      <c r="AC111" s="215"/>
      <c r="AD111" s="226" t="s">
        <v>463</v>
      </c>
      <c r="AE111" s="217">
        <v>0.4</v>
      </c>
      <c r="AF111" s="94"/>
      <c r="AG111" s="251"/>
      <c r="AH111" s="251"/>
      <c r="AI111" s="251"/>
      <c r="AJ111" s="251"/>
      <c r="AK111" s="251"/>
      <c r="AL111" s="251"/>
      <c r="AM111" s="94"/>
      <c r="AN111" s="251"/>
      <c r="AO111" s="252"/>
      <c r="AQ111" s="1"/>
      <c r="AR111" s="1"/>
    </row>
    <row r="112" spans="1:66" ht="40.200000000000003" customHeight="1" thickBot="1" x14ac:dyDescent="0.35">
      <c r="A112" s="430"/>
      <c r="B112" s="395"/>
      <c r="C112" s="431"/>
      <c r="D112" s="432"/>
      <c r="E112" s="377"/>
      <c r="F112" s="359"/>
      <c r="G112" s="11" t="s">
        <v>55</v>
      </c>
      <c r="H112" s="12">
        <v>0.48</v>
      </c>
      <c r="I112" s="165">
        <f>'[1]Analisis de resultados'!$BP$67</f>
        <v>0.13</v>
      </c>
      <c r="K112" s="473"/>
      <c r="L112" s="347"/>
      <c r="M112" s="421"/>
      <c r="N112" s="362"/>
      <c r="O112" s="364"/>
      <c r="P112" s="355"/>
      <c r="Q112" s="467"/>
      <c r="R112" s="385"/>
      <c r="S112" s="470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9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280</v>
      </c>
      <c r="AE113" s="115"/>
      <c r="AF113" s="115"/>
      <c r="AG113" s="115"/>
      <c r="AJ113" s="115"/>
      <c r="AK113" s="115"/>
      <c r="AL113" s="115" t="s">
        <v>281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resultados'!$BQ$67</f>
        <v>3</v>
      </c>
      <c r="K114" s="153" t="s">
        <v>259</v>
      </c>
      <c r="L114" s="154">
        <v>6</v>
      </c>
      <c r="M114" s="320">
        <f>AB114+AJ114</f>
        <v>4.2</v>
      </c>
      <c r="N114" s="155" t="s">
        <v>258</v>
      </c>
      <c r="O114" s="156">
        <v>0.06</v>
      </c>
      <c r="P114" s="157">
        <f>M114/100</f>
        <v>4.2000000000000003E-2</v>
      </c>
      <c r="Q114" s="158" t="s">
        <v>237</v>
      </c>
      <c r="R114" s="159">
        <v>0.06</v>
      </c>
      <c r="S114" s="160">
        <f>P114</f>
        <v>4.2000000000000003E-2</v>
      </c>
      <c r="W114" s="111" t="s">
        <v>291</v>
      </c>
      <c r="X114" s="113" t="s">
        <v>83</v>
      </c>
      <c r="Y114" s="113">
        <v>6</v>
      </c>
      <c r="Z114" s="113"/>
      <c r="AA114" s="223" t="s">
        <v>464</v>
      </c>
      <c r="AB114" s="96">
        <v>1.8</v>
      </c>
      <c r="AC114" s="244" t="s">
        <v>266</v>
      </c>
      <c r="AD114" s="245" t="s">
        <v>267</v>
      </c>
      <c r="AE114" s="245" t="s">
        <v>268</v>
      </c>
      <c r="AF114" s="245" t="s">
        <v>269</v>
      </c>
      <c r="AG114" s="245" t="s">
        <v>270</v>
      </c>
      <c r="AI114" s="223" t="s">
        <v>463</v>
      </c>
      <c r="AJ114" s="96">
        <v>2.4</v>
      </c>
      <c r="AK114" s="244" t="s">
        <v>282</v>
      </c>
      <c r="AL114" s="245" t="s">
        <v>452</v>
      </c>
      <c r="AM114" s="245" t="s">
        <v>283</v>
      </c>
      <c r="AN114" s="245" t="s">
        <v>453</v>
      </c>
      <c r="AO114" s="245" t="s">
        <v>284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78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2023-07-08T18:08:48Z</dcterms:modified>
</cp:coreProperties>
</file>