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2F1254C9-FA74-4D9F-ACEE-3AB04160C982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BI87" i="1"/>
  <c r="BI88" i="1"/>
  <c r="BI89" i="1"/>
  <c r="BC87" i="1"/>
  <c r="BC88" i="1"/>
  <c r="BC89" i="1"/>
  <c r="AC54" i="1"/>
  <c r="AC55" i="1"/>
  <c r="AC56" i="1"/>
  <c r="AC57" i="1"/>
  <c r="AC58" i="1"/>
  <c r="AC53" i="1"/>
  <c r="I111" i="1"/>
  <c r="I109" i="1"/>
  <c r="I108" i="1"/>
  <c r="I107" i="1"/>
  <c r="I106" i="1"/>
  <c r="I105" i="1"/>
  <c r="I104" i="1"/>
  <c r="I103" i="1"/>
  <c r="I102" i="1"/>
  <c r="I100" i="1"/>
  <c r="I99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Q3" i="1"/>
  <c r="Q4" i="1"/>
  <c r="Q5" i="1"/>
  <c r="Q6" i="1"/>
  <c r="AC75" i="1"/>
  <c r="BK37" i="1"/>
  <c r="BK36" i="1"/>
  <c r="BC100" i="1"/>
  <c r="BK48" i="1"/>
  <c r="BK47" i="1"/>
  <c r="BK43" i="1"/>
  <c r="BK40" i="1"/>
  <c r="BK39" i="1"/>
  <c r="AS31" i="1"/>
  <c r="AS29" i="1"/>
  <c r="AS32" i="1" s="1"/>
  <c r="AS30" i="1"/>
  <c r="Q7" i="1" l="1"/>
  <c r="BI86" i="1"/>
  <c r="BC86" i="1"/>
  <c r="AC76" i="1"/>
  <c r="BB32" i="1" l="1"/>
  <c r="AC51" i="1"/>
  <c r="AK51" i="1"/>
  <c r="AH51" i="1"/>
  <c r="AA51" i="1"/>
  <c r="BA32" i="1" l="1"/>
  <c r="AF26" i="1"/>
  <c r="AF23" i="1"/>
  <c r="AF20" i="1"/>
  <c r="AF18" i="1"/>
  <c r="AG29" i="1"/>
  <c r="AC15" i="1"/>
  <c r="M14" i="1" s="1"/>
  <c r="J7" i="1"/>
  <c r="M108" i="1"/>
  <c r="M106" i="1"/>
  <c r="M105" i="1"/>
  <c r="M104" i="1"/>
  <c r="M103" i="1"/>
  <c r="M102" i="1"/>
  <c r="M72" i="1"/>
  <c r="M71" i="1"/>
  <c r="M70" i="1"/>
  <c r="M69" i="1"/>
  <c r="I7" i="1"/>
  <c r="BI85" i="1"/>
  <c r="BI84" i="1"/>
  <c r="BC85" i="1"/>
  <c r="BC84" i="1"/>
  <c r="AP82" i="1"/>
  <c r="AO82" i="1"/>
  <c r="AN82" i="1"/>
  <c r="AI82" i="1"/>
  <c r="AH82" i="1"/>
  <c r="AG82" i="1"/>
  <c r="M56" i="1"/>
  <c r="M55" i="1"/>
  <c r="M51" i="1"/>
  <c r="AZ32" i="1" l="1"/>
  <c r="BC97" i="1"/>
  <c r="AN87" i="1" s="1"/>
  <c r="BI97" i="1"/>
  <c r="AT87" i="1" s="1"/>
  <c r="AJ82" i="1"/>
  <c r="P68" i="1"/>
  <c r="AQ82" i="1"/>
  <c r="Z76" i="1" s="1"/>
  <c r="M76" i="1" s="1"/>
  <c r="M111" i="1"/>
  <c r="P111" i="1" s="1"/>
  <c r="AA100" i="1"/>
  <c r="M100" i="1" s="1"/>
  <c r="M91" i="1"/>
  <c r="M90" i="1"/>
  <c r="M77" i="1"/>
  <c r="Z75" i="1"/>
  <c r="M75" i="1" s="1"/>
  <c r="M54" i="1"/>
  <c r="P50" i="1" s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AY32" i="1" l="1"/>
  <c r="W87" i="1"/>
  <c r="M82" i="1" s="1"/>
  <c r="AX32" i="1" l="1"/>
  <c r="M29" i="1"/>
  <c r="AW32" i="1" l="1"/>
  <c r="F14" i="1"/>
  <c r="F13" i="1"/>
  <c r="S111" i="1"/>
  <c r="P108" i="1"/>
  <c r="P106" i="1"/>
  <c r="P104" i="1"/>
  <c r="P105" i="1"/>
  <c r="P103" i="1"/>
  <c r="P102" i="1"/>
  <c r="P100" i="1"/>
  <c r="S99" i="1" s="1"/>
  <c r="P91" i="1"/>
  <c r="P90" i="1"/>
  <c r="P82" i="1"/>
  <c r="S82" i="1" s="1"/>
  <c r="F111" i="1"/>
  <c r="C111" i="1" s="1"/>
  <c r="F108" i="1"/>
  <c r="F106" i="1"/>
  <c r="F103" i="1"/>
  <c r="F104" i="1"/>
  <c r="F105" i="1"/>
  <c r="F102" i="1"/>
  <c r="F99" i="1"/>
  <c r="F100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AV32" i="1" l="1"/>
  <c r="C102" i="1"/>
  <c r="F19" i="1"/>
  <c r="F17" i="1"/>
  <c r="F29" i="1"/>
  <c r="C29" i="1" s="1"/>
  <c r="F25" i="1"/>
  <c r="F22" i="1"/>
  <c r="C99" i="1"/>
  <c r="S90" i="1"/>
  <c r="R80" i="1" s="1"/>
  <c r="N5" i="1" s="1"/>
  <c r="O5" i="1" s="1"/>
  <c r="R5" i="1" s="1"/>
  <c r="S5" i="1" s="1"/>
  <c r="S102" i="1"/>
  <c r="S36" i="1"/>
  <c r="C85" i="1"/>
  <c r="C90" i="1"/>
  <c r="S43" i="1"/>
  <c r="S75" i="1"/>
  <c r="C75" i="1"/>
  <c r="C43" i="1"/>
  <c r="C36" i="1"/>
  <c r="S17" i="1"/>
  <c r="S13" i="1"/>
  <c r="S22" i="1"/>
  <c r="C13" i="1"/>
  <c r="AU32" i="1" l="1"/>
  <c r="R34" i="1"/>
  <c r="N4" i="1" s="1"/>
  <c r="O4" i="1" s="1"/>
  <c r="R4" i="1" s="1"/>
  <c r="S4" i="1" s="1"/>
  <c r="H97" i="1"/>
  <c r="G6" i="1" s="1"/>
  <c r="H6" i="1" s="1"/>
  <c r="H80" i="1"/>
  <c r="G5" i="1" s="1"/>
  <c r="H5" i="1" s="1"/>
  <c r="C17" i="1"/>
  <c r="C22" i="1"/>
  <c r="R97" i="1"/>
  <c r="N6" i="1" s="1"/>
  <c r="O6" i="1" s="1"/>
  <c r="R6" i="1" s="1"/>
  <c r="S6" i="1" s="1"/>
  <c r="H34" i="1"/>
  <c r="G4" i="1" s="1"/>
  <c r="H4" i="1" s="1"/>
  <c r="R11" i="1"/>
  <c r="N3" i="1" s="1"/>
  <c r="AT32" i="1" l="1"/>
  <c r="O3" i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<sst xmlns="http://schemas.openxmlformats.org/spreadsheetml/2006/main" count="830" uniqueCount="547">
  <si>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</si>
  <si>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</si>
  <si>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</si>
  <si>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</si>
  <si>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</si>
  <si>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</si>
  <si>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</si>
  <si>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</si>
  <si>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</si>
  <si>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</si>
  <si>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</si>
  <si>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</si>
  <si>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</si>
  <si>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</si>
  <si>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</si>
  <si>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</si>
  <si>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</si>
  <si>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</si>
  <si>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</si>
  <si>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</si>
  <si>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</si>
  <si>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</si>
  <si>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</si>
  <si>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</si>
  <si>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</si>
  <si>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</si>
  <si>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</si>
  <si>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</si>
  <si>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</si>
  <si>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</si>
  <si>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</si>
  <si>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</si>
  <si>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</si>
  <si>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</si>
  <si>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</si>
  <si>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</si>
  <si>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</si>
  <si>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</si>
  <si>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</si>
  <si>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</si>
  <si>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</si>
  <si>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</si>
  <si>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</si>
  <si>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</si>
  <si>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</si>
  <si>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</si>
  <si>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</si>
  <si>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</si>
  <si>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</si>
  <si>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</si>
  <si>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</si>
  <si>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</si>
  <si>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</si>
  <si>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</si>
  <si>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</si>
  <si>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</si>
  <si>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</si>
  <si>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</si>
  <si>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</si>
  <si>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</si>
  <si>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</si>
  <si>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</si>
  <si>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</si>
  <si>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</si>
  <si>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</si>
  <si>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</si>
  <si>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</si>
  <si>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</si>
  <si>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</si>
  <si>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</si>
  <si>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</si>
  <si>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</si>
  <si>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</si>
  <si>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</si>
  <si>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</si>
  <si>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</si>
  <si>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</si>
  <si>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</si>
  <si>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</si>
  <si>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</si>
  <si>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</si>
  <si>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</si>
  <si>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</si>
  <si>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</si>
  <si>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</si>
  <si>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</si>
  <si>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</si>
  <si>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</si>
  <si>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</si>
  <si>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</si>
  <si>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</si>
  <si>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</si>
  <si>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</si>
  <si>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</si>
  <si>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</si>
  <si>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</si>
  <si>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</si>
  <si>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</si>
  <si>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</si>
  <si>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</si>
  <si>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</si>
  <si>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</si>
  <si>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</si>
  <si>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</si>
  <si>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</si>
  <si>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</si>
  <si>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</si>
  <si>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</si>
  <si>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</si>
  <si>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</si>
  <si>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</si>
  <si>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</si>
  <si>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</si>
  <si>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</si>
  <si>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</si>
  <si>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</si>
  <si>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</si>
  <si>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</si>
  <si>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</si>
  <si>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</si>
  <si>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</si>
  <si>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</si>
  <si>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</si>
  <si>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</si>
  <si>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</si>
  <si>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</si>
  <si>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</si>
  <si>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</si>
  <si>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</si>
  <si>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</si>
  <si>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</si>
  <si>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</si>
  <si>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</si>
  <si>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</si>
  <si>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</si>
  <si>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</si>
  <si>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</si>
  <si>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</si>
  <si>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</si>
  <si>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</si>
  <si>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</si>
  <si>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</si>
  <si>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</si>
  <si>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</si>
  <si>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</si>
  <si>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</si>
  <si>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</si>
  <si>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</si>
  <si>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</si>
  <si>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</si>
  <si>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</si>
  <si>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</si>
  <si>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</si>
  <si>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</si>
  <si>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</si>
  <si>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</si>
  <si>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</si>
  <si>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</si>
  <si>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</si>
  <si>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</si>
  <si>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</si>
  <si>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</si>
  <si>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</si>
  <si>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</si>
  <si>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</si>
  <si>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</si>
  <si>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</si>
  <si>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</si>
  <si>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</si>
  <si>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</si>
  <si>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</si>
  <si>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</si>
  <si>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</si>
  <si>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</si>
  <si>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</si>
  <si>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</si>
  <si>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</si>
  <si>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</si>
  <si>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</si>
  <si>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</si>
  <si>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</si>
  <si>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</si>
  <si>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</si>
  <si>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</si>
  <si>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</si>
  <si>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</si>
  <si>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</si>
  <si>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</si>
  <si>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</si>
  <si>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</si>
  <si>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</si>
  <si>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</si>
  <si>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</si>
  <si>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</si>
  <si>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</si>
  <si>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</si>
  <si>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</si>
  <si>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</si>
  <si>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</si>
  <si>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</si>
  <si>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</si>
  <si>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</si>
  <si>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</si>
  <si>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</si>
  <si>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</si>
  <si>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</si>
  <si>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</si>
  <si>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</si>
  <si>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</si>
  <si>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</si>
  <si>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</si>
  <si>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</si>
  <si>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</si>
  <si>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</si>
  <si>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</si>
  <si>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</si>
  <si>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</si>
  <si>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</si>
  <si>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</si>
  <si>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</si>
  <si>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</si>
  <si>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</si>
  <si>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</si>
  <si>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</si>
  <si>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</si>
  <si>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</si>
  <si>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</si>
  <si>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</si>
  <si>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</si>
  <si>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</si>
  <si>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</si>
  <si>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</si>
  <si>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</si>
  <si>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</si>
  <si>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</si>
  <si>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</si>
  <si>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</si>
  <si>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</si>
  <si>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</si>
  <si>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</si>
  <si>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</si>
  <si>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</si>
  <si>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</si>
  <si>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</si>
  <si>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</si>
  <si>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</si>
  <si>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</si>
  <si>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</si>
  <si>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</si>
  <si>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</si>
  <si>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</si>
  <si>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</si>
  <si>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</si>
  <si>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</si>
  <si>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</si>
  <si>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</si>
  <si>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</si>
  <si>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</si>
  <si>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</si>
  <si>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</si>
  <si>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</si>
  <si>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Posición
IIP 2021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</si>
  <si>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</si>
  <si>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</si>
  <si>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</si>
  <si>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</si>
  <si>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</si>
  <si>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</si>
  <si>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</si>
  <si>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</si>
  <si>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</si>
  <si>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</si>
  <si>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</si>
  <si>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</si>
  <si>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</si>
  <si>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</si>
  <si>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</si>
  <si>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</si>
  <si>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Resultado IIP
2021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</si>
  <si>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</si>
  <si>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</si>
  <si>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</si>
  <si>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</si>
  <si>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</si>
  <si>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</si>
  <si>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</si>
  <si>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</si>
  <si>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</si>
  <si>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</si>
  <si>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</si>
  <si>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</si>
  <si>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</si>
  <si>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</si>
  <si>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</si>
  <si>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</si>
  <si>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</si>
  <si>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</si>
  <si>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</si>
  <si>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</si>
  <si>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</si>
  <si>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</si>
  <si>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</si>
  <si>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</si>
  <si>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</si>
  <si>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</si>
  <si>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</si>
  <si>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</si>
  <si>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</si>
  <si>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</si>
  <si>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</si>
  <si>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</si>
  <si>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</si>
  <si>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</si>
  <si>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</si>
  <si>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</si>
  <si>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</si>
  <si>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</si>
  <si>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</si>
  <si>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</si>
  <si>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</si>
  <si>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</si>
  <si>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</si>
  <si>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</si>
  <si>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</si>
  <si>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</si>
  <si>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</si>
  <si>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</si>
  <si>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</si>
  <si>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</si>
  <si>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</si>
  <si>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</si>
  <si>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</si>
  <si>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</si>
  <si>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</si>
  <si>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</si>
  <si>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</si>
  <si>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</si>
  <si>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</si>
  <si>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</si>
  <si>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</si>
  <si>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</si>
  <si>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</si>
  <si>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</si>
  <si>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</si>
  <si>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</si>
  <si>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</si>
  <si>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</si>
  <si>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</si>
  <si>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</si>
  <si>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</si>
  <si>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</si>
  <si>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</si>
  <si>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</si>
  <si>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</si>
  <si>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</si>
  <si>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</si>
  <si>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</si>
  <si>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</si>
  <si>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</si>
  <si>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</si>
  <si>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</si>
  <si>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</si>
  <si>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</si>
  <si>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</si>
  <si>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</si>
  <si>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</si>
  <si>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</si>
  <si>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</si>
  <si>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</si>
  <si>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</si>
  <si>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</si>
  <si>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</si>
  <si>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</si>
  <si>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</si>
  <si>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</si>
  <si>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</si>
  <si>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</si>
  <si>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</si>
  <si>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</si>
  <si>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</si>
  <si>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</si>
  <si>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</si>
  <si>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</si>
  <si>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</si>
  <si>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</si>
  <si>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</si>
  <si>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</si>
  <si>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</si>
  <si>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</si>
  <si>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</si>
  <si>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</si>
  <si>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</si>
  <si>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</si>
  <si>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</si>
  <si>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</si>
  <si>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</si>
  <si>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</si>
  <si>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</si>
  <si>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</si>
  <si>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</si>
  <si>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</si>
  <si>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</si>
  <si>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</si>
  <si>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</si>
  <si>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</si>
  <si>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</si>
  <si>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</si>
  <si>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</si>
  <si>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</si>
  <si>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</si>
  <si>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</si>
  <si>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</si>
  <si>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</si>
  <si>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</si>
  <si>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</si>
  <si>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</si>
  <si>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</si>
  <si>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</si>
  <si>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</si>
  <si>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</si>
  <si>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</si>
  <si>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</si>
  <si>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</si>
  <si>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</si>
  <si>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</si>
  <si>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</si>
  <si>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</si>
  <si>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</si>
  <si>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</si>
  <si>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</si>
  <si>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</si>
  <si>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</si>
  <si>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</si>
  <si>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</si>
  <si>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</si>
  <si>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</si>
  <si>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</si>
  <si>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</si>
  <si>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</si>
  <si>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</si>
  <si>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</si>
  <si>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</si>
  <si>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</si>
  <si>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</si>
  <si>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</si>
  <si>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</si>
  <si>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P15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</si>
  <si>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</si>
  <si>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</si>
  <si>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</si>
  <si>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</si>
  <si>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</si>
  <si>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</si>
  <si>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</si>
  <si>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</si>
  <si>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</si>
  <si>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</si>
  <si>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</si>
  <si>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</si>
  <si>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</si>
  <si>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</si>
  <si>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</si>
  <si>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</si>
  <si>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</si>
  <si>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</si>
  <si>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</si>
  <si>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</si>
  <si>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</si>
  <si>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</si>
  <si>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</si>
  <si>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</si>
  <si>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</si>
  <si>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</si>
  <si>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</si>
  <si>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</si>
  <si>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</si>
  <si>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</si>
  <si>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</si>
  <si>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</si>
  <si>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</si>
  <si>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</si>
  <si>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</si>
  <si>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</si>
  <si>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</si>
  <si>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</si>
  <si>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</si>
  <si>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</si>
  <si>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</si>
  <si>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</si>
  <si>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</si>
  <si>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</si>
  <si>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</si>
  <si>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</si>
  <si>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</si>
  <si>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</si>
  <si>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</si>
  <si>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</si>
  <si>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</si>
  <si>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</si>
  <si>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</si>
  <si>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</si>
  <si>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</si>
  <si>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</si>
  <si>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</si>
  <si>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</si>
  <si>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</si>
  <si>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</si>
  <si>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</si>
  <si>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</si>
  <si>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</si>
  <si>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</si>
  <si>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</si>
  <si>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</si>
  <si>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</si>
  <si>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p16</t>
  </si>
  <si>
    <t>P17</t>
  </si>
  <si>
    <t>P19</t>
  </si>
  <si>
    <t>P21</t>
  </si>
  <si>
    <t>P22</t>
  </si>
  <si>
    <t>Hasta 3.5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</si>
  <si>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</si>
  <si>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</si>
  <si>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</si>
  <si>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</si>
  <si>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</si>
  <si>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</si>
  <si>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</si>
  <si>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</si>
  <si>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</si>
  <si>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</si>
  <si>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</si>
  <si>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</si>
  <si>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</si>
  <si>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</si>
  <si>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</si>
  <si>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</si>
  <si>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</si>
  <si>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</si>
  <si>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</si>
  <si>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</si>
  <si>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</si>
  <si>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P14</t>
  </si>
  <si>
    <t>UNIDAD ADMINISTRATIVA ESPECIAL DE REHABILITACIÓN Y MANTENIMIENTO VIAL - UMV</t>
  </si>
  <si>
    <t>COMPARATIVO CON RESULTADO DE INFORME 2021</t>
  </si>
  <si>
    <t>novedad
0 a 1</t>
  </si>
  <si>
    <t>aporte
0 a 1.22</t>
  </si>
  <si>
    <t>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</si>
</sst>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68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19" fillId="7" borderId="50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2" fontId="18" fillId="2" borderId="36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2" fontId="4" fillId="2" borderId="6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20959" cy="577128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13.21%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19.82%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10.70%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97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6.80%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71">
          <cell r="O71">
            <v>0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1.2</v>
          </cell>
          <cell r="U71">
            <v>1</v>
          </cell>
          <cell r="V71">
            <v>0.7</v>
          </cell>
          <cell r="W71">
            <v>1</v>
          </cell>
          <cell r="X71">
            <v>0.5</v>
          </cell>
          <cell r="Y71">
            <v>0.5</v>
          </cell>
          <cell r="Z71">
            <v>0.55000000000000004</v>
          </cell>
          <cell r="AA71">
            <v>0.24</v>
          </cell>
          <cell r="AC71">
            <v>1</v>
          </cell>
          <cell r="AD71">
            <v>1</v>
          </cell>
          <cell r="AE71">
            <v>0.5</v>
          </cell>
          <cell r="AF71">
            <v>0.4</v>
          </cell>
          <cell r="AG71">
            <v>0.4</v>
          </cell>
          <cell r="AH71">
            <v>0.75</v>
          </cell>
          <cell r="AI71">
            <v>0.5</v>
          </cell>
          <cell r="AJ71">
            <v>0.75</v>
          </cell>
          <cell r="AK71">
            <v>0.5</v>
          </cell>
          <cell r="AL71">
            <v>1.2</v>
          </cell>
          <cell r="AM71">
            <v>0.5</v>
          </cell>
          <cell r="AN71">
            <v>0.4</v>
          </cell>
          <cell r="AO71">
            <v>0.4</v>
          </cell>
          <cell r="AP71">
            <v>0.2</v>
          </cell>
          <cell r="AQ71">
            <v>0.2</v>
          </cell>
          <cell r="AR71">
            <v>0.4</v>
          </cell>
          <cell r="AS71">
            <v>0.5</v>
          </cell>
          <cell r="AT71">
            <v>0.5</v>
          </cell>
          <cell r="AU71">
            <v>0.5</v>
          </cell>
          <cell r="AV71">
            <v>0.55000000000000004</v>
          </cell>
          <cell r="AX71">
            <v>2</v>
          </cell>
          <cell r="AY71">
            <v>0.5</v>
          </cell>
          <cell r="AZ71">
            <v>2</v>
          </cell>
          <cell r="BA71">
            <v>0.3</v>
          </cell>
          <cell r="BB71">
            <v>0.6</v>
          </cell>
          <cell r="BC71">
            <v>0.75</v>
          </cell>
          <cell r="BD71">
            <v>1</v>
          </cell>
          <cell r="BE71">
            <v>1</v>
          </cell>
          <cell r="BG71">
            <v>0</v>
          </cell>
          <cell r="BH71">
            <v>1</v>
          </cell>
          <cell r="BI71">
            <v>0.5</v>
          </cell>
          <cell r="BJ71">
            <v>0.7</v>
          </cell>
          <cell r="BK71">
            <v>0.63</v>
          </cell>
          <cell r="BL71">
            <v>0.43</v>
          </cell>
          <cell r="BM71">
            <v>0.24</v>
          </cell>
          <cell r="BN71">
            <v>0.2</v>
          </cell>
          <cell r="BO71">
            <v>0.2</v>
          </cell>
          <cell r="BP71">
            <v>0.13</v>
          </cell>
          <cell r="BQ7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N113"/>
  <sheetViews>
    <sheetView tabSelected="1" topLeftCell="F1" zoomScale="85" zoomScaleNormal="85" workbookViewId="0">
      <selection activeCell="J11" sqref="J11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11" t="s">
        <v>447</v>
      </c>
      <c r="J1" s="311"/>
      <c r="Q1" s="306" t="s">
        <v>543</v>
      </c>
    </row>
    <row r="2" spans="1:43" ht="26.4" customHeight="1" x14ac:dyDescent="0.3">
      <c r="A2" s="443" t="s">
        <v>260</v>
      </c>
      <c r="B2" s="442" t="s">
        <v>542</v>
      </c>
      <c r="C2" s="442"/>
      <c r="D2" s="442"/>
      <c r="E2" s="192"/>
      <c r="F2" s="198" t="s">
        <v>389</v>
      </c>
      <c r="G2" s="199" t="s">
        <v>390</v>
      </c>
      <c r="H2" s="200" t="s">
        <v>388</v>
      </c>
      <c r="I2" s="292" t="s">
        <v>391</v>
      </c>
      <c r="J2" s="292" t="s">
        <v>531</v>
      </c>
      <c r="M2" s="198" t="s">
        <v>442</v>
      </c>
      <c r="N2" s="199" t="s">
        <v>390</v>
      </c>
      <c r="O2" s="200" t="s">
        <v>388</v>
      </c>
      <c r="Q2" s="197">
        <v>2021</v>
      </c>
      <c r="R2" s="197">
        <v>2023</v>
      </c>
      <c r="Y2" s="271" t="s">
        <v>438</v>
      </c>
      <c r="Z2"/>
    </row>
    <row r="3" spans="1:43" ht="18.600000000000001" customHeight="1" x14ac:dyDescent="0.3">
      <c r="A3" s="443"/>
      <c r="B3" s="442"/>
      <c r="C3" s="442"/>
      <c r="D3" s="442"/>
      <c r="E3" s="193"/>
      <c r="F3" s="201" t="s">
        <v>384</v>
      </c>
      <c r="G3" s="202">
        <f>H11</f>
        <v>9.69E-2</v>
      </c>
      <c r="H3" s="203">
        <f>(G3*100)/25</f>
        <v>0.3876</v>
      </c>
      <c r="I3" s="256">
        <v>9.69</v>
      </c>
      <c r="J3" s="195">
        <v>33.159999999999997</v>
      </c>
      <c r="M3" s="201" t="s">
        <v>384</v>
      </c>
      <c r="N3" s="202">
        <f>R11</f>
        <v>0.13213333333333332</v>
      </c>
      <c r="O3" s="203">
        <f>(N3*100)/25</f>
        <v>0.5285333333333333</v>
      </c>
      <c r="Q3" s="195">
        <f>J3</f>
        <v>33.159999999999997</v>
      </c>
      <c r="R3" s="256">
        <f>O3*100</f>
        <v>52.853333333333332</v>
      </c>
      <c r="S3" s="258">
        <f>R3-Q3</f>
        <v>19.693333333333335</v>
      </c>
      <c r="Y3" s="454" t="s">
        <v>439</v>
      </c>
      <c r="Z3" s="454"/>
      <c r="AA3" s="454"/>
      <c r="AB3" s="454"/>
      <c r="AC3" s="454"/>
      <c r="AD3" s="454"/>
    </row>
    <row r="4" spans="1:43" ht="18.600000000000001" customHeight="1" x14ac:dyDescent="0.3">
      <c r="A4" s="443"/>
      <c r="B4" s="442"/>
      <c r="C4" s="442"/>
      <c r="D4" s="442"/>
      <c r="E4" s="193"/>
      <c r="F4" s="204" t="s">
        <v>385</v>
      </c>
      <c r="G4" s="205">
        <f>H34</f>
        <v>0.11150000000000002</v>
      </c>
      <c r="H4" s="206">
        <f>(G4*100)/35</f>
        <v>0.31857142857142862</v>
      </c>
      <c r="I4" s="257">
        <v>11.15</v>
      </c>
      <c r="J4" s="196">
        <v>29</v>
      </c>
      <c r="M4" s="204" t="s">
        <v>385</v>
      </c>
      <c r="N4" s="205">
        <f>R34</f>
        <v>0.19823333333333337</v>
      </c>
      <c r="O4" s="206">
        <f>(N4*100)/35</f>
        <v>0.56638095238095254</v>
      </c>
      <c r="Q4" s="196">
        <f>J4</f>
        <v>29</v>
      </c>
      <c r="R4" s="257">
        <f>O4*100</f>
        <v>56.638095238095254</v>
      </c>
      <c r="S4" s="258">
        <f>R4-Q4</f>
        <v>27.638095238095254</v>
      </c>
    </row>
    <row r="5" spans="1:43" ht="18.600000000000001" customHeight="1" x14ac:dyDescent="0.3">
      <c r="B5" s="193"/>
      <c r="C5" s="193"/>
      <c r="D5" s="193"/>
      <c r="E5" s="193"/>
      <c r="F5" s="201" t="s">
        <v>386</v>
      </c>
      <c r="G5" s="202">
        <f>H80</f>
        <v>8.1500000000000003E-2</v>
      </c>
      <c r="H5" s="203">
        <f>(G5*100)/25</f>
        <v>0.32600000000000001</v>
      </c>
      <c r="I5" s="256">
        <v>8.15</v>
      </c>
      <c r="J5" s="195">
        <v>28.6</v>
      </c>
      <c r="M5" s="201" t="s">
        <v>386</v>
      </c>
      <c r="N5" s="202">
        <f>R80</f>
        <v>0.10700000000000001</v>
      </c>
      <c r="O5" s="203">
        <f>(N5*100)/25</f>
        <v>0.42800000000000005</v>
      </c>
      <c r="Q5" s="195">
        <f>J5</f>
        <v>28.6</v>
      </c>
      <c r="R5" s="256">
        <f>O5*100</f>
        <v>42.800000000000004</v>
      </c>
      <c r="S5" s="258">
        <f>R5-Q5</f>
        <v>14.200000000000003</v>
      </c>
    </row>
    <row r="6" spans="1:43" ht="18.600000000000001" customHeight="1" x14ac:dyDescent="0.3">
      <c r="B6" s="193"/>
      <c r="C6" s="193"/>
      <c r="D6" s="193"/>
      <c r="E6" s="193"/>
      <c r="F6" s="204" t="s">
        <v>387</v>
      </c>
      <c r="G6" s="205">
        <f>H97</f>
        <v>5.0300000000000004E-2</v>
      </c>
      <c r="H6" s="206">
        <f>(G6*100)/15</f>
        <v>0.33533333333333337</v>
      </c>
      <c r="I6" s="257">
        <v>5.03</v>
      </c>
      <c r="J6" s="196">
        <v>33.53</v>
      </c>
      <c r="M6" s="204" t="s">
        <v>387</v>
      </c>
      <c r="N6" s="205">
        <f>R97</f>
        <v>6.8000000000000005E-2</v>
      </c>
      <c r="O6" s="206">
        <f>(N6*100)/15</f>
        <v>0.45333333333333337</v>
      </c>
      <c r="Q6" s="196">
        <f>J6</f>
        <v>33.53</v>
      </c>
      <c r="R6" s="257">
        <f>O6*100</f>
        <v>45.333333333333336</v>
      </c>
      <c r="S6" s="258">
        <f>R6-Q6</f>
        <v>11.803333333333335</v>
      </c>
    </row>
    <row r="7" spans="1:43" ht="16.2" customHeight="1" thickBot="1" x14ac:dyDescent="0.25">
      <c r="B7" s="162"/>
      <c r="C7" s="162"/>
      <c r="D7" s="162"/>
      <c r="E7" s="162"/>
      <c r="F7" s="207"/>
      <c r="G7" s="208">
        <f>SUM(G3:G6)</f>
        <v>0.34020000000000006</v>
      </c>
      <c r="H7" s="209">
        <f>((H3*25)+(H4*35)+(H5*25)+(H6*15))/100</f>
        <v>0.34020000000000006</v>
      </c>
      <c r="I7" s="259">
        <f>SUM(I3:I6)</f>
        <v>34.020000000000003</v>
      </c>
      <c r="J7" s="259">
        <f>((J3*25)+(J4*35)+(J5*25)+(J6*15))/100</f>
        <v>30.619499999999999</v>
      </c>
      <c r="M7" s="207"/>
      <c r="N7" s="208">
        <f>SUM(N3:N6)</f>
        <v>0.50536666666666674</v>
      </c>
      <c r="O7" s="209">
        <f>((O3*25)+(O4*35)+(O5*25)+(O6*15))/100</f>
        <v>0.50536666666666674</v>
      </c>
      <c r="Q7" s="259">
        <f>((Q3*25)+(Q4*35)+(Q5*25)+(Q6*15))/100</f>
        <v>30.619499999999999</v>
      </c>
      <c r="R7" s="259">
        <f>O7*100</f>
        <v>50.536666666666676</v>
      </c>
      <c r="S7" s="291">
        <f>R7-Q7</f>
        <v>19.917166666666677</v>
      </c>
      <c r="T7" s="459" t="s">
        <v>487</v>
      </c>
      <c r="U7" s="459"/>
      <c r="V7" s="459"/>
      <c r="W7" s="459"/>
      <c r="X7" s="459"/>
    </row>
    <row r="8" spans="1:43" ht="49.2" customHeight="1" x14ac:dyDescent="0.3">
      <c r="A8" s="171" t="s">
        <v>261</v>
      </c>
      <c r="B8" s="312">
        <v>51</v>
      </c>
      <c r="C8" s="312"/>
      <c r="D8" s="183">
        <v>0.20880000000000001</v>
      </c>
      <c r="E8" s="173" t="s">
        <v>278</v>
      </c>
      <c r="J8" s="278"/>
      <c r="K8" s="174" t="s">
        <v>262</v>
      </c>
      <c r="Q8" s="452" t="s">
        <v>296</v>
      </c>
      <c r="R8" s="452"/>
      <c r="S8" s="183">
        <f>R11+R34+R80+R97</f>
        <v>0.50536666666666674</v>
      </c>
    </row>
    <row r="9" spans="1:43" ht="15" thickBot="1" x14ac:dyDescent="0.35">
      <c r="D9" s="3">
        <v>30.62</v>
      </c>
    </row>
    <row r="10" spans="1:43" ht="24.6" x14ac:dyDescent="0.3">
      <c r="A10" s="453">
        <v>2021</v>
      </c>
      <c r="B10" s="453"/>
      <c r="C10" s="453"/>
      <c r="D10" s="453"/>
      <c r="E10" s="453"/>
      <c r="F10" s="453"/>
      <c r="G10" s="453"/>
      <c r="H10" s="453"/>
      <c r="I10" s="453"/>
      <c r="K10" s="404">
        <v>2023</v>
      </c>
      <c r="L10" s="405"/>
      <c r="M10" s="405"/>
      <c r="N10" s="405"/>
      <c r="O10" s="405"/>
      <c r="P10" s="405"/>
      <c r="Q10" s="405"/>
      <c r="R10" s="405"/>
      <c r="S10" s="406"/>
    </row>
    <row r="11" spans="1:43" ht="21.6" customHeight="1" thickBot="1" x14ac:dyDescent="0.35">
      <c r="A11" s="379" t="s">
        <v>119</v>
      </c>
      <c r="B11" s="379"/>
      <c r="C11" s="379"/>
      <c r="D11" s="379"/>
      <c r="E11" s="379"/>
      <c r="F11" s="379"/>
      <c r="G11" s="379"/>
      <c r="H11" s="374">
        <f>C13+C17+C22+C29</f>
        <v>9.69E-2</v>
      </c>
      <c r="I11" s="374"/>
      <c r="K11" s="380" t="s">
        <v>119</v>
      </c>
      <c r="L11" s="381"/>
      <c r="M11" s="381"/>
      <c r="N11" s="381"/>
      <c r="O11" s="381"/>
      <c r="P11" s="381"/>
      <c r="Q11" s="381"/>
      <c r="R11" s="382">
        <f>S13+S17+S22+S29</f>
        <v>0.13213333333333332</v>
      </c>
      <c r="S11" s="383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498</v>
      </c>
      <c r="M12" s="86" t="s">
        <v>62</v>
      </c>
      <c r="N12" s="87" t="s">
        <v>499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24" t="s">
        <v>65</v>
      </c>
      <c r="B13" s="341">
        <v>0.04</v>
      </c>
      <c r="C13" s="438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3">
        <f>'[1]Analisis de resultados'!$O$71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59" t="s">
        <v>239</v>
      </c>
      <c r="R13" s="415">
        <v>0.04</v>
      </c>
      <c r="S13" s="363">
        <f>P13+P14</f>
        <v>2.7333333333333331E-2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41"/>
      <c r="B14" s="354"/>
      <c r="C14" s="439"/>
      <c r="D14" s="321" t="s">
        <v>67</v>
      </c>
      <c r="E14" s="313">
        <v>0.04</v>
      </c>
      <c r="F14" s="316">
        <f>I14/100</f>
        <v>0.01</v>
      </c>
      <c r="G14" s="325" t="s">
        <v>1</v>
      </c>
      <c r="H14" s="327">
        <v>4</v>
      </c>
      <c r="I14" s="329">
        <f>'[1]Analisis de resultados'!$P$71</f>
        <v>1</v>
      </c>
      <c r="J14" s="36"/>
      <c r="K14" s="421" t="s">
        <v>82</v>
      </c>
      <c r="L14" s="407">
        <v>4</v>
      </c>
      <c r="M14" s="409">
        <f>AA15+AB15+AC15</f>
        <v>2.7333333333333329</v>
      </c>
      <c r="N14" s="321" t="s">
        <v>109</v>
      </c>
      <c r="O14" s="411">
        <v>0.04</v>
      </c>
      <c r="P14" s="413">
        <f>M14/100</f>
        <v>2.7333333333333331E-2</v>
      </c>
      <c r="Q14" s="368"/>
      <c r="R14" s="416"/>
      <c r="S14" s="418"/>
      <c r="W14" s="109" t="s">
        <v>120</v>
      </c>
      <c r="X14" s="107" t="s">
        <v>83</v>
      </c>
      <c r="Y14" s="107">
        <v>4</v>
      </c>
      <c r="Z14" s="260"/>
      <c r="AA14" s="228" t="s">
        <v>113</v>
      </c>
      <c r="AB14" s="229" t="s">
        <v>114</v>
      </c>
      <c r="AC14" s="230" t="s">
        <v>115</v>
      </c>
      <c r="AD14" s="107"/>
      <c r="AE14" s="107"/>
      <c r="AF14" s="233" t="s">
        <v>116</v>
      </c>
      <c r="AG14" s="234" t="s">
        <v>117</v>
      </c>
      <c r="AH14" s="235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26"/>
      <c r="B15" s="343"/>
      <c r="C15" s="440"/>
      <c r="D15" s="322"/>
      <c r="E15" s="315"/>
      <c r="F15" s="318"/>
      <c r="G15" s="419"/>
      <c r="H15" s="350"/>
      <c r="I15" s="420"/>
      <c r="K15" s="422"/>
      <c r="L15" s="408"/>
      <c r="M15" s="410"/>
      <c r="N15" s="322"/>
      <c r="O15" s="412"/>
      <c r="P15" s="414"/>
      <c r="Q15" s="360"/>
      <c r="R15" s="417"/>
      <c r="S15" s="364"/>
      <c r="W15" s="110"/>
      <c r="X15" s="117"/>
      <c r="Y15" s="115"/>
      <c r="Z15" s="115"/>
      <c r="AA15" s="103">
        <v>1.2</v>
      </c>
      <c r="AB15" s="35">
        <v>0.6</v>
      </c>
      <c r="AC15" s="176">
        <f>AVERAGE(AF15:AH15)</f>
        <v>0.93333333333333324</v>
      </c>
      <c r="AD15" s="115"/>
      <c r="AE15" s="115"/>
      <c r="AF15" s="103">
        <v>1.2</v>
      </c>
      <c r="AG15" s="35">
        <v>1.2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24" t="s">
        <v>70</v>
      </c>
      <c r="B17" s="341">
        <v>7.6999999999999999E-2</v>
      </c>
      <c r="C17" s="438">
        <f>F17+F19</f>
        <v>4.2000000000000003E-2</v>
      </c>
      <c r="D17" s="389" t="s">
        <v>68</v>
      </c>
      <c r="E17" s="333">
        <v>0.04</v>
      </c>
      <c r="F17" s="335">
        <f>(I17+I18)/100</f>
        <v>0.02</v>
      </c>
      <c r="G17" s="19" t="s">
        <v>2</v>
      </c>
      <c r="H17" s="20">
        <v>1</v>
      </c>
      <c r="I17" s="163">
        <f>'[1]Analisis de resultados'!$Q$71</f>
        <v>1</v>
      </c>
      <c r="K17" s="65" t="s">
        <v>110</v>
      </c>
      <c r="L17" s="284">
        <v>0</v>
      </c>
      <c r="M17" s="53"/>
      <c r="N17" s="389" t="s">
        <v>104</v>
      </c>
      <c r="O17" s="434">
        <v>0.04</v>
      </c>
      <c r="P17" s="431">
        <f>(M17+M18)/100</f>
        <v>0</v>
      </c>
      <c r="Q17" s="359" t="s">
        <v>238</v>
      </c>
      <c r="R17" s="415">
        <v>7.6999999999999999E-2</v>
      </c>
      <c r="S17" s="363">
        <f>P17+P19</f>
        <v>1.2999999999999998E-2</v>
      </c>
      <c r="W17" s="286" t="s">
        <v>121</v>
      </c>
      <c r="X17" s="287" t="s">
        <v>497</v>
      </c>
      <c r="Y17" s="286"/>
      <c r="Z17" s="286"/>
      <c r="AA17" s="457" t="s">
        <v>414</v>
      </c>
      <c r="AB17" s="458"/>
      <c r="AC17" s="277" t="s">
        <v>419</v>
      </c>
      <c r="AD17" s="279"/>
      <c r="AE17" s="294">
        <v>25938319819</v>
      </c>
      <c r="AF17" s="281"/>
      <c r="AH17" s="114"/>
      <c r="AI17" s="114"/>
      <c r="AJ17" s="114"/>
      <c r="AK17" s="293"/>
      <c r="AL17" s="293"/>
      <c r="AM17" s="293"/>
      <c r="AN17" s="293"/>
      <c r="AO17" s="293" t="s">
        <v>455</v>
      </c>
      <c r="AP17" s="293"/>
      <c r="AQ17" s="293"/>
      <c r="AR17" s="182"/>
      <c r="AS17" s="182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 t="s">
        <v>455</v>
      </c>
      <c r="BE17" s="170"/>
      <c r="BG17" s="1"/>
      <c r="BH17" s="1"/>
    </row>
    <row r="18" spans="1:63" ht="48" customHeight="1" x14ac:dyDescent="0.2">
      <c r="A18" s="425"/>
      <c r="B18" s="342"/>
      <c r="C18" s="439"/>
      <c r="D18" s="390"/>
      <c r="E18" s="314"/>
      <c r="F18" s="317"/>
      <c r="G18" s="11" t="s">
        <v>3</v>
      </c>
      <c r="H18" s="13">
        <v>3</v>
      </c>
      <c r="I18" s="164">
        <f>'[1]Analisis de resultados'!$R$71</f>
        <v>1</v>
      </c>
      <c r="K18" s="72" t="s">
        <v>111</v>
      </c>
      <c r="L18" s="210">
        <v>4</v>
      </c>
      <c r="M18" s="55">
        <f>AI18+AT18</f>
        <v>0</v>
      </c>
      <c r="N18" s="390"/>
      <c r="O18" s="429"/>
      <c r="P18" s="432"/>
      <c r="Q18" s="368"/>
      <c r="R18" s="416"/>
      <c r="S18" s="418"/>
      <c r="W18" s="111" t="s">
        <v>122</v>
      </c>
      <c r="X18" s="113" t="s">
        <v>83</v>
      </c>
      <c r="Y18" s="113">
        <v>4</v>
      </c>
      <c r="Z18" s="113"/>
      <c r="AA18" s="455" t="s">
        <v>415</v>
      </c>
      <c r="AB18" s="456"/>
      <c r="AC18" s="276" t="s">
        <v>448</v>
      </c>
      <c r="AD18" s="298">
        <v>0.14000000000000001</v>
      </c>
      <c r="AE18" s="295">
        <v>0</v>
      </c>
      <c r="AF18" s="280">
        <f>AE18*100/AE17</f>
        <v>0</v>
      </c>
      <c r="AH18" s="224" t="s">
        <v>411</v>
      </c>
      <c r="AI18" s="96">
        <v>0</v>
      </c>
      <c r="AJ18" s="56"/>
      <c r="AK18" s="231" t="s">
        <v>130</v>
      </c>
      <c r="AL18" s="98">
        <v>1.5</v>
      </c>
      <c r="AM18" s="232" t="s">
        <v>126</v>
      </c>
      <c r="AN18" s="98">
        <v>0.75</v>
      </c>
      <c r="AO18" s="232" t="s">
        <v>125</v>
      </c>
      <c r="AP18" s="99">
        <v>0</v>
      </c>
      <c r="AS18" s="224" t="s">
        <v>466</v>
      </c>
      <c r="AT18" s="96">
        <v>0</v>
      </c>
      <c r="AV18" s="231" t="s">
        <v>500</v>
      </c>
      <c r="AW18" s="98">
        <v>2.5</v>
      </c>
      <c r="AX18" s="231" t="s">
        <v>298</v>
      </c>
      <c r="AY18" s="99">
        <v>1.8</v>
      </c>
      <c r="AZ18" s="231" t="s">
        <v>297</v>
      </c>
      <c r="BA18" s="99">
        <v>1.4</v>
      </c>
      <c r="BB18" s="231" t="s">
        <v>468</v>
      </c>
      <c r="BC18" s="99">
        <v>1.1000000000000001</v>
      </c>
      <c r="BD18" s="231" t="s">
        <v>467</v>
      </c>
      <c r="BE18" s="99">
        <v>0.8</v>
      </c>
      <c r="BF18" s="1"/>
      <c r="BG18" s="1"/>
      <c r="BH18" s="1"/>
    </row>
    <row r="19" spans="1:63" ht="28.8" customHeight="1" x14ac:dyDescent="0.2">
      <c r="A19" s="425"/>
      <c r="B19" s="342"/>
      <c r="C19" s="439"/>
      <c r="D19" s="390" t="s">
        <v>69</v>
      </c>
      <c r="E19" s="313">
        <v>3.6999999999999998E-2</v>
      </c>
      <c r="F19" s="316">
        <f>(I19+I20)/100</f>
        <v>2.2000000000000002E-2</v>
      </c>
      <c r="G19" s="11" t="s">
        <v>4</v>
      </c>
      <c r="H19" s="12">
        <v>1</v>
      </c>
      <c r="I19" s="164">
        <f>'[1]Analisis de resultados'!$S$71</f>
        <v>1</v>
      </c>
      <c r="K19" s="72" t="s">
        <v>84</v>
      </c>
      <c r="L19" s="210">
        <v>0</v>
      </c>
      <c r="M19" s="55"/>
      <c r="N19" s="390" t="s">
        <v>105</v>
      </c>
      <c r="O19" s="429">
        <v>3.6999999999999998E-2</v>
      </c>
      <c r="P19" s="413">
        <f>(M19+M20)/100</f>
        <v>1.2999999999999998E-2</v>
      </c>
      <c r="Q19" s="368"/>
      <c r="R19" s="416"/>
      <c r="S19" s="418"/>
      <c r="W19" s="177" t="s">
        <v>123</v>
      </c>
      <c r="X19" s="287" t="s">
        <v>497</v>
      </c>
      <c r="Y19" s="288"/>
      <c r="Z19" s="288"/>
      <c r="AA19" s="457" t="s">
        <v>413</v>
      </c>
      <c r="AB19" s="458"/>
      <c r="AC19" s="277" t="s">
        <v>420</v>
      </c>
      <c r="AD19" s="279"/>
      <c r="AE19" s="294">
        <v>162751456178</v>
      </c>
      <c r="AF19" s="281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26"/>
      <c r="B20" s="343"/>
      <c r="C20" s="440"/>
      <c r="D20" s="423"/>
      <c r="E20" s="315"/>
      <c r="F20" s="318"/>
      <c r="G20" s="21" t="s">
        <v>5</v>
      </c>
      <c r="H20" s="22">
        <v>2.7</v>
      </c>
      <c r="I20" s="165">
        <f>'[1]Analisis de resultados'!$T$71</f>
        <v>1.2</v>
      </c>
      <c r="K20" s="73" t="s">
        <v>85</v>
      </c>
      <c r="L20" s="285">
        <v>3.7</v>
      </c>
      <c r="M20" s="75">
        <f>AI20+AT20</f>
        <v>1.2999999999999998</v>
      </c>
      <c r="N20" s="423"/>
      <c r="O20" s="430"/>
      <c r="P20" s="414"/>
      <c r="Q20" s="360"/>
      <c r="R20" s="417"/>
      <c r="S20" s="364"/>
      <c r="W20" s="111" t="s">
        <v>124</v>
      </c>
      <c r="X20" s="113" t="s">
        <v>83</v>
      </c>
      <c r="Y20" s="113">
        <v>3.7</v>
      </c>
      <c r="Z20" s="113"/>
      <c r="AA20" s="455" t="s">
        <v>416</v>
      </c>
      <c r="AB20" s="456"/>
      <c r="AC20" s="276" t="s">
        <v>449</v>
      </c>
      <c r="AD20" s="298">
        <v>1.53</v>
      </c>
      <c r="AE20" s="295">
        <v>659640604</v>
      </c>
      <c r="AF20" s="280">
        <f>AE20*100/AE19</f>
        <v>0.405305500479551</v>
      </c>
      <c r="AH20" s="224" t="s">
        <v>412</v>
      </c>
      <c r="AI20" s="96">
        <v>0.6</v>
      </c>
      <c r="AJ20" s="56"/>
      <c r="AK20" s="231" t="s">
        <v>130</v>
      </c>
      <c r="AL20" s="98">
        <v>1.35</v>
      </c>
      <c r="AM20" s="232" t="s">
        <v>126</v>
      </c>
      <c r="AN20" s="98">
        <v>0.6</v>
      </c>
      <c r="AO20" s="232" t="s">
        <v>125</v>
      </c>
      <c r="AP20" s="99">
        <v>0</v>
      </c>
      <c r="AS20" s="224" t="s">
        <v>469</v>
      </c>
      <c r="AT20" s="96">
        <v>0.7</v>
      </c>
      <c r="AU20" s="1"/>
      <c r="AV20" s="231" t="s">
        <v>470</v>
      </c>
      <c r="AW20" s="98">
        <v>2.35</v>
      </c>
      <c r="AX20" s="231" t="s">
        <v>471</v>
      </c>
      <c r="AY20" s="99">
        <v>1.7</v>
      </c>
      <c r="AZ20" s="231" t="s">
        <v>301</v>
      </c>
      <c r="BA20" s="99">
        <v>1.3</v>
      </c>
      <c r="BB20" s="231" t="s">
        <v>472</v>
      </c>
      <c r="BC20" s="99">
        <v>1</v>
      </c>
      <c r="BD20" s="231" t="s">
        <v>473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3"/>
      <c r="AB21" s="274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 t="s">
        <v>455</v>
      </c>
      <c r="AP21" s="108"/>
      <c r="AQ21" s="108"/>
      <c r="AR21" s="39"/>
      <c r="AS21" s="36"/>
      <c r="AT21" s="39"/>
      <c r="AU21" s="36"/>
      <c r="AV21" s="278"/>
      <c r="AW21" s="278"/>
      <c r="AX21" s="299"/>
      <c r="AY21" s="299"/>
      <c r="AZ21" s="299"/>
      <c r="BA21" s="299"/>
      <c r="BB21" s="299"/>
      <c r="BC21" s="299"/>
      <c r="BD21" s="299" t="s">
        <v>455</v>
      </c>
      <c r="BE21" s="299"/>
    </row>
    <row r="22" spans="1:63" ht="38.4" x14ac:dyDescent="0.2">
      <c r="A22" s="435" t="s">
        <v>71</v>
      </c>
      <c r="B22" s="366">
        <v>8.6999999999999994E-2</v>
      </c>
      <c r="C22" s="438">
        <f>F22+F25</f>
        <v>3.2000000000000001E-2</v>
      </c>
      <c r="D22" s="389" t="s">
        <v>72</v>
      </c>
      <c r="E22" s="391">
        <v>4.7E-2</v>
      </c>
      <c r="F22" s="335">
        <f>(I22+I23)/100</f>
        <v>1.7000000000000001E-2</v>
      </c>
      <c r="G22" s="19" t="s">
        <v>6</v>
      </c>
      <c r="H22" s="20">
        <v>2</v>
      </c>
      <c r="I22" s="163">
        <f>'[1]Analisis de resultados'!$U$71</f>
        <v>1</v>
      </c>
      <c r="K22" s="65" t="s">
        <v>86</v>
      </c>
      <c r="L22" s="284">
        <v>0</v>
      </c>
      <c r="M22" s="53"/>
      <c r="N22" s="389" t="s">
        <v>106</v>
      </c>
      <c r="O22" s="434">
        <v>0.04</v>
      </c>
      <c r="P22" s="431">
        <f>(M22+M23+M24)/100</f>
        <v>0.04</v>
      </c>
      <c r="Q22" s="359" t="s">
        <v>240</v>
      </c>
      <c r="R22" s="415">
        <v>8.6999999999999994E-2</v>
      </c>
      <c r="S22" s="363">
        <f>P22+P25</f>
        <v>6.4000000000000001E-2</v>
      </c>
      <c r="W22" s="286" t="s">
        <v>131</v>
      </c>
      <c r="X22" s="287" t="s">
        <v>497</v>
      </c>
      <c r="Y22" s="286"/>
      <c r="Z22" s="286"/>
      <c r="AA22" s="457" t="s">
        <v>423</v>
      </c>
      <c r="AB22" s="458"/>
      <c r="AC22" s="277" t="s">
        <v>421</v>
      </c>
      <c r="AD22" s="250"/>
      <c r="AE22" s="296">
        <v>80</v>
      </c>
      <c r="AF22" s="281"/>
      <c r="AH22" s="114"/>
      <c r="AI22" s="114"/>
      <c r="AJ22" s="114"/>
      <c r="AK22" s="293"/>
      <c r="AL22" s="293"/>
      <c r="AM22" s="293" t="s">
        <v>455</v>
      </c>
      <c r="AN22" s="293"/>
      <c r="AO22" s="293"/>
      <c r="AP22" s="293"/>
      <c r="AQ22" s="115"/>
      <c r="AR22" s="39"/>
      <c r="AS22" s="36"/>
      <c r="AT22" s="39"/>
      <c r="AU22" s="36"/>
      <c r="AV22" s="182"/>
      <c r="AW22" s="182"/>
      <c r="AX22" s="170"/>
      <c r="AY22" s="170"/>
      <c r="AZ22" s="170"/>
      <c r="BA22" s="170"/>
      <c r="BB22" s="170"/>
      <c r="BC22" s="170"/>
      <c r="BD22" s="170" t="s">
        <v>455</v>
      </c>
      <c r="BE22" s="170"/>
      <c r="BG22" s="1"/>
      <c r="BH22" s="1"/>
    </row>
    <row r="23" spans="1:63" ht="67.2" x14ac:dyDescent="0.2">
      <c r="A23" s="436"/>
      <c r="B23" s="369"/>
      <c r="C23" s="439"/>
      <c r="D23" s="390"/>
      <c r="E23" s="392"/>
      <c r="F23" s="317"/>
      <c r="G23" s="11" t="s">
        <v>7</v>
      </c>
      <c r="H23" s="12">
        <v>2.7</v>
      </c>
      <c r="I23" s="166">
        <f>'[1]Analisis de resultados'!$V$71</f>
        <v>0.7</v>
      </c>
      <c r="K23" s="72" t="s">
        <v>87</v>
      </c>
      <c r="L23" s="210">
        <v>4</v>
      </c>
      <c r="M23" s="55">
        <f>AI23+AT23</f>
        <v>4</v>
      </c>
      <c r="N23" s="390"/>
      <c r="O23" s="429"/>
      <c r="P23" s="433"/>
      <c r="Q23" s="368"/>
      <c r="R23" s="416"/>
      <c r="S23" s="418"/>
      <c r="U23" s="1"/>
      <c r="W23" s="111" t="s">
        <v>132</v>
      </c>
      <c r="X23" s="113" t="s">
        <v>83</v>
      </c>
      <c r="Y23" s="113">
        <v>4</v>
      </c>
      <c r="Z23" s="113"/>
      <c r="AA23" s="455" t="s">
        <v>417</v>
      </c>
      <c r="AB23" s="456"/>
      <c r="AC23" s="276" t="s">
        <v>422</v>
      </c>
      <c r="AD23" s="298">
        <v>3.56</v>
      </c>
      <c r="AE23" s="297">
        <v>26</v>
      </c>
      <c r="AF23" s="280">
        <f>AE23*100/AE22</f>
        <v>32.5</v>
      </c>
      <c r="AH23" s="224" t="s">
        <v>480</v>
      </c>
      <c r="AI23" s="96">
        <v>1.5</v>
      </c>
      <c r="AJ23" s="56"/>
      <c r="AK23" s="231" t="s">
        <v>130</v>
      </c>
      <c r="AL23" s="98">
        <v>1.5</v>
      </c>
      <c r="AM23" s="232" t="s">
        <v>126</v>
      </c>
      <c r="AN23" s="98">
        <v>0.75</v>
      </c>
      <c r="AO23" s="232" t="s">
        <v>125</v>
      </c>
      <c r="AP23" s="99">
        <v>0</v>
      </c>
      <c r="AS23" s="224" t="s">
        <v>481</v>
      </c>
      <c r="AT23" s="96">
        <v>2.5</v>
      </c>
      <c r="AV23" s="231" t="s">
        <v>302</v>
      </c>
      <c r="AW23" s="98">
        <v>2.5</v>
      </c>
      <c r="AX23" s="231" t="s">
        <v>479</v>
      </c>
      <c r="AY23" s="99">
        <v>1.5</v>
      </c>
      <c r="AZ23" s="231" t="s">
        <v>476</v>
      </c>
      <c r="BA23" s="99">
        <v>1.2</v>
      </c>
      <c r="BB23" s="231" t="s">
        <v>478</v>
      </c>
      <c r="BC23" s="99">
        <v>0.9</v>
      </c>
      <c r="BD23" s="231" t="s">
        <v>477</v>
      </c>
      <c r="BE23" s="99">
        <v>0.6</v>
      </c>
      <c r="BF23" s="1" t="s">
        <v>474</v>
      </c>
      <c r="BG23" s="1"/>
      <c r="BH23" s="1"/>
    </row>
    <row r="24" spans="1:63" ht="37.799999999999997" customHeight="1" x14ac:dyDescent="0.2">
      <c r="A24" s="436"/>
      <c r="B24" s="369"/>
      <c r="C24" s="439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90"/>
      <c r="O24" s="429"/>
      <c r="P24" s="432"/>
      <c r="Q24" s="368"/>
      <c r="R24" s="416"/>
      <c r="S24" s="418"/>
      <c r="U24" s="1"/>
      <c r="W24" s="39"/>
      <c r="X24" s="92"/>
      <c r="Y24" s="39"/>
      <c r="Z24" s="39"/>
      <c r="AA24" s="273"/>
      <c r="AB24" s="273"/>
      <c r="AC24" s="275"/>
      <c r="AE24" s="1"/>
      <c r="AH24" s="36"/>
      <c r="AI24" s="36"/>
      <c r="AJ24" s="36"/>
      <c r="AK24" s="278"/>
      <c r="AL24" s="278"/>
      <c r="AM24" s="278"/>
      <c r="AN24" s="278"/>
      <c r="AO24" s="278"/>
      <c r="AP24" s="278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436"/>
      <c r="B25" s="369"/>
      <c r="C25" s="439"/>
      <c r="D25" s="390" t="s">
        <v>73</v>
      </c>
      <c r="E25" s="392">
        <v>0.04</v>
      </c>
      <c r="F25" s="316">
        <f>(I25+I26)/100</f>
        <v>1.4999999999999999E-2</v>
      </c>
      <c r="G25" s="11" t="s">
        <v>8</v>
      </c>
      <c r="H25" s="12">
        <v>1.5</v>
      </c>
      <c r="I25" s="166">
        <f>'[1]Analisis de resultados'!$W$71</f>
        <v>1</v>
      </c>
      <c r="K25" s="72" t="s">
        <v>112</v>
      </c>
      <c r="L25" s="210">
        <v>0</v>
      </c>
      <c r="M25" s="55"/>
      <c r="N25" s="390" t="s">
        <v>107</v>
      </c>
      <c r="O25" s="429">
        <v>4.7E-2</v>
      </c>
      <c r="P25" s="413">
        <f>(M25+M26+M27)/100</f>
        <v>2.4E-2</v>
      </c>
      <c r="Q25" s="368"/>
      <c r="R25" s="416"/>
      <c r="S25" s="418"/>
      <c r="U25" s="1"/>
      <c r="W25" s="289" t="s">
        <v>133</v>
      </c>
      <c r="X25" s="287" t="s">
        <v>497</v>
      </c>
      <c r="Y25" s="290"/>
      <c r="Z25" s="290"/>
      <c r="AA25" s="457" t="s">
        <v>424</v>
      </c>
      <c r="AB25" s="458"/>
      <c r="AC25" s="277" t="s">
        <v>450</v>
      </c>
      <c r="AD25" s="250"/>
      <c r="AE25" s="296">
        <v>501</v>
      </c>
      <c r="AF25" s="281"/>
      <c r="AH25" s="39"/>
      <c r="AI25" s="36"/>
      <c r="AJ25" s="39"/>
      <c r="AK25" s="182" t="s">
        <v>455</v>
      </c>
      <c r="AL25" s="182"/>
      <c r="AM25" s="182"/>
      <c r="AN25" s="182"/>
      <c r="AO25" s="182"/>
      <c r="AP25" s="182"/>
      <c r="AQ25" s="36"/>
      <c r="AR25" s="36"/>
      <c r="AS25" s="39"/>
      <c r="AT25" s="39"/>
      <c r="AU25" s="36"/>
      <c r="AV25" s="182"/>
      <c r="AW25" s="182"/>
      <c r="AX25" s="182"/>
      <c r="AY25" s="170"/>
      <c r="AZ25" s="170" t="s">
        <v>455</v>
      </c>
      <c r="BA25" s="170"/>
      <c r="BB25" s="170"/>
      <c r="BC25" s="170"/>
      <c r="BD25" s="170"/>
      <c r="BE25" s="170"/>
      <c r="BF25" s="1"/>
      <c r="BH25" s="1"/>
    </row>
    <row r="26" spans="1:63" ht="57.6" x14ac:dyDescent="0.2">
      <c r="A26" s="436"/>
      <c r="B26" s="369"/>
      <c r="C26" s="439"/>
      <c r="D26" s="390"/>
      <c r="E26" s="392"/>
      <c r="F26" s="317"/>
      <c r="G26" s="11" t="s">
        <v>9</v>
      </c>
      <c r="H26" s="12">
        <v>2.5</v>
      </c>
      <c r="I26" s="166">
        <f>'[1]Analisis de resultados'!$X$71</f>
        <v>0.5</v>
      </c>
      <c r="K26" s="72" t="s">
        <v>89</v>
      </c>
      <c r="L26" s="210">
        <v>4.7</v>
      </c>
      <c r="M26" s="55">
        <f>AI26+AT26</f>
        <v>2.4</v>
      </c>
      <c r="N26" s="390"/>
      <c r="O26" s="429"/>
      <c r="P26" s="433"/>
      <c r="Q26" s="368"/>
      <c r="R26" s="416"/>
      <c r="S26" s="418"/>
      <c r="U26" s="1"/>
      <c r="W26" s="111" t="s">
        <v>134</v>
      </c>
      <c r="X26" s="113" t="s">
        <v>83</v>
      </c>
      <c r="Y26" s="113">
        <v>4.7</v>
      </c>
      <c r="Z26" s="113"/>
      <c r="AA26" s="455" t="s">
        <v>418</v>
      </c>
      <c r="AB26" s="456"/>
      <c r="AC26" s="276" t="s">
        <v>426</v>
      </c>
      <c r="AD26" s="298">
        <v>1.97</v>
      </c>
      <c r="AE26" s="297">
        <v>9</v>
      </c>
      <c r="AF26" s="280">
        <f>AE26*100/AE25</f>
        <v>1.7964071856287425</v>
      </c>
      <c r="AH26" s="224" t="s">
        <v>482</v>
      </c>
      <c r="AI26" s="96">
        <v>1</v>
      </c>
      <c r="AJ26" s="56"/>
      <c r="AK26" s="231" t="s">
        <v>130</v>
      </c>
      <c r="AL26" s="98">
        <v>2</v>
      </c>
      <c r="AM26" s="232" t="s">
        <v>126</v>
      </c>
      <c r="AN26" s="98">
        <v>1</v>
      </c>
      <c r="AO26" s="232" t="s">
        <v>125</v>
      </c>
      <c r="AP26" s="99">
        <v>0</v>
      </c>
      <c r="AS26" s="224" t="s">
        <v>483</v>
      </c>
      <c r="AT26" s="96">
        <v>1.4</v>
      </c>
      <c r="AU26" s="95"/>
      <c r="AV26" s="236" t="s">
        <v>299</v>
      </c>
      <c r="AW26" s="98">
        <v>2.7</v>
      </c>
      <c r="AX26" s="231" t="s">
        <v>484</v>
      </c>
      <c r="AY26" s="99">
        <v>1.9</v>
      </c>
      <c r="AZ26" s="231" t="s">
        <v>478</v>
      </c>
      <c r="BA26" s="99">
        <v>1.4</v>
      </c>
      <c r="BB26" s="231" t="s">
        <v>485</v>
      </c>
      <c r="BC26" s="99">
        <v>1.1000000000000001</v>
      </c>
      <c r="BD26" s="231" t="s">
        <v>486</v>
      </c>
      <c r="BE26" s="98">
        <v>0.8</v>
      </c>
      <c r="BF26" s="1" t="s">
        <v>475</v>
      </c>
      <c r="BG26" s="1"/>
      <c r="BH26" s="1"/>
      <c r="BK26" s="2" t="s">
        <v>425</v>
      </c>
    </row>
    <row r="27" spans="1:63" ht="77.400000000000006" thickBot="1" x14ac:dyDescent="0.35">
      <c r="A27" s="437"/>
      <c r="B27" s="370"/>
      <c r="C27" s="440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23"/>
      <c r="O27" s="430"/>
      <c r="P27" s="414"/>
      <c r="Q27" s="360"/>
      <c r="R27" s="417"/>
      <c r="S27" s="364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2" t="s">
        <v>501</v>
      </c>
      <c r="AU28" s="182" t="s">
        <v>502</v>
      </c>
      <c r="AV28" s="182" t="s">
        <v>503</v>
      </c>
      <c r="AW28" s="182" t="s">
        <v>504</v>
      </c>
      <c r="AX28" s="182" t="s">
        <v>505</v>
      </c>
      <c r="AY28" s="182" t="s">
        <v>506</v>
      </c>
      <c r="AZ28" s="182" t="s">
        <v>507</v>
      </c>
      <c r="BA28" s="182" t="s">
        <v>508</v>
      </c>
      <c r="BB28" s="182" t="s">
        <v>509</v>
      </c>
      <c r="BC28" s="182" t="s">
        <v>510</v>
      </c>
      <c r="BD28" s="182" t="s">
        <v>511</v>
      </c>
      <c r="BE28" s="182" t="s">
        <v>512</v>
      </c>
      <c r="BF28" s="182" t="s">
        <v>513</v>
      </c>
    </row>
    <row r="29" spans="1:63" ht="39" thickBot="1" x14ac:dyDescent="0.25">
      <c r="A29" s="435" t="s">
        <v>75</v>
      </c>
      <c r="B29" s="366">
        <v>4.5999999999999999E-2</v>
      </c>
      <c r="C29" s="438">
        <f>F29</f>
        <v>1.29E-2</v>
      </c>
      <c r="D29" s="331" t="s">
        <v>74</v>
      </c>
      <c r="E29" s="333">
        <v>4.5999999999999999E-2</v>
      </c>
      <c r="F29" s="335">
        <f>(I29+I30+I31)/100</f>
        <v>1.29E-2</v>
      </c>
      <c r="G29" s="19" t="s">
        <v>10</v>
      </c>
      <c r="H29" s="20">
        <v>2.1</v>
      </c>
      <c r="I29" s="163">
        <f>'[1]Analisis de resultados'!$Y$71</f>
        <v>0.5</v>
      </c>
      <c r="K29" s="65" t="s">
        <v>91</v>
      </c>
      <c r="L29" s="29">
        <v>4.5999999999999996</v>
      </c>
      <c r="M29" s="53">
        <f>AC29+AG29</f>
        <v>2.78</v>
      </c>
      <c r="N29" s="17" t="s">
        <v>108</v>
      </c>
      <c r="O29" s="31">
        <v>4.5999999999999999E-2</v>
      </c>
      <c r="P29" s="57">
        <f>M29/100</f>
        <v>2.7799999999999998E-2</v>
      </c>
      <c r="Q29" s="152" t="s">
        <v>241</v>
      </c>
      <c r="R29" s="66">
        <v>4.5999999999999999E-2</v>
      </c>
      <c r="S29" s="67">
        <f>P29</f>
        <v>2.7799999999999998E-2</v>
      </c>
      <c r="W29" s="112" t="s">
        <v>135</v>
      </c>
      <c r="X29" s="107" t="s">
        <v>83</v>
      </c>
      <c r="Y29" s="107">
        <v>4.5999999999999996</v>
      </c>
      <c r="Z29" s="107"/>
      <c r="AA29" s="427" t="s">
        <v>92</v>
      </c>
      <c r="AB29" s="428"/>
      <c r="AC29" s="106">
        <v>1.38</v>
      </c>
      <c r="AD29" s="93"/>
      <c r="AE29" s="427" t="s">
        <v>93</v>
      </c>
      <c r="AF29" s="428"/>
      <c r="AG29" s="106">
        <f>AE31+AF31+AG31</f>
        <v>1.4</v>
      </c>
      <c r="AH29" s="460" t="s">
        <v>102</v>
      </c>
      <c r="AI29" s="108"/>
      <c r="AJ29" s="465" t="s">
        <v>94</v>
      </c>
      <c r="AK29" s="466"/>
      <c r="AL29" s="466"/>
      <c r="AM29" s="466"/>
      <c r="AN29" s="466"/>
      <c r="AO29" s="466"/>
      <c r="AP29" s="467"/>
      <c r="AQ29" s="36"/>
      <c r="AR29" s="1" t="s">
        <v>544</v>
      </c>
      <c r="AS29" s="186">
        <f>AVERAGE(AT29:BF29)</f>
        <v>0.3</v>
      </c>
      <c r="AT29" s="4">
        <v>0.1</v>
      </c>
      <c r="AU29" s="4">
        <v>0.5</v>
      </c>
      <c r="AV29" s="261"/>
      <c r="AW29" s="261"/>
      <c r="AX29" s="4"/>
      <c r="AY29" s="4"/>
      <c r="AZ29" s="261"/>
      <c r="BA29" s="261"/>
      <c r="BB29" s="4"/>
      <c r="BC29" s="4"/>
      <c r="BD29" s="261"/>
      <c r="BE29" s="261"/>
      <c r="BF29" s="4"/>
    </row>
    <row r="30" spans="1:63" ht="67.2" x14ac:dyDescent="0.3">
      <c r="A30" s="436"/>
      <c r="B30" s="369"/>
      <c r="C30" s="439"/>
      <c r="D30" s="332"/>
      <c r="E30" s="334"/>
      <c r="F30" s="336"/>
      <c r="G30" s="11" t="s">
        <v>11</v>
      </c>
      <c r="H30" s="12">
        <v>1</v>
      </c>
      <c r="I30" s="166">
        <f>'[1]Analisis de resultados'!$Z$71</f>
        <v>0.55000000000000004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7" t="s">
        <v>130</v>
      </c>
      <c r="AB30" s="238" t="s">
        <v>456</v>
      </c>
      <c r="AC30" s="238" t="s">
        <v>126</v>
      </c>
      <c r="AE30" s="237" t="s">
        <v>127</v>
      </c>
      <c r="AF30" s="238" t="s">
        <v>128</v>
      </c>
      <c r="AG30" s="239" t="s">
        <v>129</v>
      </c>
      <c r="AH30" s="461"/>
      <c r="AI30" s="36"/>
      <c r="AJ30" s="237" t="s">
        <v>95</v>
      </c>
      <c r="AK30" s="238" t="s">
        <v>96</v>
      </c>
      <c r="AL30" s="238" t="s">
        <v>97</v>
      </c>
      <c r="AM30" s="240" t="s">
        <v>98</v>
      </c>
      <c r="AN30" s="238" t="s">
        <v>99</v>
      </c>
      <c r="AO30" s="238" t="s">
        <v>100</v>
      </c>
      <c r="AP30" s="239" t="s">
        <v>101</v>
      </c>
      <c r="AQ30" s="36"/>
      <c r="AR30" s="1" t="s">
        <v>545</v>
      </c>
      <c r="AS30" s="186">
        <f>AVERAGE(AT30:BF30)</f>
        <v>0.5</v>
      </c>
      <c r="AT30" s="4">
        <v>0.4</v>
      </c>
      <c r="AU30" s="4">
        <v>0.6</v>
      </c>
      <c r="AV30" s="261"/>
      <c r="AW30" s="261"/>
      <c r="AX30" s="4"/>
      <c r="AY30" s="4"/>
      <c r="AZ30" s="261"/>
      <c r="BA30" s="261"/>
      <c r="BB30" s="4"/>
      <c r="BC30" s="4"/>
      <c r="BD30" s="261"/>
      <c r="BE30" s="261"/>
      <c r="BF30" s="4"/>
    </row>
    <row r="31" spans="1:63" ht="48.6" thickBot="1" x14ac:dyDescent="0.35">
      <c r="A31" s="437"/>
      <c r="B31" s="370"/>
      <c r="C31" s="440"/>
      <c r="D31" s="322"/>
      <c r="E31" s="315"/>
      <c r="F31" s="318"/>
      <c r="G31" s="21" t="s">
        <v>12</v>
      </c>
      <c r="H31" s="22">
        <v>1.5</v>
      </c>
      <c r="I31" s="165">
        <f>'[1]Analisis de resultados'!$AA$71</f>
        <v>0.24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103">
        <v>0.4</v>
      </c>
      <c r="AF31" s="35">
        <v>0.5</v>
      </c>
      <c r="AG31" s="100">
        <v>0.5</v>
      </c>
      <c r="AH31" s="462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546</v>
      </c>
      <c r="AS31" s="186">
        <f>AVERAGE(AT31:BF31)</f>
        <v>0.5</v>
      </c>
      <c r="AT31" s="4">
        <v>0.5</v>
      </c>
      <c r="AU31" s="261">
        <v>0.5</v>
      </c>
      <c r="AV31" s="261"/>
      <c r="AW31" s="261"/>
      <c r="AX31" s="4"/>
      <c r="AY31" s="261"/>
      <c r="AZ31" s="261"/>
      <c r="BA31" s="261"/>
      <c r="BB31" s="4"/>
      <c r="BC31" s="261"/>
      <c r="BD31" s="261"/>
      <c r="BE31" s="261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186">
        <f>SUM(AS29:AS31)</f>
        <v>1.3</v>
      </c>
      <c r="AT32" s="247">
        <f>SUM(AT29:AT31)</f>
        <v>1</v>
      </c>
      <c r="AU32" s="247">
        <f t="shared" ref="AU32:AV32" si="0">SUM(AU29:AU31)</f>
        <v>1.6</v>
      </c>
      <c r="AV32" s="247">
        <f t="shared" si="0"/>
        <v>0</v>
      </c>
      <c r="AW32" s="247">
        <f t="shared" ref="AW32" si="1">SUM(AW29:AW31)</f>
        <v>0</v>
      </c>
      <c r="AX32" s="247">
        <f t="shared" ref="AX32" si="2">SUM(AX29:AX31)</f>
        <v>0</v>
      </c>
      <c r="AY32" s="247">
        <f t="shared" ref="AY32" si="3">SUM(AY29:AY31)</f>
        <v>0</v>
      </c>
      <c r="AZ32" s="247">
        <f t="shared" ref="AZ32" si="4">SUM(AZ29:AZ31)</f>
        <v>0</v>
      </c>
      <c r="BA32" s="247">
        <f t="shared" ref="BA32" si="5">SUM(BA29:BA31)</f>
        <v>0</v>
      </c>
      <c r="BB32" s="247">
        <f t="shared" ref="BB32" si="6">SUM(BB29:BB31)</f>
        <v>0</v>
      </c>
      <c r="BC32" s="247"/>
      <c r="BD32" s="247"/>
      <c r="BE32" s="247"/>
      <c r="BF32" s="247"/>
    </row>
    <row r="33" spans="1:63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3" s="36" customFormat="1" ht="21.6" customHeight="1" thickBot="1" x14ac:dyDescent="0.35">
      <c r="A34" s="379" t="s">
        <v>136</v>
      </c>
      <c r="B34" s="379"/>
      <c r="C34" s="379"/>
      <c r="D34" s="379"/>
      <c r="E34" s="379"/>
      <c r="F34" s="379"/>
      <c r="G34" s="379"/>
      <c r="H34" s="374">
        <f>C36+C43+C50+C68+C75</f>
        <v>0.11150000000000002</v>
      </c>
      <c r="I34" s="374"/>
      <c r="K34" s="375" t="s">
        <v>136</v>
      </c>
      <c r="L34" s="376"/>
      <c r="M34" s="376"/>
      <c r="N34" s="376"/>
      <c r="O34" s="376"/>
      <c r="P34" s="376"/>
      <c r="Q34" s="376"/>
      <c r="R34" s="377">
        <f>S36+S43+S50+S68+S75</f>
        <v>0.19823333333333337</v>
      </c>
      <c r="S34" s="378"/>
      <c r="W34" s="39"/>
      <c r="X34" s="37"/>
      <c r="AL34" s="39"/>
      <c r="AN34" s="39"/>
    </row>
    <row r="35" spans="1:63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427</v>
      </c>
      <c r="BA35" s="1" t="s">
        <v>428</v>
      </c>
      <c r="BB35" s="1" t="s">
        <v>429</v>
      </c>
      <c r="BC35" s="1" t="s">
        <v>443</v>
      </c>
      <c r="BD35" s="1" t="s">
        <v>444</v>
      </c>
      <c r="BE35" s="1" t="s">
        <v>445</v>
      </c>
    </row>
    <row r="36" spans="1:63" ht="86.4" x14ac:dyDescent="0.2">
      <c r="A36" s="365" t="s">
        <v>155</v>
      </c>
      <c r="B36" s="366">
        <v>0.09</v>
      </c>
      <c r="C36" s="367">
        <f>F36+F37+F38+F40</f>
        <v>3.3000000000000002E-2</v>
      </c>
      <c r="D36" s="10" t="s">
        <v>137</v>
      </c>
      <c r="E36" s="9">
        <v>2.8000000000000001E-2</v>
      </c>
      <c r="F36" s="121">
        <f>I36/100</f>
        <v>0.01</v>
      </c>
      <c r="G36" s="15" t="s">
        <v>13</v>
      </c>
      <c r="H36" s="16">
        <v>2.8</v>
      </c>
      <c r="I36" s="175">
        <f>'[1]Analisis de resultados'!$AC$71</f>
        <v>1</v>
      </c>
      <c r="K36" s="134" t="s">
        <v>157</v>
      </c>
      <c r="L36" s="16">
        <v>2.8</v>
      </c>
      <c r="M36" s="54">
        <f>AB36+AM36</f>
        <v>1.75</v>
      </c>
      <c r="N36" s="10" t="s">
        <v>156</v>
      </c>
      <c r="O36" s="9">
        <v>2.8000000000000001E-2</v>
      </c>
      <c r="P36" s="121">
        <f>M36/100</f>
        <v>1.7500000000000002E-2</v>
      </c>
      <c r="Q36" s="359" t="s">
        <v>242</v>
      </c>
      <c r="R36" s="366">
        <v>0.09</v>
      </c>
      <c r="S36" s="371">
        <f>P36+P37+P38+P40</f>
        <v>7.5500000000000012E-2</v>
      </c>
      <c r="W36" s="111" t="s">
        <v>304</v>
      </c>
      <c r="X36" s="113" t="s">
        <v>83</v>
      </c>
      <c r="Y36" s="113">
        <v>2.8</v>
      </c>
      <c r="Z36" s="113"/>
      <c r="AA36" s="224" t="s">
        <v>314</v>
      </c>
      <c r="AB36" s="96">
        <v>1.5</v>
      </c>
      <c r="AC36" s="56"/>
      <c r="AD36" s="231" t="s">
        <v>305</v>
      </c>
      <c r="AE36" s="98">
        <v>0.5</v>
      </c>
      <c r="AF36" s="232" t="s">
        <v>306</v>
      </c>
      <c r="AG36" s="98">
        <v>0.5</v>
      </c>
      <c r="AH36" s="232" t="s">
        <v>307</v>
      </c>
      <c r="AI36" s="99">
        <v>0.5</v>
      </c>
      <c r="AJ36" s="1" t="s">
        <v>451</v>
      </c>
      <c r="AL36" s="224" t="s">
        <v>321</v>
      </c>
      <c r="AM36" s="96">
        <v>0.25</v>
      </c>
      <c r="AN36" s="1">
        <v>1</v>
      </c>
      <c r="AO36" s="231" t="s">
        <v>299</v>
      </c>
      <c r="AP36" s="98">
        <v>1.3</v>
      </c>
      <c r="AQ36" s="231" t="s">
        <v>308</v>
      </c>
      <c r="AR36" s="99">
        <v>1</v>
      </c>
      <c r="AS36" s="231" t="s">
        <v>309</v>
      </c>
      <c r="AT36" s="99">
        <v>0.75</v>
      </c>
      <c r="AU36" s="231" t="s">
        <v>310</v>
      </c>
      <c r="AV36" s="99">
        <v>0.5</v>
      </c>
      <c r="AW36" s="231" t="s">
        <v>311</v>
      </c>
      <c r="AX36" s="99">
        <v>0.25</v>
      </c>
      <c r="AZ36" s="307"/>
      <c r="BA36" s="307"/>
      <c r="BB36" s="307"/>
      <c r="BC36" s="307"/>
      <c r="BD36" s="307"/>
      <c r="BE36" s="307"/>
      <c r="BF36" s="308"/>
      <c r="BG36" s="308"/>
      <c r="BH36" s="308"/>
      <c r="BI36" s="308"/>
      <c r="BJ36" s="1" t="s">
        <v>541</v>
      </c>
      <c r="BK36" s="300" t="e">
        <f>AVERAGE(AZ36:BI36)</f>
        <v>#DIV/0!</v>
      </c>
    </row>
    <row r="37" spans="1:63" ht="67.2" x14ac:dyDescent="0.2">
      <c r="A37" s="384"/>
      <c r="B37" s="369"/>
      <c r="C37" s="385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6">
        <f>'[1]Analisis de resultados'!$AD$71</f>
        <v>1</v>
      </c>
      <c r="K37" s="135" t="s">
        <v>159</v>
      </c>
      <c r="L37" s="12">
        <v>1</v>
      </c>
      <c r="M37" s="55">
        <f>AB37+AM37</f>
        <v>2</v>
      </c>
      <c r="N37" s="7" t="s">
        <v>158</v>
      </c>
      <c r="O37" s="8">
        <v>0.01</v>
      </c>
      <c r="P37" s="122">
        <f>M37/100</f>
        <v>0.02</v>
      </c>
      <c r="Q37" s="368"/>
      <c r="R37" s="369"/>
      <c r="S37" s="372"/>
      <c r="W37" s="111" t="s">
        <v>303</v>
      </c>
      <c r="X37" s="113" t="s">
        <v>83</v>
      </c>
      <c r="Y37" s="113">
        <v>1</v>
      </c>
      <c r="Z37" s="113"/>
      <c r="AA37" s="224" t="s">
        <v>315</v>
      </c>
      <c r="AB37" s="96">
        <v>1.5</v>
      </c>
      <c r="AC37" s="56"/>
      <c r="AD37" s="231" t="s">
        <v>305</v>
      </c>
      <c r="AE37" s="98">
        <v>0.2</v>
      </c>
      <c r="AF37" s="232" t="s">
        <v>306</v>
      </c>
      <c r="AG37" s="98">
        <v>0.2</v>
      </c>
      <c r="AH37" s="232" t="s">
        <v>307</v>
      </c>
      <c r="AI37" s="99">
        <v>0.1</v>
      </c>
      <c r="AL37" s="224" t="s">
        <v>320</v>
      </c>
      <c r="AM37" s="96">
        <v>0.5</v>
      </c>
      <c r="AN37" s="1">
        <v>0</v>
      </c>
      <c r="AO37" s="231" t="s">
        <v>299</v>
      </c>
      <c r="AP37" s="98">
        <v>0.5</v>
      </c>
      <c r="AQ37" s="231" t="s">
        <v>308</v>
      </c>
      <c r="AR37" s="99">
        <v>0.4</v>
      </c>
      <c r="AS37" s="231" t="s">
        <v>309</v>
      </c>
      <c r="AT37" s="99">
        <v>0.3</v>
      </c>
      <c r="AU37" s="231" t="s">
        <v>310</v>
      </c>
      <c r="AV37" s="99">
        <v>0.2</v>
      </c>
      <c r="AW37" s="231" t="s">
        <v>311</v>
      </c>
      <c r="AX37" s="99">
        <v>0.1</v>
      </c>
      <c r="AZ37" s="173"/>
      <c r="BA37" s="173"/>
      <c r="BB37" s="173"/>
      <c r="BC37" s="173"/>
      <c r="BD37" s="173"/>
      <c r="BE37" s="173"/>
      <c r="BF37" s="301"/>
      <c r="BG37" s="301"/>
      <c r="BH37" s="301"/>
      <c r="BI37" s="301"/>
      <c r="BJ37" s="1" t="s">
        <v>446</v>
      </c>
      <c r="BK37" s="300" t="e">
        <f>AVERAGE(AZ37:BI37)</f>
        <v>#DIV/0!</v>
      </c>
    </row>
    <row r="38" spans="1:63" ht="58.2" thickBot="1" x14ac:dyDescent="0.35">
      <c r="A38" s="384"/>
      <c r="B38" s="369"/>
      <c r="C38" s="385"/>
      <c r="D38" s="321" t="s">
        <v>139</v>
      </c>
      <c r="E38" s="313">
        <v>2.8000000000000001E-2</v>
      </c>
      <c r="F38" s="316">
        <f>(I38+I39)/100</f>
        <v>9.0000000000000011E-3</v>
      </c>
      <c r="G38" s="11" t="s">
        <v>15</v>
      </c>
      <c r="H38" s="12">
        <v>1.4</v>
      </c>
      <c r="I38" s="166">
        <f>'[1]Analisis de resultados'!$AE$71</f>
        <v>0.5</v>
      </c>
      <c r="K38" s="135" t="s">
        <v>161</v>
      </c>
      <c r="L38" s="309"/>
      <c r="M38" s="310"/>
      <c r="N38" s="321" t="s">
        <v>160</v>
      </c>
      <c r="O38" s="313">
        <v>2.8000000000000001E-2</v>
      </c>
      <c r="P38" s="316">
        <f>M39/100</f>
        <v>1.7000000000000001E-2</v>
      </c>
      <c r="Q38" s="368"/>
      <c r="R38" s="369"/>
      <c r="S38" s="372"/>
      <c r="AZ38" s="1"/>
    </row>
    <row r="39" spans="1:63" ht="106.2" thickBot="1" x14ac:dyDescent="0.25">
      <c r="A39" s="384"/>
      <c r="B39" s="369"/>
      <c r="C39" s="385"/>
      <c r="D39" s="323"/>
      <c r="E39" s="314"/>
      <c r="F39" s="317"/>
      <c r="G39" s="11" t="s">
        <v>16</v>
      </c>
      <c r="H39" s="12">
        <v>1.4</v>
      </c>
      <c r="I39" s="166">
        <f>'[1]Analisis de resultados'!$AF$71</f>
        <v>0.4</v>
      </c>
      <c r="K39" s="135" t="s">
        <v>162</v>
      </c>
      <c r="L39" s="16">
        <v>2.8</v>
      </c>
      <c r="M39" s="54">
        <f>AB39+AM39</f>
        <v>1.7</v>
      </c>
      <c r="N39" s="323"/>
      <c r="O39" s="314"/>
      <c r="P39" s="317"/>
      <c r="Q39" s="368"/>
      <c r="R39" s="369"/>
      <c r="S39" s="372"/>
      <c r="W39" s="111" t="s">
        <v>312</v>
      </c>
      <c r="X39" s="113" t="s">
        <v>83</v>
      </c>
      <c r="Y39" s="113">
        <v>2.8</v>
      </c>
      <c r="Z39" s="113"/>
      <c r="AA39" s="224" t="s">
        <v>316</v>
      </c>
      <c r="AB39" s="96">
        <v>1.5</v>
      </c>
      <c r="AC39" s="56"/>
      <c r="AD39" s="241" t="s">
        <v>305</v>
      </c>
      <c r="AE39" s="220">
        <v>0.5</v>
      </c>
      <c r="AF39" s="232" t="s">
        <v>306</v>
      </c>
      <c r="AG39" s="98">
        <v>0.5</v>
      </c>
      <c r="AH39" s="232" t="s">
        <v>307</v>
      </c>
      <c r="AI39" s="99">
        <v>0.4</v>
      </c>
      <c r="AJ39" s="1" t="s">
        <v>451</v>
      </c>
      <c r="AL39" s="224" t="s">
        <v>319</v>
      </c>
      <c r="AM39" s="96">
        <v>0.2</v>
      </c>
      <c r="AO39" s="231" t="s">
        <v>299</v>
      </c>
      <c r="AP39" s="98">
        <v>1.4</v>
      </c>
      <c r="AQ39" s="231" t="s">
        <v>308</v>
      </c>
      <c r="AR39" s="99">
        <v>1.1000000000000001</v>
      </c>
      <c r="AS39" s="231" t="s">
        <v>309</v>
      </c>
      <c r="AT39" s="99">
        <v>0.8</v>
      </c>
      <c r="AU39" s="231" t="s">
        <v>310</v>
      </c>
      <c r="AV39" s="99">
        <v>0.5</v>
      </c>
      <c r="AW39" s="231" t="s">
        <v>311</v>
      </c>
      <c r="AX39" s="99">
        <v>0.2</v>
      </c>
      <c r="AZ39" s="307"/>
      <c r="BA39" s="307"/>
      <c r="BB39" s="307"/>
      <c r="BC39" s="307"/>
      <c r="BD39" s="307"/>
      <c r="BE39" s="307"/>
      <c r="BF39" s="307"/>
      <c r="BG39" s="308"/>
      <c r="BH39" s="308"/>
      <c r="BI39" s="308"/>
      <c r="BJ39" s="1" t="s">
        <v>514</v>
      </c>
      <c r="BK39" s="300" t="e">
        <f>AVERAGE(AZ39:BI39)</f>
        <v>#DIV/0!</v>
      </c>
    </row>
    <row r="40" spans="1:63" ht="76.8" x14ac:dyDescent="0.2">
      <c r="A40" s="384"/>
      <c r="B40" s="369"/>
      <c r="C40" s="385"/>
      <c r="D40" s="390" t="s">
        <v>140</v>
      </c>
      <c r="E40" s="392">
        <v>2.4E-2</v>
      </c>
      <c r="F40" s="394">
        <f>I40/100</f>
        <v>4.0000000000000001E-3</v>
      </c>
      <c r="G40" s="11" t="s">
        <v>17</v>
      </c>
      <c r="H40" s="399">
        <v>2.4</v>
      </c>
      <c r="I40" s="397">
        <f>'[1]Analisis de resultados'!$AG$71</f>
        <v>0.4</v>
      </c>
      <c r="K40" s="135" t="s">
        <v>164</v>
      </c>
      <c r="L40" s="16">
        <v>1.2</v>
      </c>
      <c r="M40" s="54">
        <f>AB40+AM40</f>
        <v>1.2</v>
      </c>
      <c r="N40" s="321" t="s">
        <v>163</v>
      </c>
      <c r="O40" s="313">
        <v>2.4E-2</v>
      </c>
      <c r="P40" s="316">
        <f>(M40+M41)/100</f>
        <v>2.0999999999999998E-2</v>
      </c>
      <c r="Q40" s="368"/>
      <c r="R40" s="369"/>
      <c r="S40" s="372"/>
      <c r="W40" s="111" t="s">
        <v>313</v>
      </c>
      <c r="X40" s="113" t="s">
        <v>83</v>
      </c>
      <c r="Y40" s="113">
        <v>1.2</v>
      </c>
      <c r="Z40" s="113"/>
      <c r="AA40" s="224" t="s">
        <v>317</v>
      </c>
      <c r="AB40" s="96">
        <v>0.6</v>
      </c>
      <c r="AC40" s="56"/>
      <c r="AD40" s="242" t="s">
        <v>323</v>
      </c>
      <c r="AE40" s="101">
        <v>0.3</v>
      </c>
      <c r="AF40" s="232" t="s">
        <v>322</v>
      </c>
      <c r="AG40" s="98">
        <v>0.3</v>
      </c>
      <c r="AH40" s="232" t="s">
        <v>324</v>
      </c>
      <c r="AI40" s="99">
        <v>0.6</v>
      </c>
      <c r="AL40" s="224" t="s">
        <v>318</v>
      </c>
      <c r="AM40" s="96">
        <v>0.6</v>
      </c>
      <c r="AN40" s="1">
        <v>0</v>
      </c>
      <c r="AO40" s="231" t="s">
        <v>299</v>
      </c>
      <c r="AP40" s="98">
        <v>0.6</v>
      </c>
      <c r="AQ40" s="231" t="s">
        <v>329</v>
      </c>
      <c r="AR40" s="99">
        <v>0.4</v>
      </c>
      <c r="AS40" s="231" t="s">
        <v>328</v>
      </c>
      <c r="AT40" s="99">
        <v>0.3</v>
      </c>
      <c r="AU40" s="231" t="s">
        <v>327</v>
      </c>
      <c r="AV40" s="99">
        <v>0.2</v>
      </c>
      <c r="AW40" s="231" t="s">
        <v>326</v>
      </c>
      <c r="AX40" s="99">
        <v>0.1</v>
      </c>
      <c r="AZ40" s="173"/>
      <c r="BA40" s="173"/>
      <c r="BB40" s="173"/>
      <c r="BC40" s="173"/>
      <c r="BD40" s="173"/>
      <c r="BE40" s="173"/>
      <c r="BF40" s="173"/>
      <c r="BG40" s="173"/>
      <c r="BH40" s="301"/>
      <c r="BI40" s="301"/>
      <c r="BJ40" s="1" t="s">
        <v>515</v>
      </c>
      <c r="BK40" s="300" t="e">
        <f>AVERAGE(AZ40:BI40)</f>
        <v>#DIV/0!</v>
      </c>
    </row>
    <row r="41" spans="1:63" ht="39" thickBot="1" x14ac:dyDescent="0.25">
      <c r="A41" s="352"/>
      <c r="B41" s="354"/>
      <c r="C41" s="356"/>
      <c r="D41" s="390"/>
      <c r="E41" s="392"/>
      <c r="F41" s="394"/>
      <c r="G41" s="151"/>
      <c r="H41" s="399"/>
      <c r="I41" s="398"/>
      <c r="K41" s="136" t="s">
        <v>165</v>
      </c>
      <c r="L41" s="22">
        <v>1.2</v>
      </c>
      <c r="M41" s="75">
        <f>AB41+AM41</f>
        <v>0.89999999999999991</v>
      </c>
      <c r="N41" s="322"/>
      <c r="O41" s="315"/>
      <c r="P41" s="318"/>
      <c r="Q41" s="360"/>
      <c r="R41" s="370"/>
      <c r="S41" s="373"/>
      <c r="W41" s="111" t="s">
        <v>325</v>
      </c>
      <c r="X41" s="113" t="s">
        <v>83</v>
      </c>
      <c r="Y41" s="113">
        <v>1.2</v>
      </c>
      <c r="Z41" s="113"/>
      <c r="AA41" s="224" t="s">
        <v>317</v>
      </c>
      <c r="AB41" s="96">
        <v>0.6</v>
      </c>
      <c r="AC41" s="56"/>
      <c r="AD41" s="231" t="s">
        <v>323</v>
      </c>
      <c r="AE41" s="98">
        <v>0.3</v>
      </c>
      <c r="AF41" s="232" t="s">
        <v>322</v>
      </c>
      <c r="AG41" s="98">
        <v>0.3</v>
      </c>
      <c r="AH41" s="232" t="s">
        <v>324</v>
      </c>
      <c r="AI41" s="99">
        <v>0.6</v>
      </c>
      <c r="AL41" s="224" t="s">
        <v>318</v>
      </c>
      <c r="AM41" s="96">
        <v>0.3</v>
      </c>
      <c r="AN41" s="1">
        <v>1</v>
      </c>
      <c r="AO41" s="231" t="s">
        <v>299</v>
      </c>
      <c r="AP41" s="98">
        <v>0.6</v>
      </c>
      <c r="AQ41" s="231" t="s">
        <v>330</v>
      </c>
      <c r="AR41" s="99">
        <v>0.4</v>
      </c>
      <c r="AS41" s="231" t="s">
        <v>331</v>
      </c>
      <c r="AT41" s="99">
        <v>0.3</v>
      </c>
      <c r="AU41" s="231" t="s">
        <v>332</v>
      </c>
      <c r="AV41" s="99">
        <v>0.2</v>
      </c>
      <c r="AW41" s="231" t="s">
        <v>333</v>
      </c>
      <c r="AX41" s="99">
        <v>0.1</v>
      </c>
    </row>
    <row r="42" spans="1:63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3" ht="57.6" x14ac:dyDescent="0.2">
      <c r="A43" s="357" t="s">
        <v>154</v>
      </c>
      <c r="B43" s="342">
        <v>0.08</v>
      </c>
      <c r="C43" s="358">
        <f>F43+F45+F47</f>
        <v>3.7000000000000005E-2</v>
      </c>
      <c r="D43" s="390" t="s">
        <v>141</v>
      </c>
      <c r="E43" s="392">
        <v>0.03</v>
      </c>
      <c r="F43" s="394">
        <f>(I43+I44)/100</f>
        <v>1.2500000000000001E-2</v>
      </c>
      <c r="G43" s="11" t="s">
        <v>18</v>
      </c>
      <c r="H43" s="12">
        <v>1.5</v>
      </c>
      <c r="I43" s="166">
        <f>'[1]Analisis de resultados'!$AH$71</f>
        <v>0.75</v>
      </c>
      <c r="K43" s="137" t="s">
        <v>167</v>
      </c>
      <c r="L43" s="395">
        <v>3</v>
      </c>
      <c r="M43" s="396">
        <f>AB43+AM43</f>
        <v>1.8</v>
      </c>
      <c r="N43" s="331" t="s">
        <v>166</v>
      </c>
      <c r="O43" s="333">
        <v>0.03</v>
      </c>
      <c r="P43" s="335">
        <f>M43/100</f>
        <v>1.8000000000000002E-2</v>
      </c>
      <c r="Q43" s="359" t="s">
        <v>243</v>
      </c>
      <c r="R43" s="366">
        <v>0.08</v>
      </c>
      <c r="S43" s="371">
        <f>P43+P45+P47</f>
        <v>5.2400000000000002E-2</v>
      </c>
      <c r="W43" s="111" t="s">
        <v>334</v>
      </c>
      <c r="X43" s="113" t="s">
        <v>83</v>
      </c>
      <c r="Y43" s="113">
        <v>3</v>
      </c>
      <c r="Z43" s="113"/>
      <c r="AA43" s="224" t="s">
        <v>314</v>
      </c>
      <c r="AB43" s="96">
        <v>1.5</v>
      </c>
      <c r="AC43" s="56"/>
      <c r="AD43" s="231" t="s">
        <v>305</v>
      </c>
      <c r="AE43" s="98">
        <v>0.5</v>
      </c>
      <c r="AF43" s="232" t="s">
        <v>306</v>
      </c>
      <c r="AG43" s="98">
        <v>0.5</v>
      </c>
      <c r="AH43" s="232" t="s">
        <v>307</v>
      </c>
      <c r="AI43" s="99">
        <v>0.5</v>
      </c>
      <c r="AL43" s="224" t="s">
        <v>339</v>
      </c>
      <c r="AM43" s="96">
        <v>0.3</v>
      </c>
      <c r="AN43" s="1">
        <v>0</v>
      </c>
      <c r="AO43" s="231" t="s">
        <v>299</v>
      </c>
      <c r="AP43" s="98">
        <v>1.5</v>
      </c>
      <c r="AQ43" s="231" t="s">
        <v>342</v>
      </c>
      <c r="AR43" s="99">
        <v>1.2</v>
      </c>
      <c r="AS43" s="231" t="s">
        <v>341</v>
      </c>
      <c r="AT43" s="99">
        <v>0.9</v>
      </c>
      <c r="AU43" s="231" t="s">
        <v>340</v>
      </c>
      <c r="AV43" s="99">
        <v>0.6</v>
      </c>
      <c r="AW43" s="231" t="s">
        <v>338</v>
      </c>
      <c r="AX43" s="99">
        <v>0.3</v>
      </c>
      <c r="AZ43" s="173"/>
      <c r="BA43" s="301"/>
      <c r="BB43" s="301"/>
      <c r="BC43" s="301"/>
      <c r="BD43" s="301"/>
      <c r="BE43" s="301"/>
      <c r="BF43" s="301"/>
      <c r="BG43" s="301"/>
      <c r="BH43" s="301"/>
      <c r="BI43" s="301"/>
      <c r="BJ43" s="1" t="s">
        <v>516</v>
      </c>
      <c r="BK43" s="300" t="e">
        <f>AVERAGE(AZ43:BI43)</f>
        <v>#DIV/0!</v>
      </c>
    </row>
    <row r="44" spans="1:63" ht="105.6" x14ac:dyDescent="0.3">
      <c r="A44" s="357"/>
      <c r="B44" s="342"/>
      <c r="C44" s="358"/>
      <c r="D44" s="390"/>
      <c r="E44" s="392"/>
      <c r="F44" s="394"/>
      <c r="G44" s="11" t="s">
        <v>19</v>
      </c>
      <c r="H44" s="12">
        <v>1.5</v>
      </c>
      <c r="I44" s="166">
        <f>'[1]Analisis de resultados'!$AI$71</f>
        <v>0.5</v>
      </c>
      <c r="K44" s="135" t="s">
        <v>169</v>
      </c>
      <c r="L44" s="328"/>
      <c r="M44" s="324"/>
      <c r="N44" s="323"/>
      <c r="O44" s="314"/>
      <c r="P44" s="317"/>
      <c r="Q44" s="368"/>
      <c r="R44" s="369"/>
      <c r="S44" s="372"/>
    </row>
    <row r="45" spans="1:63" ht="67.2" x14ac:dyDescent="0.2">
      <c r="A45" s="357"/>
      <c r="B45" s="342"/>
      <c r="C45" s="358"/>
      <c r="D45" s="390" t="s">
        <v>142</v>
      </c>
      <c r="E45" s="392">
        <v>0.03</v>
      </c>
      <c r="F45" s="394">
        <f>(I45+I46)/100</f>
        <v>1.2500000000000001E-2</v>
      </c>
      <c r="G45" s="11" t="s">
        <v>20</v>
      </c>
      <c r="H45" s="12">
        <v>1.5</v>
      </c>
      <c r="I45" s="166">
        <f>'[1]Analisis de resultados'!$AJ$71</f>
        <v>0.75</v>
      </c>
      <c r="K45" s="135" t="s">
        <v>170</v>
      </c>
      <c r="L45" s="327">
        <v>3</v>
      </c>
      <c r="M45" s="319">
        <f>AB45+AM45</f>
        <v>1.8</v>
      </c>
      <c r="N45" s="321" t="s">
        <v>168</v>
      </c>
      <c r="O45" s="313">
        <v>0.03</v>
      </c>
      <c r="P45" s="316">
        <f>M45/100</f>
        <v>1.8000000000000002E-2</v>
      </c>
      <c r="Q45" s="368"/>
      <c r="R45" s="369"/>
      <c r="S45" s="372"/>
      <c r="W45" s="111" t="s">
        <v>335</v>
      </c>
      <c r="X45" s="113" t="s">
        <v>83</v>
      </c>
      <c r="Y45" s="113">
        <v>3</v>
      </c>
      <c r="Z45" s="113"/>
      <c r="AA45" s="224" t="s">
        <v>314</v>
      </c>
      <c r="AB45" s="96">
        <v>1.5</v>
      </c>
      <c r="AC45" s="56"/>
      <c r="AD45" s="231" t="s">
        <v>305</v>
      </c>
      <c r="AE45" s="98">
        <v>0.5</v>
      </c>
      <c r="AF45" s="232" t="s">
        <v>306</v>
      </c>
      <c r="AG45" s="98">
        <v>0.5</v>
      </c>
      <c r="AH45" s="232" t="s">
        <v>307</v>
      </c>
      <c r="AI45" s="99">
        <v>0.5</v>
      </c>
      <c r="AL45" s="224" t="s">
        <v>339</v>
      </c>
      <c r="AM45" s="96">
        <v>0.3</v>
      </c>
      <c r="AN45" s="1">
        <v>0</v>
      </c>
      <c r="AO45" s="231" t="s">
        <v>299</v>
      </c>
      <c r="AP45" s="98">
        <v>1.5</v>
      </c>
      <c r="AQ45" s="231" t="s">
        <v>342</v>
      </c>
      <c r="AR45" s="99">
        <v>1.2</v>
      </c>
      <c r="AS45" s="231" t="s">
        <v>341</v>
      </c>
      <c r="AT45" s="99">
        <v>0.9</v>
      </c>
      <c r="AU45" s="231" t="s">
        <v>340</v>
      </c>
      <c r="AV45" s="99">
        <v>0.6</v>
      </c>
      <c r="AW45" s="231" t="s">
        <v>338</v>
      </c>
      <c r="AX45" s="99">
        <v>0.3</v>
      </c>
    </row>
    <row r="46" spans="1:63" ht="105.6" x14ac:dyDescent="0.3">
      <c r="A46" s="357"/>
      <c r="B46" s="342"/>
      <c r="C46" s="358"/>
      <c r="D46" s="390"/>
      <c r="E46" s="392"/>
      <c r="F46" s="394"/>
      <c r="G46" s="11" t="s">
        <v>21</v>
      </c>
      <c r="H46" s="12">
        <v>1.5</v>
      </c>
      <c r="I46" s="166">
        <f>'[1]Analisis de resultados'!$AK$71</f>
        <v>0.5</v>
      </c>
      <c r="K46" s="135" t="s">
        <v>171</v>
      </c>
      <c r="L46" s="328"/>
      <c r="M46" s="324"/>
      <c r="N46" s="323"/>
      <c r="O46" s="314"/>
      <c r="P46" s="317"/>
      <c r="Q46" s="368"/>
      <c r="R46" s="369"/>
      <c r="S46" s="372"/>
    </row>
    <row r="47" spans="1:63" ht="67.2" x14ac:dyDescent="0.2">
      <c r="A47" s="357"/>
      <c r="B47" s="342"/>
      <c r="C47" s="358"/>
      <c r="D47" s="390" t="s">
        <v>143</v>
      </c>
      <c r="E47" s="392">
        <v>0.02</v>
      </c>
      <c r="F47" s="394">
        <f>I47/100</f>
        <v>1.2E-2</v>
      </c>
      <c r="G47" s="11" t="s">
        <v>22</v>
      </c>
      <c r="H47" s="399">
        <v>2</v>
      </c>
      <c r="I47" s="397">
        <f>'[1]Analisis de resultados'!$AL$71</f>
        <v>1.2</v>
      </c>
      <c r="K47" s="135" t="s">
        <v>173</v>
      </c>
      <c r="L47" s="12">
        <v>1</v>
      </c>
      <c r="M47" s="55">
        <f>AB47+AM47</f>
        <v>0.84000000000000008</v>
      </c>
      <c r="N47" s="321" t="s">
        <v>172</v>
      </c>
      <c r="O47" s="313">
        <v>0.02</v>
      </c>
      <c r="P47" s="316">
        <f>(M47+M48)/100</f>
        <v>1.6400000000000001E-2</v>
      </c>
      <c r="Q47" s="368"/>
      <c r="R47" s="369"/>
      <c r="S47" s="372"/>
      <c r="W47" s="111" t="s">
        <v>336</v>
      </c>
      <c r="X47" s="113" t="s">
        <v>83</v>
      </c>
      <c r="Y47" s="113">
        <v>1</v>
      </c>
      <c r="Z47" s="113"/>
      <c r="AA47" s="224" t="s">
        <v>315</v>
      </c>
      <c r="AB47" s="96">
        <v>0.34</v>
      </c>
      <c r="AC47" s="56"/>
      <c r="AD47" s="231" t="s">
        <v>323</v>
      </c>
      <c r="AE47" s="98">
        <v>0.3</v>
      </c>
      <c r="AF47" s="232" t="s">
        <v>322</v>
      </c>
      <c r="AG47" s="98">
        <v>0.3</v>
      </c>
      <c r="AH47" s="232" t="s">
        <v>324</v>
      </c>
      <c r="AI47" s="99">
        <v>0.5</v>
      </c>
      <c r="AL47" s="224" t="s">
        <v>320</v>
      </c>
      <c r="AM47" s="96">
        <v>0.5</v>
      </c>
      <c r="AN47" s="1">
        <v>5</v>
      </c>
      <c r="AO47" s="231" t="s">
        <v>533</v>
      </c>
      <c r="AP47" s="98">
        <v>0.5</v>
      </c>
      <c r="AQ47" s="231" t="s">
        <v>532</v>
      </c>
      <c r="AR47" s="99">
        <v>0.4</v>
      </c>
      <c r="AS47" s="231" t="s">
        <v>534</v>
      </c>
      <c r="AT47" s="99">
        <v>0.3</v>
      </c>
      <c r="AU47" s="231" t="s">
        <v>535</v>
      </c>
      <c r="AV47" s="99">
        <v>0.2</v>
      </c>
      <c r="AW47" s="231" t="s">
        <v>536</v>
      </c>
      <c r="AX47" s="99">
        <v>0.1</v>
      </c>
      <c r="AZ47" s="307">
        <v>0.3</v>
      </c>
      <c r="BA47" s="307">
        <v>0.5</v>
      </c>
      <c r="BB47" s="307">
        <v>0.3</v>
      </c>
      <c r="BC47" s="307">
        <v>0.3</v>
      </c>
      <c r="BD47" s="307">
        <v>0.3</v>
      </c>
      <c r="BE47" s="307"/>
      <c r="BF47" s="307"/>
      <c r="BG47" s="307"/>
      <c r="BH47" s="308"/>
      <c r="BI47" s="308"/>
      <c r="BJ47" s="1" t="s">
        <v>517</v>
      </c>
      <c r="BK47" s="300">
        <f>AVERAGE(AZ47:BI47)</f>
        <v>0.34</v>
      </c>
    </row>
    <row r="48" spans="1:63" ht="31.2" thickBot="1" x14ac:dyDescent="0.25">
      <c r="A48" s="357"/>
      <c r="B48" s="342"/>
      <c r="C48" s="358"/>
      <c r="D48" s="390"/>
      <c r="E48" s="392"/>
      <c r="F48" s="394"/>
      <c r="G48" s="52"/>
      <c r="H48" s="399"/>
      <c r="I48" s="398"/>
      <c r="K48" s="136" t="s">
        <v>174</v>
      </c>
      <c r="L48" s="22">
        <v>1</v>
      </c>
      <c r="M48" s="75">
        <f>AB48+AM48</f>
        <v>0.8</v>
      </c>
      <c r="N48" s="322"/>
      <c r="O48" s="315"/>
      <c r="P48" s="318"/>
      <c r="Q48" s="360"/>
      <c r="R48" s="370"/>
      <c r="S48" s="373"/>
      <c r="W48" s="111" t="s">
        <v>337</v>
      </c>
      <c r="X48" s="113" t="s">
        <v>83</v>
      </c>
      <c r="Y48" s="113">
        <v>1</v>
      </c>
      <c r="Z48" s="113"/>
      <c r="AA48" s="224" t="s">
        <v>315</v>
      </c>
      <c r="AB48" s="96">
        <v>0.4</v>
      </c>
      <c r="AC48" s="56"/>
      <c r="AD48" s="231" t="s">
        <v>323</v>
      </c>
      <c r="AE48" s="98">
        <v>0.3</v>
      </c>
      <c r="AF48" s="232" t="s">
        <v>322</v>
      </c>
      <c r="AG48" s="98">
        <v>0.3</v>
      </c>
      <c r="AH48" s="232" t="s">
        <v>324</v>
      </c>
      <c r="AI48" s="99">
        <v>0.5</v>
      </c>
      <c r="AL48" s="224" t="s">
        <v>320</v>
      </c>
      <c r="AM48" s="96">
        <v>0.4</v>
      </c>
      <c r="AN48" s="1">
        <v>4</v>
      </c>
      <c r="AO48" s="231" t="s">
        <v>299</v>
      </c>
      <c r="AP48" s="98">
        <v>0.5</v>
      </c>
      <c r="AQ48" s="231" t="s">
        <v>537</v>
      </c>
      <c r="AR48" s="99">
        <v>0.4</v>
      </c>
      <c r="AS48" s="231" t="s">
        <v>538</v>
      </c>
      <c r="AT48" s="99">
        <v>0.3</v>
      </c>
      <c r="AU48" s="231" t="s">
        <v>539</v>
      </c>
      <c r="AV48" s="99">
        <v>0.2</v>
      </c>
      <c r="AW48" s="231" t="s">
        <v>540</v>
      </c>
      <c r="AX48" s="99">
        <v>0.1</v>
      </c>
      <c r="AZ48" s="173">
        <v>0.3</v>
      </c>
      <c r="BA48" s="173">
        <v>0.5</v>
      </c>
      <c r="BB48" s="173">
        <v>0.5</v>
      </c>
      <c r="BC48" s="173">
        <v>0.3</v>
      </c>
      <c r="BD48" s="173"/>
      <c r="BE48" s="173"/>
      <c r="BF48" s="173"/>
      <c r="BG48" s="173"/>
      <c r="BH48" s="173"/>
      <c r="BI48" s="173"/>
      <c r="BJ48" s="1" t="s">
        <v>518</v>
      </c>
      <c r="BK48" s="300">
        <f>AVERAGE(AZ48:BI48)</f>
        <v>0.4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00" t="s">
        <v>153</v>
      </c>
      <c r="B50" s="402">
        <v>7.0000000000000007E-2</v>
      </c>
      <c r="C50" s="355">
        <f>F50</f>
        <v>2.1000000000000001E-2</v>
      </c>
      <c r="D50" s="321" t="s">
        <v>144</v>
      </c>
      <c r="E50" s="313">
        <v>7.0000000000000007E-2</v>
      </c>
      <c r="F50" s="316">
        <f>(I50+I51+I52+I56+I57+I58)/100</f>
        <v>2.1000000000000001E-2</v>
      </c>
      <c r="G50" s="11" t="s">
        <v>23</v>
      </c>
      <c r="H50" s="12">
        <v>3</v>
      </c>
      <c r="I50" s="166">
        <f>'[1]Analisis de resultados'!$AM$71</f>
        <v>0.5</v>
      </c>
      <c r="K50" s="137" t="s">
        <v>176</v>
      </c>
      <c r="L50" s="20"/>
      <c r="M50" s="53"/>
      <c r="N50" s="389" t="s">
        <v>175</v>
      </c>
      <c r="O50" s="391">
        <v>7.0000000000000007E-2</v>
      </c>
      <c r="P50" s="393">
        <f>(M51+M54+M55+M56)/100</f>
        <v>3.5833333333333335E-2</v>
      </c>
      <c r="Q50" s="359" t="s">
        <v>244</v>
      </c>
      <c r="R50" s="366">
        <v>7.0000000000000007E-2</v>
      </c>
      <c r="S50" s="371">
        <f>P50</f>
        <v>3.5833333333333335E-2</v>
      </c>
      <c r="W50" s="111" t="s">
        <v>343</v>
      </c>
      <c r="X50" s="113" t="s">
        <v>83</v>
      </c>
      <c r="Y50" s="113">
        <v>7</v>
      </c>
      <c r="Z50" s="113"/>
      <c r="AA50" s="254" t="s">
        <v>394</v>
      </c>
      <c r="AC50" s="254" t="s">
        <v>395</v>
      </c>
      <c r="AD50" s="247" t="s">
        <v>397</v>
      </c>
      <c r="AE50" s="247" t="s">
        <v>398</v>
      </c>
      <c r="AF50" s="247" t="s">
        <v>399</v>
      </c>
      <c r="AI50" s="254" t="s">
        <v>400</v>
      </c>
      <c r="AL50" s="254" t="s">
        <v>401</v>
      </c>
    </row>
    <row r="51" spans="1:44" ht="38.4" x14ac:dyDescent="0.2">
      <c r="A51" s="401"/>
      <c r="B51" s="403"/>
      <c r="C51" s="385"/>
      <c r="D51" s="332"/>
      <c r="E51" s="334"/>
      <c r="F51" s="336"/>
      <c r="G51" s="11" t="s">
        <v>24</v>
      </c>
      <c r="H51" s="12">
        <v>0.8</v>
      </c>
      <c r="I51" s="166">
        <f>'[1]Analisis de resultados'!$AN$71</f>
        <v>0.4</v>
      </c>
      <c r="K51" s="135" t="s">
        <v>177</v>
      </c>
      <c r="L51" s="12">
        <v>3.5</v>
      </c>
      <c r="M51" s="188">
        <f>AA51</f>
        <v>2.1666666666666665</v>
      </c>
      <c r="N51" s="390"/>
      <c r="O51" s="392"/>
      <c r="P51" s="394"/>
      <c r="Q51" s="368"/>
      <c r="R51" s="369"/>
      <c r="S51" s="372"/>
      <c r="X51" s="1" t="s">
        <v>396</v>
      </c>
      <c r="Z51" s="1" t="s">
        <v>402</v>
      </c>
      <c r="AA51" s="186">
        <f>AVERAGE(AA53:AA67)</f>
        <v>2.1666666666666665</v>
      </c>
      <c r="AB51" s="1"/>
      <c r="AC51" s="186">
        <f>AVERAGE(AC53:AC67)</f>
        <v>1.0833333333333333</v>
      </c>
      <c r="AD51" s="255">
        <v>0.5</v>
      </c>
      <c r="AE51" s="255">
        <v>0.5</v>
      </c>
      <c r="AF51" s="255">
        <v>0.5</v>
      </c>
      <c r="AG51" s="1"/>
      <c r="AH51" s="186">
        <f>AVERAGE(AH53:AH67)</f>
        <v>0.33333333333333331</v>
      </c>
      <c r="AI51" s="255">
        <v>1</v>
      </c>
      <c r="AJ51" s="1"/>
      <c r="AK51" s="186">
        <f>AVERAGE(AK53:AK67)</f>
        <v>0</v>
      </c>
      <c r="AL51" s="255">
        <v>1</v>
      </c>
      <c r="AM51" s="1"/>
      <c r="AO51" s="1"/>
      <c r="AP51" s="1"/>
      <c r="AQ51" s="1"/>
      <c r="AR51" s="1"/>
    </row>
    <row r="52" spans="1:44" ht="38.4" x14ac:dyDescent="0.3">
      <c r="A52" s="401"/>
      <c r="B52" s="403"/>
      <c r="C52" s="385"/>
      <c r="D52" s="332"/>
      <c r="E52" s="334"/>
      <c r="F52" s="336"/>
      <c r="G52" s="11" t="s">
        <v>25</v>
      </c>
      <c r="H52" s="12">
        <v>0.8</v>
      </c>
      <c r="I52" s="166">
        <f>'[1]Analisis de resultados'!$AO$71</f>
        <v>0.4</v>
      </c>
      <c r="K52" s="135" t="s">
        <v>178</v>
      </c>
      <c r="L52" s="12"/>
      <c r="M52" s="55"/>
      <c r="N52" s="390"/>
      <c r="O52" s="392"/>
      <c r="P52" s="394"/>
      <c r="Q52" s="368"/>
      <c r="R52" s="369"/>
      <c r="S52" s="372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01"/>
      <c r="B53" s="403"/>
      <c r="C53" s="385"/>
      <c r="D53" s="332"/>
      <c r="E53" s="334"/>
      <c r="F53" s="336"/>
      <c r="G53" s="11" t="s">
        <v>26</v>
      </c>
      <c r="H53" s="12"/>
      <c r="I53" s="14"/>
      <c r="K53" s="135" t="s">
        <v>179</v>
      </c>
      <c r="L53" s="12"/>
      <c r="M53" s="55"/>
      <c r="N53" s="390"/>
      <c r="O53" s="392"/>
      <c r="P53" s="394"/>
      <c r="Q53" s="368"/>
      <c r="R53" s="369"/>
      <c r="S53" s="372"/>
      <c r="Y53" s="448" t="s">
        <v>403</v>
      </c>
      <c r="Z53" s="449"/>
      <c r="AA53" s="211">
        <v>2.5</v>
      </c>
      <c r="AB53" s="1"/>
      <c r="AC53" s="210">
        <f>SUM(AD53:AF53)</f>
        <v>1.5</v>
      </c>
      <c r="AD53" s="262">
        <v>0.5</v>
      </c>
      <c r="AE53" s="56">
        <v>0.5</v>
      </c>
      <c r="AF53" s="219">
        <v>0.5</v>
      </c>
      <c r="AG53" s="1"/>
      <c r="AH53" s="210">
        <v>0</v>
      </c>
      <c r="AJ53" s="1"/>
      <c r="AK53" s="210">
        <v>0</v>
      </c>
    </row>
    <row r="54" spans="1:44" ht="57.6" x14ac:dyDescent="0.3">
      <c r="A54" s="401"/>
      <c r="B54" s="403"/>
      <c r="C54" s="385"/>
      <c r="D54" s="332"/>
      <c r="E54" s="334"/>
      <c r="F54" s="336"/>
      <c r="G54" s="11" t="s">
        <v>27</v>
      </c>
      <c r="H54" s="12"/>
      <c r="I54" s="14"/>
      <c r="K54" s="135" t="s">
        <v>180</v>
      </c>
      <c r="L54" s="12">
        <v>1.5</v>
      </c>
      <c r="M54" s="188">
        <f>AC51</f>
        <v>1.0833333333333333</v>
      </c>
      <c r="N54" s="390"/>
      <c r="O54" s="392"/>
      <c r="P54" s="394"/>
      <c r="Q54" s="368"/>
      <c r="R54" s="369"/>
      <c r="S54" s="372"/>
      <c r="Y54" s="448" t="s">
        <v>404</v>
      </c>
      <c r="Z54" s="449"/>
      <c r="AA54" s="211">
        <v>2.5</v>
      </c>
      <c r="AB54" s="1"/>
      <c r="AC54" s="210">
        <f t="shared" ref="AC54:AC58" si="7">SUM(AD54:AF54)</f>
        <v>0.5</v>
      </c>
      <c r="AD54" s="262">
        <v>0</v>
      </c>
      <c r="AE54" s="56">
        <v>0</v>
      </c>
      <c r="AF54" s="219">
        <v>0.5</v>
      </c>
      <c r="AG54" s="1"/>
      <c r="AH54" s="210">
        <v>0</v>
      </c>
      <c r="AJ54" s="1"/>
      <c r="AK54" s="210">
        <v>0</v>
      </c>
    </row>
    <row r="55" spans="1:44" ht="67.2" x14ac:dyDescent="0.3">
      <c r="A55" s="401"/>
      <c r="B55" s="403"/>
      <c r="C55" s="385"/>
      <c r="D55" s="332"/>
      <c r="E55" s="334"/>
      <c r="F55" s="336"/>
      <c r="G55" s="11" t="s">
        <v>28</v>
      </c>
      <c r="H55" s="12"/>
      <c r="I55" s="14"/>
      <c r="K55" s="135" t="s">
        <v>181</v>
      </c>
      <c r="L55" s="128">
        <v>1</v>
      </c>
      <c r="M55" s="188">
        <f>AH51</f>
        <v>0.33333333333333331</v>
      </c>
      <c r="N55" s="390"/>
      <c r="O55" s="392"/>
      <c r="P55" s="394"/>
      <c r="Q55" s="368"/>
      <c r="R55" s="369"/>
      <c r="S55" s="372"/>
      <c r="Y55" s="448" t="s">
        <v>405</v>
      </c>
      <c r="Z55" s="449"/>
      <c r="AA55" s="211">
        <v>2</v>
      </c>
      <c r="AB55" s="1"/>
      <c r="AC55" s="210">
        <f t="shared" si="7"/>
        <v>0.5</v>
      </c>
      <c r="AD55" s="262">
        <v>0</v>
      </c>
      <c r="AE55" s="56">
        <v>0</v>
      </c>
      <c r="AF55" s="219">
        <v>0.5</v>
      </c>
      <c r="AG55" s="1"/>
      <c r="AH55" s="210">
        <v>1</v>
      </c>
      <c r="AJ55" s="1"/>
      <c r="AK55" s="210">
        <v>0</v>
      </c>
    </row>
    <row r="56" spans="1:44" ht="19.2" customHeight="1" x14ac:dyDescent="0.3">
      <c r="A56" s="401"/>
      <c r="B56" s="403"/>
      <c r="C56" s="385"/>
      <c r="D56" s="332"/>
      <c r="E56" s="334"/>
      <c r="F56" s="336"/>
      <c r="G56" s="11" t="s">
        <v>29</v>
      </c>
      <c r="H56" s="12">
        <v>0.8</v>
      </c>
      <c r="I56" s="166">
        <f>'[1]Analisis de resultados'!$AP$71</f>
        <v>0.2</v>
      </c>
      <c r="K56" s="135" t="s">
        <v>182</v>
      </c>
      <c r="L56" s="128">
        <v>1</v>
      </c>
      <c r="M56" s="188">
        <f>AK51</f>
        <v>0</v>
      </c>
      <c r="N56" s="390"/>
      <c r="O56" s="392"/>
      <c r="P56" s="394"/>
      <c r="Q56" s="368"/>
      <c r="R56" s="369"/>
      <c r="S56" s="372"/>
      <c r="Y56" s="448" t="s">
        <v>406</v>
      </c>
      <c r="Z56" s="449"/>
      <c r="AA56" s="211">
        <v>1.5</v>
      </c>
      <c r="AB56" s="1"/>
      <c r="AC56" s="210">
        <f t="shared" si="7"/>
        <v>1.5</v>
      </c>
      <c r="AD56" s="262">
        <v>0.5</v>
      </c>
      <c r="AE56" s="56">
        <v>0.5</v>
      </c>
      <c r="AF56" s="219">
        <v>0.5</v>
      </c>
      <c r="AG56" s="1"/>
      <c r="AH56" s="210">
        <v>0</v>
      </c>
      <c r="AJ56" s="1"/>
      <c r="AK56" s="210">
        <v>0</v>
      </c>
    </row>
    <row r="57" spans="1:44" ht="48" x14ac:dyDescent="0.3">
      <c r="A57" s="401"/>
      <c r="B57" s="403"/>
      <c r="C57" s="385"/>
      <c r="D57" s="332"/>
      <c r="E57" s="334"/>
      <c r="F57" s="336"/>
      <c r="G57" s="11" t="s">
        <v>30</v>
      </c>
      <c r="H57" s="12">
        <v>0.8</v>
      </c>
      <c r="I57" s="166">
        <f>'[1]Analisis de resultados'!$AQ$71</f>
        <v>0.2</v>
      </c>
      <c r="K57" s="138"/>
      <c r="L57" s="124"/>
      <c r="M57" s="148"/>
      <c r="N57" s="125"/>
      <c r="O57" s="126"/>
      <c r="P57" s="127"/>
      <c r="Q57" s="368"/>
      <c r="R57" s="369"/>
      <c r="S57" s="372"/>
      <c r="Y57" s="448" t="s">
        <v>407</v>
      </c>
      <c r="Z57" s="449"/>
      <c r="AA57" s="211">
        <v>2.5</v>
      </c>
      <c r="AB57" s="1"/>
      <c r="AC57" s="210">
        <f t="shared" si="7"/>
        <v>1</v>
      </c>
      <c r="AD57" s="262">
        <v>0.5</v>
      </c>
      <c r="AE57" s="56">
        <v>0</v>
      </c>
      <c r="AF57" s="219">
        <v>0.5</v>
      </c>
      <c r="AG57" s="1"/>
      <c r="AH57" s="210">
        <v>0</v>
      </c>
      <c r="AJ57" s="1"/>
      <c r="AK57" s="210">
        <v>0</v>
      </c>
    </row>
    <row r="58" spans="1:44" ht="67.2" x14ac:dyDescent="0.3">
      <c r="A58" s="401"/>
      <c r="B58" s="403"/>
      <c r="C58" s="385"/>
      <c r="D58" s="332"/>
      <c r="E58" s="334"/>
      <c r="F58" s="336"/>
      <c r="G58" s="11" t="s">
        <v>31</v>
      </c>
      <c r="H58" s="12">
        <v>0.8</v>
      </c>
      <c r="I58" s="166">
        <f>'[1]Analisis de resultados'!$AR$71</f>
        <v>0.4</v>
      </c>
      <c r="K58" s="138"/>
      <c r="L58" s="124"/>
      <c r="M58" s="148"/>
      <c r="N58" s="125"/>
      <c r="O58" s="126"/>
      <c r="P58" s="127"/>
      <c r="Q58" s="368"/>
      <c r="R58" s="369"/>
      <c r="S58" s="372"/>
      <c r="Y58" s="448" t="s">
        <v>408</v>
      </c>
      <c r="Z58" s="449"/>
      <c r="AA58" s="211">
        <v>2</v>
      </c>
      <c r="AB58" s="1"/>
      <c r="AC58" s="210">
        <f t="shared" si="7"/>
        <v>1.5</v>
      </c>
      <c r="AD58" s="262">
        <v>0.5</v>
      </c>
      <c r="AE58" s="56">
        <v>0.5</v>
      </c>
      <c r="AF58" s="219">
        <v>0.5</v>
      </c>
      <c r="AG58" s="1"/>
      <c r="AH58" s="210">
        <v>1</v>
      </c>
      <c r="AJ58" s="1"/>
      <c r="AK58" s="210">
        <v>0</v>
      </c>
    </row>
    <row r="59" spans="1:44" ht="57.6" x14ac:dyDescent="0.3">
      <c r="A59" s="401"/>
      <c r="B59" s="403"/>
      <c r="C59" s="385"/>
      <c r="D59" s="332"/>
      <c r="E59" s="334"/>
      <c r="F59" s="336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68"/>
      <c r="R59" s="369"/>
      <c r="S59" s="372"/>
      <c r="Y59" s="448" t="s">
        <v>409</v>
      </c>
      <c r="Z59" s="449"/>
      <c r="AA59" s="211"/>
      <c r="AB59" s="1"/>
      <c r="AC59" s="210"/>
      <c r="AD59" s="262"/>
      <c r="AE59" s="56"/>
      <c r="AF59" s="219"/>
      <c r="AG59" s="1"/>
      <c r="AH59" s="210"/>
      <c r="AJ59" s="1"/>
      <c r="AK59" s="210"/>
    </row>
    <row r="60" spans="1:44" ht="58.2" thickBot="1" x14ac:dyDescent="0.35">
      <c r="A60" s="401"/>
      <c r="B60" s="403"/>
      <c r="C60" s="356"/>
      <c r="D60" s="323"/>
      <c r="E60" s="314"/>
      <c r="F60" s="317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60"/>
      <c r="R60" s="370"/>
      <c r="S60" s="373"/>
      <c r="Y60" s="448" t="s">
        <v>410</v>
      </c>
      <c r="Z60" s="449"/>
      <c r="AA60" s="211"/>
      <c r="AB60" s="1"/>
      <c r="AC60" s="210"/>
      <c r="AD60" s="262"/>
      <c r="AE60" s="56"/>
      <c r="AF60" s="219"/>
      <c r="AG60" s="1"/>
      <c r="AH60" s="210"/>
      <c r="AJ60" s="1"/>
      <c r="AK60" s="210"/>
    </row>
    <row r="61" spans="1:44" ht="15.6" x14ac:dyDescent="0.3">
      <c r="A61" s="401"/>
      <c r="B61" s="403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48" t="s">
        <v>430</v>
      </c>
      <c r="Z61" s="449"/>
      <c r="AA61" s="211"/>
      <c r="AB61" s="1"/>
      <c r="AC61" s="210"/>
      <c r="AD61" s="262"/>
      <c r="AE61" s="56"/>
      <c r="AF61" s="219"/>
      <c r="AG61" s="1"/>
      <c r="AH61" s="210"/>
      <c r="AJ61" s="1"/>
      <c r="AK61" s="210"/>
    </row>
    <row r="62" spans="1:44" ht="15.6" x14ac:dyDescent="0.3">
      <c r="A62" s="401"/>
      <c r="B62" s="403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48" t="s">
        <v>457</v>
      </c>
      <c r="Z62" s="449"/>
      <c r="AA62" s="211"/>
      <c r="AB62" s="1"/>
      <c r="AC62" s="210"/>
      <c r="AD62" s="262"/>
      <c r="AE62" s="56"/>
      <c r="AF62" s="219"/>
      <c r="AG62" s="1"/>
      <c r="AH62" s="210"/>
      <c r="AJ62" s="1"/>
      <c r="AK62" s="210"/>
    </row>
    <row r="63" spans="1:44" ht="15.6" x14ac:dyDescent="0.3">
      <c r="A63" s="401"/>
      <c r="B63" s="403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48" t="s">
        <v>458</v>
      </c>
      <c r="Z63" s="449"/>
      <c r="AA63" s="211"/>
      <c r="AB63" s="1"/>
      <c r="AC63" s="210"/>
      <c r="AD63" s="262"/>
      <c r="AE63" s="56"/>
      <c r="AF63" s="219"/>
      <c r="AG63" s="1"/>
      <c r="AH63" s="210"/>
      <c r="AJ63" s="1"/>
      <c r="AK63" s="210"/>
    </row>
    <row r="64" spans="1:44" ht="15.6" x14ac:dyDescent="0.3">
      <c r="A64" s="401"/>
      <c r="B64" s="403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48" t="s">
        <v>459</v>
      </c>
      <c r="Z64" s="449"/>
      <c r="AA64" s="211"/>
      <c r="AB64" s="1"/>
      <c r="AC64" s="210"/>
      <c r="AD64" s="262"/>
      <c r="AE64" s="56"/>
      <c r="AF64" s="219"/>
      <c r="AG64" s="1"/>
      <c r="AH64" s="210"/>
      <c r="AJ64" s="1"/>
      <c r="AK64" s="210"/>
    </row>
    <row r="65" spans="1:56" ht="15.6" x14ac:dyDescent="0.3">
      <c r="A65" s="401"/>
      <c r="B65" s="403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48" t="s">
        <v>460</v>
      </c>
      <c r="Z65" s="449"/>
      <c r="AA65" s="211"/>
      <c r="AB65" s="1"/>
      <c r="AC65" s="210"/>
      <c r="AD65" s="262"/>
      <c r="AE65" s="56"/>
      <c r="AF65" s="219"/>
      <c r="AG65" s="1"/>
      <c r="AH65" s="210"/>
      <c r="AJ65" s="1"/>
      <c r="AK65" s="210"/>
    </row>
    <row r="66" spans="1:56" ht="15.6" x14ac:dyDescent="0.3">
      <c r="A66" s="401"/>
      <c r="B66" s="403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48" t="s">
        <v>461</v>
      </c>
      <c r="Z66" s="449"/>
      <c r="AA66" s="211"/>
      <c r="AB66" s="1"/>
      <c r="AC66" s="210"/>
      <c r="AD66" s="262"/>
      <c r="AE66" s="56"/>
      <c r="AF66" s="219"/>
      <c r="AG66" s="1"/>
      <c r="AH66" s="210"/>
      <c r="AJ66" s="1"/>
      <c r="AK66" s="210"/>
    </row>
    <row r="67" spans="1:56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48" t="s">
        <v>462</v>
      </c>
      <c r="Z67" s="449"/>
      <c r="AA67" s="211"/>
      <c r="AB67" s="1"/>
      <c r="AC67" s="210"/>
      <c r="AD67" s="262"/>
      <c r="AE67" s="56"/>
      <c r="AF67" s="219"/>
      <c r="AG67" s="1"/>
      <c r="AH67" s="210"/>
      <c r="AJ67" s="1"/>
      <c r="AK67" s="210"/>
    </row>
    <row r="68" spans="1:56" ht="49.8" customHeight="1" thickBot="1" x14ac:dyDescent="0.35">
      <c r="A68" s="351" t="s">
        <v>152</v>
      </c>
      <c r="B68" s="353">
        <v>0.06</v>
      </c>
      <c r="C68" s="355">
        <f>F68</f>
        <v>5.0000000000000001E-3</v>
      </c>
      <c r="D68" s="321" t="s">
        <v>145</v>
      </c>
      <c r="E68" s="313">
        <v>0.06</v>
      </c>
      <c r="F68" s="316">
        <f>I68/100</f>
        <v>5.0000000000000001E-3</v>
      </c>
      <c r="G68" s="325" t="s">
        <v>34</v>
      </c>
      <c r="H68" s="327">
        <v>6</v>
      </c>
      <c r="I68" s="329">
        <f>'[1]Analisis de resultados'!$AS$71</f>
        <v>0.5</v>
      </c>
      <c r="K68" s="137" t="s">
        <v>184</v>
      </c>
      <c r="L68" s="20"/>
      <c r="M68" s="185"/>
      <c r="N68" s="331" t="s">
        <v>183</v>
      </c>
      <c r="O68" s="333">
        <v>0.06</v>
      </c>
      <c r="P68" s="335">
        <f>(M69+M70+M71+M72)/100</f>
        <v>1.6500000000000001E-2</v>
      </c>
      <c r="Q68" s="359" t="s">
        <v>245</v>
      </c>
      <c r="R68" s="366">
        <v>0.06</v>
      </c>
      <c r="S68" s="371">
        <f>P68</f>
        <v>1.6500000000000001E-2</v>
      </c>
    </row>
    <row r="69" spans="1:56" ht="35.4" customHeight="1" thickBot="1" x14ac:dyDescent="0.25">
      <c r="A69" s="384"/>
      <c r="B69" s="369"/>
      <c r="C69" s="385"/>
      <c r="D69" s="332"/>
      <c r="E69" s="334"/>
      <c r="F69" s="336"/>
      <c r="G69" s="387"/>
      <c r="H69" s="388"/>
      <c r="I69" s="337"/>
      <c r="K69" s="134" t="s">
        <v>185</v>
      </c>
      <c r="L69" s="16">
        <v>1.5</v>
      </c>
      <c r="M69" s="54">
        <f>AB69</f>
        <v>0.9</v>
      </c>
      <c r="N69" s="332"/>
      <c r="O69" s="334"/>
      <c r="P69" s="336"/>
      <c r="Q69" s="368"/>
      <c r="R69" s="369"/>
      <c r="S69" s="372"/>
      <c r="W69" s="111" t="s">
        <v>344</v>
      </c>
      <c r="X69" s="113" t="s">
        <v>83</v>
      </c>
      <c r="Y69" s="113">
        <v>1.5</v>
      </c>
      <c r="AA69" s="225" t="s">
        <v>348</v>
      </c>
      <c r="AB69" s="221">
        <v>0.9</v>
      </c>
      <c r="AC69" s="243" t="s">
        <v>349</v>
      </c>
      <c r="AD69" s="222">
        <v>0.3</v>
      </c>
      <c r="AE69" s="244" t="s">
        <v>350</v>
      </c>
      <c r="AF69" s="223">
        <v>0.6</v>
      </c>
      <c r="AG69" s="244" t="s">
        <v>351</v>
      </c>
      <c r="AH69" s="223">
        <v>0.9</v>
      </c>
      <c r="AI69" s="244" t="s">
        <v>352</v>
      </c>
      <c r="AJ69" s="223">
        <v>1.2</v>
      </c>
      <c r="AK69" s="243" t="s">
        <v>353</v>
      </c>
      <c r="AL69" s="220">
        <v>1.5</v>
      </c>
      <c r="AN69" s="1" t="s">
        <v>452</v>
      </c>
    </row>
    <row r="70" spans="1:56" ht="35.4" customHeight="1" thickBot="1" x14ac:dyDescent="0.25">
      <c r="A70" s="384"/>
      <c r="B70" s="369"/>
      <c r="C70" s="385"/>
      <c r="D70" s="332"/>
      <c r="E70" s="334"/>
      <c r="F70" s="336"/>
      <c r="G70" s="387"/>
      <c r="H70" s="388"/>
      <c r="I70" s="337"/>
      <c r="K70" s="134" t="s">
        <v>57</v>
      </c>
      <c r="L70" s="16">
        <v>1.5</v>
      </c>
      <c r="M70" s="54">
        <f>AB70</f>
        <v>0</v>
      </c>
      <c r="N70" s="332"/>
      <c r="O70" s="334"/>
      <c r="P70" s="336"/>
      <c r="Q70" s="368"/>
      <c r="R70" s="369"/>
      <c r="S70" s="372"/>
      <c r="W70" s="111" t="s">
        <v>345</v>
      </c>
      <c r="X70" s="113" t="s">
        <v>83</v>
      </c>
      <c r="Y70" s="113">
        <v>1.5</v>
      </c>
      <c r="AA70" s="225" t="s">
        <v>348</v>
      </c>
      <c r="AB70" s="221">
        <v>0</v>
      </c>
      <c r="AC70" s="243" t="s">
        <v>349</v>
      </c>
      <c r="AD70" s="222">
        <v>0.3</v>
      </c>
      <c r="AE70" s="244" t="s">
        <v>350</v>
      </c>
      <c r="AF70" s="223">
        <v>0.6</v>
      </c>
      <c r="AG70" s="244" t="s">
        <v>351</v>
      </c>
      <c r="AH70" s="223">
        <v>0.9</v>
      </c>
      <c r="AI70" s="244" t="s">
        <v>352</v>
      </c>
      <c r="AJ70" s="223">
        <v>1.2</v>
      </c>
      <c r="AK70" s="243" t="s">
        <v>353</v>
      </c>
      <c r="AL70" s="220">
        <v>1.5</v>
      </c>
      <c r="AM70" s="1"/>
      <c r="AO70" s="1"/>
      <c r="AP70" s="1"/>
      <c r="AQ70" s="1"/>
      <c r="AR70" s="1"/>
      <c r="AS70" s="1"/>
      <c r="AT70" s="1"/>
      <c r="AU70" s="1"/>
    </row>
    <row r="71" spans="1:56" ht="35.4" customHeight="1" thickBot="1" x14ac:dyDescent="0.25">
      <c r="A71" s="384"/>
      <c r="B71" s="369"/>
      <c r="C71" s="385"/>
      <c r="D71" s="332"/>
      <c r="E71" s="334"/>
      <c r="F71" s="336"/>
      <c r="G71" s="387"/>
      <c r="H71" s="388"/>
      <c r="I71" s="337"/>
      <c r="K71" s="134" t="s">
        <v>186</v>
      </c>
      <c r="L71" s="16">
        <v>1.5</v>
      </c>
      <c r="M71" s="54">
        <f>AB71</f>
        <v>0.75</v>
      </c>
      <c r="N71" s="332"/>
      <c r="O71" s="334"/>
      <c r="P71" s="336"/>
      <c r="Q71" s="368"/>
      <c r="R71" s="369"/>
      <c r="S71" s="372"/>
      <c r="W71" s="111" t="s">
        <v>346</v>
      </c>
      <c r="X71" s="113" t="s">
        <v>83</v>
      </c>
      <c r="Y71" s="113">
        <v>1.5</v>
      </c>
      <c r="Z71" s="263"/>
      <c r="AA71" s="225" t="s">
        <v>354</v>
      </c>
      <c r="AB71" s="221">
        <v>0.75</v>
      </c>
      <c r="AC71" s="243" t="s">
        <v>357</v>
      </c>
      <c r="AD71" s="222">
        <v>1.5</v>
      </c>
      <c r="AE71" s="244" t="s">
        <v>126</v>
      </c>
      <c r="AF71" s="223">
        <v>0.75</v>
      </c>
      <c r="AG71" s="244" t="s">
        <v>358</v>
      </c>
      <c r="AH71" s="220">
        <v>0</v>
      </c>
      <c r="AJ71" s="56" t="s">
        <v>355</v>
      </c>
      <c r="AK71" s="56" t="s">
        <v>356</v>
      </c>
      <c r="AM71" s="1" t="s">
        <v>359</v>
      </c>
      <c r="AN71" s="1">
        <v>33</v>
      </c>
    </row>
    <row r="72" spans="1:56" ht="35.4" customHeight="1" thickBot="1" x14ac:dyDescent="0.25">
      <c r="A72" s="384"/>
      <c r="B72" s="369"/>
      <c r="C72" s="385"/>
      <c r="D72" s="332"/>
      <c r="E72" s="334"/>
      <c r="F72" s="336"/>
      <c r="G72" s="387"/>
      <c r="H72" s="388"/>
      <c r="I72" s="337"/>
      <c r="K72" s="134" t="s">
        <v>187</v>
      </c>
      <c r="L72" s="16">
        <v>1.5</v>
      </c>
      <c r="M72" s="54">
        <f>AB72</f>
        <v>0</v>
      </c>
      <c r="N72" s="332"/>
      <c r="O72" s="334"/>
      <c r="P72" s="336"/>
      <c r="Q72" s="368"/>
      <c r="R72" s="369"/>
      <c r="S72" s="372"/>
      <c r="W72" s="111" t="s">
        <v>347</v>
      </c>
      <c r="X72" s="113" t="s">
        <v>83</v>
      </c>
      <c r="Y72" s="113">
        <v>1.5</v>
      </c>
      <c r="AA72" s="225" t="s">
        <v>354</v>
      </c>
      <c r="AB72" s="221">
        <v>0</v>
      </c>
      <c r="AC72" s="243" t="s">
        <v>357</v>
      </c>
      <c r="AD72" s="222">
        <v>1.5</v>
      </c>
      <c r="AE72" s="244" t="s">
        <v>126</v>
      </c>
      <c r="AF72" s="223">
        <v>0.75</v>
      </c>
      <c r="AG72" s="244" t="s">
        <v>358</v>
      </c>
      <c r="AH72" s="220">
        <v>0</v>
      </c>
      <c r="AJ72" s="56" t="s">
        <v>355</v>
      </c>
      <c r="AK72" s="56" t="s">
        <v>356</v>
      </c>
      <c r="AM72" s="1" t="s">
        <v>359</v>
      </c>
      <c r="AN72" s="1">
        <v>6</v>
      </c>
    </row>
    <row r="73" spans="1:56" ht="21.6" customHeight="1" thickBot="1" x14ac:dyDescent="0.35">
      <c r="A73" s="352"/>
      <c r="B73" s="354"/>
      <c r="C73" s="356"/>
      <c r="D73" s="323"/>
      <c r="E73" s="314"/>
      <c r="F73" s="317"/>
      <c r="G73" s="326"/>
      <c r="H73" s="328"/>
      <c r="I73" s="330"/>
      <c r="K73" s="144" t="s">
        <v>188</v>
      </c>
      <c r="L73" s="77"/>
      <c r="M73" s="83"/>
      <c r="N73" s="322"/>
      <c r="O73" s="315"/>
      <c r="P73" s="318"/>
      <c r="Q73" s="360"/>
      <c r="R73" s="370"/>
      <c r="S73" s="373"/>
    </row>
    <row r="74" spans="1:56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</row>
    <row r="75" spans="1:56" ht="85.2" customHeight="1" thickBot="1" x14ac:dyDescent="0.25">
      <c r="A75" s="357" t="s">
        <v>151</v>
      </c>
      <c r="B75" s="342">
        <v>0.05</v>
      </c>
      <c r="C75" s="358">
        <f>F75+F76+F77</f>
        <v>1.55E-2</v>
      </c>
      <c r="D75" s="7" t="s">
        <v>147</v>
      </c>
      <c r="E75" s="8">
        <v>2.8000000000000001E-2</v>
      </c>
      <c r="F75" s="122">
        <f>I75/100</f>
        <v>5.0000000000000001E-3</v>
      </c>
      <c r="G75" s="11" t="s">
        <v>35</v>
      </c>
      <c r="H75" s="12">
        <v>2.8</v>
      </c>
      <c r="I75" s="166">
        <f>'[1]Analisis de resultados'!$AT$71</f>
        <v>0.5</v>
      </c>
      <c r="K75" s="137" t="s">
        <v>192</v>
      </c>
      <c r="L75" s="20">
        <v>2.8</v>
      </c>
      <c r="M75" s="187">
        <f>Z75</f>
        <v>1.0000000000000002</v>
      </c>
      <c r="N75" s="17" t="s">
        <v>189</v>
      </c>
      <c r="O75" s="18">
        <v>2.8000000000000001E-2</v>
      </c>
      <c r="P75" s="120">
        <f>M75/100</f>
        <v>1.0000000000000002E-2</v>
      </c>
      <c r="Q75" s="365" t="s">
        <v>151</v>
      </c>
      <c r="R75" s="366">
        <v>0.05</v>
      </c>
      <c r="S75" s="371">
        <f>P75+P76+P77</f>
        <v>1.8000000000000002E-2</v>
      </c>
      <c r="W75" s="111" t="s">
        <v>363</v>
      </c>
      <c r="X75" s="113" t="s">
        <v>83</v>
      </c>
      <c r="Y75" s="113">
        <v>2.8</v>
      </c>
      <c r="Z75" s="186">
        <f>AC75+AS75</f>
        <v>1.0000000000000002</v>
      </c>
      <c r="AB75" s="224" t="s">
        <v>370</v>
      </c>
      <c r="AC75" s="189">
        <f>AVERAGE(AE75,AG75,AI75)</f>
        <v>0.80000000000000016</v>
      </c>
      <c r="AD75" s="243" t="s">
        <v>360</v>
      </c>
      <c r="AE75" s="282">
        <v>0.8</v>
      </c>
      <c r="AF75" s="244" t="s">
        <v>361</v>
      </c>
      <c r="AG75" s="283">
        <v>0.8</v>
      </c>
      <c r="AH75" s="244">
        <v>0.8</v>
      </c>
      <c r="AI75" s="221">
        <v>0.8</v>
      </c>
      <c r="AK75" s="264" t="s">
        <v>365</v>
      </c>
      <c r="AL75" s="264" t="s">
        <v>369</v>
      </c>
      <c r="AM75" s="264" t="s">
        <v>368</v>
      </c>
      <c r="AN75" s="264" t="s">
        <v>367</v>
      </c>
      <c r="AO75" s="264" t="s">
        <v>366</v>
      </c>
      <c r="AR75" s="224" t="s">
        <v>364</v>
      </c>
      <c r="AS75" s="96">
        <v>0.2</v>
      </c>
      <c r="AT75" s="1">
        <v>1</v>
      </c>
      <c r="AU75" s="97" t="s">
        <v>299</v>
      </c>
      <c r="AV75" s="98">
        <v>1.4</v>
      </c>
      <c r="AW75" s="97" t="s">
        <v>342</v>
      </c>
      <c r="AX75" s="99">
        <v>1.1000000000000001</v>
      </c>
      <c r="AY75" s="97" t="s">
        <v>341</v>
      </c>
      <c r="AZ75" s="99">
        <v>0.8</v>
      </c>
      <c r="BA75" s="97" t="s">
        <v>340</v>
      </c>
      <c r="BB75" s="99">
        <v>0.5</v>
      </c>
      <c r="BC75" s="97" t="s">
        <v>338</v>
      </c>
      <c r="BD75" s="99">
        <v>0.2</v>
      </c>
    </row>
    <row r="76" spans="1:56" ht="67.8" thickBot="1" x14ac:dyDescent="0.25">
      <c r="A76" s="357"/>
      <c r="B76" s="342"/>
      <c r="C76" s="358"/>
      <c r="D76" s="7" t="s">
        <v>148</v>
      </c>
      <c r="E76" s="8">
        <v>1.0999999999999999E-2</v>
      </c>
      <c r="F76" s="122">
        <f>I76/100</f>
        <v>5.0000000000000001E-3</v>
      </c>
      <c r="G76" s="11" t="s">
        <v>36</v>
      </c>
      <c r="H76" s="12">
        <v>1.1000000000000001</v>
      </c>
      <c r="I76" s="166">
        <f>'[1]Analisis de resultados'!$AU$71</f>
        <v>0.5</v>
      </c>
      <c r="K76" s="135" t="s">
        <v>193</v>
      </c>
      <c r="L76" s="12">
        <v>1.1000000000000001</v>
      </c>
      <c r="M76" s="188">
        <f>Z76</f>
        <v>0.30000000000000004</v>
      </c>
      <c r="N76" s="7" t="s">
        <v>190</v>
      </c>
      <c r="O76" s="8">
        <v>1.0999999999999999E-2</v>
      </c>
      <c r="P76" s="122">
        <f>M76/100</f>
        <v>3.0000000000000005E-3</v>
      </c>
      <c r="Q76" s="384"/>
      <c r="R76" s="369"/>
      <c r="S76" s="372"/>
      <c r="W76" s="111" t="s">
        <v>371</v>
      </c>
      <c r="X76" s="113" t="s">
        <v>83</v>
      </c>
      <c r="Y76" s="113">
        <v>1.1000000000000001</v>
      </c>
      <c r="Z76" s="186">
        <f>AC76+AS76</f>
        <v>0.30000000000000004</v>
      </c>
      <c r="AB76" s="224" t="s">
        <v>372</v>
      </c>
      <c r="AC76" s="189">
        <f>AVERAGE(AE76,AG76,AI76)</f>
        <v>0.20000000000000004</v>
      </c>
      <c r="AD76" s="243" t="s">
        <v>360</v>
      </c>
      <c r="AE76" s="282">
        <v>0.2</v>
      </c>
      <c r="AF76" s="244" t="s">
        <v>361</v>
      </c>
      <c r="AG76" s="283">
        <v>0.2</v>
      </c>
      <c r="AH76" s="244" t="s">
        <v>362</v>
      </c>
      <c r="AI76" s="221">
        <v>0.2</v>
      </c>
      <c r="AK76" s="264" t="s">
        <v>378</v>
      </c>
      <c r="AL76" s="264" t="s">
        <v>377</v>
      </c>
      <c r="AM76" s="264" t="s">
        <v>376</v>
      </c>
      <c r="AN76" s="264" t="s">
        <v>375</v>
      </c>
      <c r="AO76" s="264" t="s">
        <v>374</v>
      </c>
      <c r="AR76" s="224" t="s">
        <v>373</v>
      </c>
      <c r="AS76" s="96">
        <v>0.1</v>
      </c>
      <c r="AT76" s="1">
        <v>1</v>
      </c>
      <c r="AU76" s="97" t="s">
        <v>299</v>
      </c>
      <c r="AV76" s="98">
        <v>0.6</v>
      </c>
      <c r="AW76" s="97" t="s">
        <v>342</v>
      </c>
      <c r="AX76" s="99">
        <v>0.4</v>
      </c>
      <c r="AY76" s="97" t="s">
        <v>341</v>
      </c>
      <c r="AZ76" s="99">
        <v>0.3</v>
      </c>
      <c r="BA76" s="97" t="s">
        <v>340</v>
      </c>
      <c r="BB76" s="99">
        <v>0.2</v>
      </c>
      <c r="BC76" s="97" t="s">
        <v>338</v>
      </c>
      <c r="BD76" s="99">
        <v>0.1</v>
      </c>
    </row>
    <row r="77" spans="1:56" ht="87" thickBot="1" x14ac:dyDescent="0.25">
      <c r="A77" s="357"/>
      <c r="B77" s="342"/>
      <c r="C77" s="358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6">
        <f>'[1]Analisis de resultados'!$AV$71</f>
        <v>0.55000000000000004</v>
      </c>
      <c r="K77" s="136" t="s">
        <v>194</v>
      </c>
      <c r="L77" s="22">
        <v>1.1000000000000001</v>
      </c>
      <c r="M77" s="191">
        <f>Z77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386"/>
      <c r="R77" s="370"/>
      <c r="S77" s="373"/>
      <c r="W77" s="111" t="s">
        <v>382</v>
      </c>
      <c r="X77" s="113" t="s">
        <v>83</v>
      </c>
      <c r="Y77" s="113">
        <v>1.1000000000000001</v>
      </c>
      <c r="Z77" s="186">
        <v>0.5</v>
      </c>
      <c r="AB77" s="190" t="s">
        <v>379</v>
      </c>
      <c r="AC77" s="190" t="s">
        <v>380</v>
      </c>
      <c r="AD77" s="190" t="s">
        <v>381</v>
      </c>
      <c r="AE77" s="1"/>
      <c r="AF77" s="1"/>
      <c r="AG77" s="1"/>
      <c r="AH77" s="1"/>
      <c r="AI77" s="1"/>
      <c r="AJ77" s="1"/>
      <c r="AO77" s="170"/>
    </row>
    <row r="78" spans="1:56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AF78" s="39"/>
      <c r="AG78" s="182" t="s">
        <v>403</v>
      </c>
      <c r="AH78" s="182" t="s">
        <v>431</v>
      </c>
      <c r="AI78" s="182" t="s">
        <v>432</v>
      </c>
      <c r="AM78" s="39"/>
      <c r="AN78" s="182" t="s">
        <v>403</v>
      </c>
      <c r="AO78" s="182" t="s">
        <v>431</v>
      </c>
      <c r="AP78" s="182" t="s">
        <v>432</v>
      </c>
    </row>
    <row r="79" spans="1:56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AF79" s="39" t="s">
        <v>433</v>
      </c>
      <c r="AG79" s="4">
        <v>1.1000000000000001</v>
      </c>
      <c r="AH79" s="4">
        <v>1.4</v>
      </c>
      <c r="AI79" s="261">
        <v>0.8</v>
      </c>
      <c r="AM79" s="39" t="s">
        <v>433</v>
      </c>
      <c r="AN79" s="4">
        <v>1.1000000000000001</v>
      </c>
      <c r="AO79" s="4">
        <v>1.1000000000000001</v>
      </c>
      <c r="AP79" s="261">
        <v>1.4</v>
      </c>
    </row>
    <row r="80" spans="1:56" s="36" customFormat="1" ht="21.6" customHeight="1" thickBot="1" x14ac:dyDescent="0.35">
      <c r="A80" s="379" t="s">
        <v>146</v>
      </c>
      <c r="B80" s="379"/>
      <c r="C80" s="379"/>
      <c r="D80" s="379"/>
      <c r="E80" s="379"/>
      <c r="F80" s="379"/>
      <c r="G80" s="379"/>
      <c r="H80" s="374">
        <f>C82+C85+C87+C90</f>
        <v>8.1500000000000003E-2</v>
      </c>
      <c r="I80" s="374"/>
      <c r="K80" s="380" t="s">
        <v>146</v>
      </c>
      <c r="L80" s="381"/>
      <c r="M80" s="381"/>
      <c r="N80" s="381"/>
      <c r="O80" s="381"/>
      <c r="P80" s="381"/>
      <c r="Q80" s="381"/>
      <c r="R80" s="382">
        <f>S82+S90</f>
        <v>0.10700000000000001</v>
      </c>
      <c r="S80" s="383"/>
      <c r="W80" s="39"/>
      <c r="X80" s="37"/>
      <c r="AF80" s="39" t="s">
        <v>434</v>
      </c>
      <c r="AG80" s="4">
        <v>1.1000000000000001</v>
      </c>
      <c r="AH80" s="4">
        <v>1.4</v>
      </c>
      <c r="AI80" s="261">
        <v>1.1000000000000001</v>
      </c>
      <c r="AM80" s="39" t="s">
        <v>434</v>
      </c>
      <c r="AN80" s="4">
        <v>1.1000000000000001</v>
      </c>
      <c r="AO80" s="4">
        <v>0.8</v>
      </c>
      <c r="AP80" s="261">
        <v>1.4</v>
      </c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  <c r="AF81" s="39" t="s">
        <v>435</v>
      </c>
      <c r="AG81" s="4">
        <v>0.5</v>
      </c>
      <c r="AH81" s="261">
        <v>1.4</v>
      </c>
      <c r="AI81" s="261">
        <v>0.8</v>
      </c>
      <c r="AJ81" s="39"/>
      <c r="AK81" s="39"/>
      <c r="AM81" s="39" t="s">
        <v>435</v>
      </c>
      <c r="AN81" s="4">
        <v>1.1000000000000001</v>
      </c>
      <c r="AO81" s="261">
        <v>1.4</v>
      </c>
      <c r="AP81" s="261">
        <v>1.4</v>
      </c>
      <c r="AQ81" s="39"/>
    </row>
    <row r="82" spans="1:66" ht="47.4" customHeight="1" x14ac:dyDescent="0.2">
      <c r="A82" s="365" t="s">
        <v>196</v>
      </c>
      <c r="B82" s="366">
        <v>0.17</v>
      </c>
      <c r="C82" s="367">
        <f>F82</f>
        <v>4.4999999999999998E-2</v>
      </c>
      <c r="D82" s="331" t="s">
        <v>195</v>
      </c>
      <c r="E82" s="333">
        <v>0.17</v>
      </c>
      <c r="F82" s="335">
        <f>(I82+I83+I84)/100</f>
        <v>4.4999999999999998E-2</v>
      </c>
      <c r="G82" s="15" t="s">
        <v>38</v>
      </c>
      <c r="H82" s="16">
        <v>9</v>
      </c>
      <c r="I82" s="175">
        <f>'[1]Analisis de resultados'!$AX$71</f>
        <v>2</v>
      </c>
      <c r="K82" s="137" t="s">
        <v>207</v>
      </c>
      <c r="L82" s="395">
        <v>20.5</v>
      </c>
      <c r="M82" s="450">
        <f>W87</f>
        <v>8.5</v>
      </c>
      <c r="N82" s="331" t="s">
        <v>206</v>
      </c>
      <c r="O82" s="333">
        <v>0.20499999999999999</v>
      </c>
      <c r="P82" s="335">
        <f>(M84+M82+M86+M87+M88)/100</f>
        <v>8.5000000000000006E-2</v>
      </c>
      <c r="Q82" s="359" t="s">
        <v>196</v>
      </c>
      <c r="R82" s="366">
        <v>0.20499999999999999</v>
      </c>
      <c r="S82" s="371">
        <f>P82</f>
        <v>8.5000000000000006E-2</v>
      </c>
      <c r="X82" s="167"/>
      <c r="Y82" s="1"/>
      <c r="Z82" s="1"/>
      <c r="AA82" s="1"/>
      <c r="AB82" s="1"/>
      <c r="AC82" s="1"/>
      <c r="AF82" s="1"/>
      <c r="AG82" s="247">
        <f>AVERAGE(AG79:AG81)</f>
        <v>0.9</v>
      </c>
      <c r="AH82" s="247">
        <f>AVERAGE(AH79:AH81)</f>
        <v>1.3999999999999997</v>
      </c>
      <c r="AI82" s="247">
        <f>AVERAGE(AI79:AI81)</f>
        <v>0.9</v>
      </c>
      <c r="AJ82" s="186">
        <f>AVERAGE(AG82:AI82)</f>
        <v>1.0666666666666667</v>
      </c>
      <c r="AL82" s="2"/>
      <c r="AM82" s="1"/>
      <c r="AN82" s="247">
        <f>AVERAGE(AN79:AN81)</f>
        <v>1.1000000000000001</v>
      </c>
      <c r="AO82" s="247">
        <f>AVERAGE(AO79:AO81)</f>
        <v>1.0999999999999999</v>
      </c>
      <c r="AP82" s="247">
        <f>AVERAGE(AP79:AP81)</f>
        <v>1.3999999999999997</v>
      </c>
      <c r="AQ82" s="186">
        <f>AVERAGE(AN82:AP82)</f>
        <v>1.2</v>
      </c>
      <c r="BD82" s="172">
        <v>1</v>
      </c>
      <c r="BE82" s="172">
        <v>1</v>
      </c>
      <c r="BF82" s="172">
        <v>1</v>
      </c>
      <c r="BG82" s="172">
        <v>2</v>
      </c>
      <c r="BJ82" s="172">
        <v>4</v>
      </c>
      <c r="BK82" s="172">
        <v>3.2</v>
      </c>
      <c r="BL82" s="172">
        <v>2.4</v>
      </c>
      <c r="BM82" s="172">
        <v>1.6</v>
      </c>
      <c r="BN82" s="172">
        <v>0.8</v>
      </c>
    </row>
    <row r="83" spans="1:66" ht="45.6" customHeight="1" x14ac:dyDescent="0.2">
      <c r="A83" s="384"/>
      <c r="B83" s="369"/>
      <c r="C83" s="385"/>
      <c r="D83" s="332"/>
      <c r="E83" s="334"/>
      <c r="F83" s="336"/>
      <c r="G83" s="11" t="s">
        <v>39</v>
      </c>
      <c r="H83" s="12">
        <v>4</v>
      </c>
      <c r="I83" s="166">
        <f>'[1]Analisis de resultados'!$AY$71</f>
        <v>0.5</v>
      </c>
      <c r="K83" s="135" t="s">
        <v>208</v>
      </c>
      <c r="L83" s="388"/>
      <c r="M83" s="451"/>
      <c r="N83" s="332"/>
      <c r="O83" s="334"/>
      <c r="P83" s="336"/>
      <c r="Q83" s="368"/>
      <c r="R83" s="369"/>
      <c r="S83" s="372"/>
      <c r="X83" s="167"/>
      <c r="Y83" s="1"/>
      <c r="Z83" s="1"/>
      <c r="AA83" s="1"/>
      <c r="AB83" s="1"/>
      <c r="AC83" s="1"/>
      <c r="AR83" s="1"/>
      <c r="AS83" s="1">
        <v>4</v>
      </c>
      <c r="AT83" s="1"/>
      <c r="BA83" s="463" t="s">
        <v>436</v>
      </c>
      <c r="BB83" s="464"/>
      <c r="BC83" s="254" t="s">
        <v>437</v>
      </c>
      <c r="BD83" s="236" t="s">
        <v>274</v>
      </c>
      <c r="BE83" s="232" t="s">
        <v>275</v>
      </c>
      <c r="BF83" s="232" t="s">
        <v>276</v>
      </c>
      <c r="BG83" s="266" t="s">
        <v>277</v>
      </c>
      <c r="BI83" s="254" t="s">
        <v>437</v>
      </c>
      <c r="BJ83" s="232" t="s">
        <v>284</v>
      </c>
      <c r="BK83" s="232" t="s">
        <v>294</v>
      </c>
      <c r="BL83" s="232" t="s">
        <v>283</v>
      </c>
      <c r="BM83" s="232" t="s">
        <v>295</v>
      </c>
      <c r="BN83" s="266" t="s">
        <v>293</v>
      </c>
    </row>
    <row r="84" spans="1:66" ht="45.6" customHeight="1" x14ac:dyDescent="0.2">
      <c r="A84" s="352"/>
      <c r="B84" s="354"/>
      <c r="C84" s="356"/>
      <c r="D84" s="323"/>
      <c r="E84" s="314"/>
      <c r="F84" s="317"/>
      <c r="G84" s="11" t="s">
        <v>40</v>
      </c>
      <c r="H84" s="12">
        <v>4</v>
      </c>
      <c r="I84" s="166">
        <f>'[1]Analisis de resultados'!$AZ$71</f>
        <v>2</v>
      </c>
      <c r="K84" s="135" t="s">
        <v>209</v>
      </c>
      <c r="L84" s="388"/>
      <c r="M84" s="451"/>
      <c r="N84" s="332"/>
      <c r="O84" s="334"/>
      <c r="P84" s="336"/>
      <c r="Q84" s="368"/>
      <c r="R84" s="369"/>
      <c r="S84" s="372"/>
      <c r="W84" s="1">
        <v>8.5</v>
      </c>
      <c r="X84" s="226" t="s">
        <v>263</v>
      </c>
      <c r="Y84" s="168">
        <v>0.06</v>
      </c>
      <c r="Z84" s="169"/>
      <c r="AA84" s="169"/>
      <c r="AB84" s="169"/>
      <c r="AG84" s="226" t="s">
        <v>447</v>
      </c>
      <c r="AH84" s="168">
        <v>3.5000000000000003E-2</v>
      </c>
      <c r="AJ84" s="226" t="s">
        <v>264</v>
      </c>
      <c r="AK84" s="168">
        <v>0.02</v>
      </c>
      <c r="AN84" s="2"/>
      <c r="AO84" s="226" t="s">
        <v>265</v>
      </c>
      <c r="AP84" s="168">
        <v>0.05</v>
      </c>
      <c r="AQ84" s="1"/>
      <c r="AT84" s="1"/>
      <c r="AU84" s="226" t="s">
        <v>292</v>
      </c>
      <c r="AV84" s="168">
        <v>0.04</v>
      </c>
      <c r="AW84" s="1"/>
      <c r="AY84" s="1"/>
      <c r="BA84" s="448" t="s">
        <v>403</v>
      </c>
      <c r="BB84" s="449"/>
      <c r="BC84" s="211">
        <f>SUM(BD84:BG84)</f>
        <v>1</v>
      </c>
      <c r="BD84" s="267">
        <v>0</v>
      </c>
      <c r="BE84" s="268">
        <v>1</v>
      </c>
      <c r="BF84" s="268">
        <v>0</v>
      </c>
      <c r="BG84" s="269">
        <v>0</v>
      </c>
      <c r="BI84" s="210">
        <f t="shared" ref="BI84:BI89" si="8">SUM(BJ84:BN84)</f>
        <v>3.2</v>
      </c>
      <c r="BJ84" s="267"/>
      <c r="BK84" s="268">
        <v>3.2</v>
      </c>
      <c r="BL84" s="268"/>
      <c r="BM84" s="268"/>
      <c r="BN84" s="269"/>
    </row>
    <row r="85" spans="1:66" ht="45.6" customHeight="1" x14ac:dyDescent="0.2">
      <c r="A85" s="351" t="s">
        <v>200</v>
      </c>
      <c r="B85" s="353">
        <v>0.02</v>
      </c>
      <c r="C85" s="355">
        <f>F85+F86</f>
        <v>9.0000000000000011E-3</v>
      </c>
      <c r="D85" s="7" t="s">
        <v>197</v>
      </c>
      <c r="E85" s="8">
        <v>0.01</v>
      </c>
      <c r="F85" s="122">
        <f>I85/100</f>
        <v>3.0000000000000001E-3</v>
      </c>
      <c r="G85" s="11" t="s">
        <v>41</v>
      </c>
      <c r="H85" s="12">
        <v>1</v>
      </c>
      <c r="I85" s="166">
        <f>'[1]Analisis de resultados'!$BA$71</f>
        <v>0.3</v>
      </c>
      <c r="K85" s="135" t="s">
        <v>210</v>
      </c>
      <c r="L85" s="388"/>
      <c r="M85" s="451"/>
      <c r="N85" s="332"/>
      <c r="O85" s="334"/>
      <c r="P85" s="336"/>
      <c r="Q85" s="368"/>
      <c r="R85" s="369"/>
      <c r="S85" s="372"/>
      <c r="X85" s="247" t="s">
        <v>488</v>
      </c>
      <c r="Y85" s="247" t="s">
        <v>489</v>
      </c>
      <c r="Z85" s="247" t="s">
        <v>490</v>
      </c>
      <c r="AA85" s="247" t="s">
        <v>491</v>
      </c>
      <c r="AB85" s="247" t="s">
        <v>492</v>
      </c>
      <c r="AC85" s="247" t="s">
        <v>493</v>
      </c>
      <c r="AD85" s="247" t="s">
        <v>494</v>
      </c>
      <c r="AE85" s="247" t="s">
        <v>495</v>
      </c>
      <c r="AG85" s="247" t="s">
        <v>496</v>
      </c>
      <c r="AJ85" s="247" t="s">
        <v>271</v>
      </c>
      <c r="AK85" s="247" t="s">
        <v>272</v>
      </c>
      <c r="AL85" s="247" t="s">
        <v>273</v>
      </c>
      <c r="AN85" s="2"/>
      <c r="AO85" s="194" t="s">
        <v>274</v>
      </c>
      <c r="AP85" s="194" t="s">
        <v>275</v>
      </c>
      <c r="AQ85" s="194" t="s">
        <v>276</v>
      </c>
      <c r="AR85" s="194" t="s">
        <v>277</v>
      </c>
      <c r="AT85" s="1"/>
      <c r="AU85" s="194" t="s">
        <v>284</v>
      </c>
      <c r="AV85" s="194" t="s">
        <v>294</v>
      </c>
      <c r="AW85" s="194" t="s">
        <v>294</v>
      </c>
      <c r="AX85" s="194" t="s">
        <v>295</v>
      </c>
      <c r="AY85" s="194" t="s">
        <v>293</v>
      </c>
      <c r="BA85" s="448" t="s">
        <v>404</v>
      </c>
      <c r="BB85" s="449"/>
      <c r="BC85" s="211">
        <f t="shared" ref="BC85:BC89" si="9">SUM(BD85:BG85)</f>
        <v>1</v>
      </c>
      <c r="BD85" s="267"/>
      <c r="BE85" s="268">
        <v>1</v>
      </c>
      <c r="BF85" s="268"/>
      <c r="BG85" s="269">
        <v>0</v>
      </c>
      <c r="BI85" s="210">
        <f t="shared" si="8"/>
        <v>3.2</v>
      </c>
      <c r="BJ85" s="267"/>
      <c r="BK85" s="268">
        <v>3.2</v>
      </c>
      <c r="BL85" s="268"/>
      <c r="BM85" s="268"/>
      <c r="BN85" s="269"/>
    </row>
    <row r="86" spans="1:66" ht="45.6" customHeight="1" x14ac:dyDescent="0.2">
      <c r="A86" s="352"/>
      <c r="B86" s="354"/>
      <c r="C86" s="356"/>
      <c r="D86" s="7" t="s">
        <v>198</v>
      </c>
      <c r="E86" s="8">
        <v>0.01</v>
      </c>
      <c r="F86" s="122">
        <f t="shared" ref="F86:F91" si="10">I86/100</f>
        <v>6.0000000000000001E-3</v>
      </c>
      <c r="G86" s="11" t="s">
        <v>42</v>
      </c>
      <c r="H86" s="12">
        <v>1</v>
      </c>
      <c r="I86" s="166">
        <f>'[1]Analisis de resultados'!$BB$71</f>
        <v>0.6</v>
      </c>
      <c r="K86" s="135" t="s">
        <v>211</v>
      </c>
      <c r="L86" s="388"/>
      <c r="M86" s="451"/>
      <c r="N86" s="332"/>
      <c r="O86" s="334"/>
      <c r="P86" s="336"/>
      <c r="Q86" s="368"/>
      <c r="R86" s="369"/>
      <c r="S86" s="372"/>
      <c r="X86" s="180">
        <v>1</v>
      </c>
      <c r="Y86" s="180">
        <v>2</v>
      </c>
      <c r="Z86" s="180">
        <v>3</v>
      </c>
      <c r="AA86" s="180">
        <v>4</v>
      </c>
      <c r="AB86" s="180">
        <v>4.5</v>
      </c>
      <c r="AC86" s="180">
        <v>5</v>
      </c>
      <c r="AD86" s="180">
        <v>5.5</v>
      </c>
      <c r="AE86" s="180">
        <v>6.5</v>
      </c>
      <c r="AG86" s="180" t="s">
        <v>519</v>
      </c>
      <c r="AJ86" s="180">
        <v>2</v>
      </c>
      <c r="AK86" s="180">
        <v>1</v>
      </c>
      <c r="AL86" s="180">
        <v>0.5</v>
      </c>
      <c r="AN86" s="2"/>
      <c r="AO86" s="181">
        <v>1</v>
      </c>
      <c r="AP86" s="181">
        <v>1</v>
      </c>
      <c r="AQ86" s="181">
        <v>1</v>
      </c>
      <c r="AR86" s="181">
        <v>2</v>
      </c>
      <c r="AT86" s="1"/>
      <c r="AU86" s="181">
        <v>4</v>
      </c>
      <c r="AV86" s="181">
        <v>3.2</v>
      </c>
      <c r="AW86" s="181">
        <v>2.4</v>
      </c>
      <c r="AX86" s="181">
        <v>1.6</v>
      </c>
      <c r="AY86" s="181">
        <v>0.8</v>
      </c>
      <c r="BA86" s="448" t="s">
        <v>405</v>
      </c>
      <c r="BB86" s="449"/>
      <c r="BC86" s="211">
        <f t="shared" si="9"/>
        <v>1</v>
      </c>
      <c r="BD86" s="267"/>
      <c r="BE86" s="268">
        <v>1</v>
      </c>
      <c r="BF86" s="268"/>
      <c r="BG86" s="269">
        <v>0</v>
      </c>
      <c r="BI86" s="210">
        <f t="shared" si="8"/>
        <v>2.4</v>
      </c>
      <c r="BJ86" s="267"/>
      <c r="BK86" s="268"/>
      <c r="BL86" s="268">
        <v>2.4</v>
      </c>
      <c r="BM86" s="268"/>
      <c r="BN86" s="269"/>
    </row>
    <row r="87" spans="1:66" ht="40.799999999999997" customHeight="1" x14ac:dyDescent="0.2">
      <c r="A87" s="351" t="s">
        <v>204</v>
      </c>
      <c r="B87" s="353">
        <v>1.4999999999999999E-2</v>
      </c>
      <c r="C87" s="355">
        <f>F87</f>
        <v>7.4999999999999997E-3</v>
      </c>
      <c r="D87" s="321" t="s">
        <v>199</v>
      </c>
      <c r="E87" s="313">
        <v>1.4999999999999999E-2</v>
      </c>
      <c r="F87" s="316">
        <f t="shared" si="10"/>
        <v>7.4999999999999997E-3</v>
      </c>
      <c r="G87" s="325" t="s">
        <v>43</v>
      </c>
      <c r="H87" s="327">
        <v>1.5</v>
      </c>
      <c r="I87" s="329">
        <f>'[1]Analisis de resultados'!$BC$71</f>
        <v>0.75</v>
      </c>
      <c r="K87" s="135" t="s">
        <v>212</v>
      </c>
      <c r="L87" s="388"/>
      <c r="M87" s="451"/>
      <c r="N87" s="332"/>
      <c r="O87" s="334"/>
      <c r="P87" s="336"/>
      <c r="Q87" s="368"/>
      <c r="R87" s="369"/>
      <c r="S87" s="372"/>
      <c r="W87" s="186">
        <f>SUM(X87:AT87)</f>
        <v>8.5</v>
      </c>
      <c r="X87" s="265"/>
      <c r="Y87" s="173"/>
      <c r="Z87" s="173">
        <v>3</v>
      </c>
      <c r="AA87" s="173"/>
      <c r="AB87" s="173"/>
      <c r="AC87" s="173"/>
      <c r="AD87" s="173"/>
      <c r="AE87" s="173"/>
      <c r="AG87" s="173">
        <v>0</v>
      </c>
      <c r="AJ87" s="173">
        <v>2</v>
      </c>
      <c r="AK87" s="173"/>
      <c r="AL87" s="173"/>
      <c r="AN87" s="270">
        <f>BC97</f>
        <v>0.83333333333333337</v>
      </c>
      <c r="AO87" s="1"/>
      <c r="AP87" s="1"/>
      <c r="AQ87" s="1"/>
      <c r="AR87" s="1"/>
      <c r="AT87" s="270">
        <f>BI97</f>
        <v>2.6666666666666665</v>
      </c>
      <c r="AU87" s="1"/>
      <c r="BA87" s="448" t="s">
        <v>406</v>
      </c>
      <c r="BB87" s="449"/>
      <c r="BC87" s="211">
        <f t="shared" si="9"/>
        <v>0</v>
      </c>
      <c r="BD87" s="267"/>
      <c r="BE87" s="268"/>
      <c r="BF87" s="268"/>
      <c r="BG87" s="269"/>
      <c r="BI87" s="210">
        <f t="shared" si="8"/>
        <v>1.6</v>
      </c>
      <c r="BJ87" s="267"/>
      <c r="BK87" s="268"/>
      <c r="BL87" s="268"/>
      <c r="BM87" s="268">
        <v>1.6</v>
      </c>
      <c r="BN87" s="269"/>
    </row>
    <row r="88" spans="1:66" ht="39" thickBot="1" x14ac:dyDescent="0.25">
      <c r="A88" s="352"/>
      <c r="B88" s="354"/>
      <c r="C88" s="356"/>
      <c r="D88" s="323"/>
      <c r="E88" s="314"/>
      <c r="F88" s="317"/>
      <c r="G88" s="326"/>
      <c r="H88" s="328"/>
      <c r="I88" s="330"/>
      <c r="K88" s="136" t="s">
        <v>213</v>
      </c>
      <c r="L88" s="350"/>
      <c r="M88" s="320"/>
      <c r="N88" s="322"/>
      <c r="O88" s="315"/>
      <c r="P88" s="318"/>
      <c r="Q88" s="360"/>
      <c r="R88" s="370"/>
      <c r="S88" s="373"/>
      <c r="X88" s="167"/>
      <c r="Y88" s="1"/>
      <c r="Z88" s="1"/>
      <c r="AA88" s="1"/>
      <c r="AB88" s="1"/>
      <c r="AC88" s="1"/>
      <c r="BA88" s="448" t="s">
        <v>407</v>
      </c>
      <c r="BB88" s="449"/>
      <c r="BC88" s="211">
        <f t="shared" si="9"/>
        <v>0</v>
      </c>
      <c r="BD88" s="267"/>
      <c r="BE88" s="268"/>
      <c r="BF88" s="268"/>
      <c r="BG88" s="269"/>
      <c r="BI88" s="210">
        <f t="shared" si="8"/>
        <v>3.2</v>
      </c>
      <c r="BJ88" s="267"/>
      <c r="BK88" s="268">
        <v>3.2</v>
      </c>
      <c r="BL88" s="268"/>
      <c r="BM88" s="268"/>
      <c r="BN88" s="269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D89" s="170"/>
      <c r="AE89" s="170"/>
      <c r="AF89" s="170" t="s">
        <v>300</v>
      </c>
      <c r="AG89" s="170"/>
      <c r="AH89" s="170"/>
      <c r="AI89" s="170"/>
      <c r="AM89" s="302" t="s">
        <v>359</v>
      </c>
      <c r="AN89" s="302" t="s">
        <v>520</v>
      </c>
      <c r="BA89" s="448" t="s">
        <v>408</v>
      </c>
      <c r="BB89" s="449"/>
      <c r="BC89" s="211">
        <f t="shared" si="9"/>
        <v>2</v>
      </c>
      <c r="BD89" s="267">
        <v>1</v>
      </c>
      <c r="BE89" s="268"/>
      <c r="BF89" s="268">
        <v>1</v>
      </c>
      <c r="BG89" s="269"/>
      <c r="BI89" s="210">
        <f t="shared" si="8"/>
        <v>2.4</v>
      </c>
      <c r="BJ89" s="267"/>
      <c r="BK89" s="268"/>
      <c r="BL89" s="268">
        <v>2.4</v>
      </c>
      <c r="BM89" s="268"/>
      <c r="BN89" s="269"/>
    </row>
    <row r="90" spans="1:66" ht="61.2" customHeight="1" x14ac:dyDescent="0.2">
      <c r="A90" s="357" t="s">
        <v>203</v>
      </c>
      <c r="B90" s="342">
        <v>4.4999999999999998E-2</v>
      </c>
      <c r="C90" s="358">
        <f>F90+F91</f>
        <v>0.02</v>
      </c>
      <c r="D90" s="7" t="s">
        <v>201</v>
      </c>
      <c r="E90" s="8">
        <v>2.1999999999999999E-2</v>
      </c>
      <c r="F90" s="122">
        <f t="shared" si="10"/>
        <v>0.01</v>
      </c>
      <c r="G90" s="11" t="s">
        <v>44</v>
      </c>
      <c r="H90" s="12">
        <v>2.2000000000000002</v>
      </c>
      <c r="I90" s="166">
        <f>'[1]Analisis de resultados'!$BD$71</f>
        <v>1</v>
      </c>
      <c r="K90" s="137" t="s">
        <v>217</v>
      </c>
      <c r="L90" s="20">
        <v>2.2000000000000002</v>
      </c>
      <c r="M90" s="53">
        <f>AB90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359" t="s">
        <v>214</v>
      </c>
      <c r="R90" s="361">
        <v>4.4999999999999998E-2</v>
      </c>
      <c r="S90" s="363">
        <f>P90+P91</f>
        <v>2.2000000000000002E-2</v>
      </c>
      <c r="W90" s="212" t="s">
        <v>279</v>
      </c>
      <c r="X90" s="113" t="s">
        <v>83</v>
      </c>
      <c r="Y90" s="113">
        <v>2.2000000000000002</v>
      </c>
      <c r="Z90" s="95"/>
      <c r="AA90" s="227" t="s">
        <v>354</v>
      </c>
      <c r="AB90" s="211">
        <v>1.1000000000000001</v>
      </c>
      <c r="AC90" s="272"/>
      <c r="AD90" s="231" t="s">
        <v>357</v>
      </c>
      <c r="AE90" s="98">
        <v>2.2000000000000002</v>
      </c>
      <c r="AF90" s="232" t="s">
        <v>126</v>
      </c>
      <c r="AG90" s="98">
        <v>1.1000000000000001</v>
      </c>
      <c r="AH90" s="232" t="s">
        <v>358</v>
      </c>
      <c r="AI90" s="98">
        <v>0</v>
      </c>
      <c r="AK90" s="1" t="s">
        <v>355</v>
      </c>
      <c r="AL90" s="1" t="s">
        <v>356</v>
      </c>
      <c r="AM90" s="303">
        <v>0.14729999999999999</v>
      </c>
      <c r="AN90" s="304">
        <v>6.88E-2</v>
      </c>
      <c r="AP90" s="1"/>
      <c r="AQ90" s="1"/>
      <c r="BA90" s="448" t="s">
        <v>409</v>
      </c>
      <c r="BB90" s="449"/>
      <c r="BC90" s="211"/>
      <c r="BD90" s="267"/>
      <c r="BE90" s="268"/>
      <c r="BF90" s="268"/>
      <c r="BG90" s="269"/>
      <c r="BI90" s="210"/>
      <c r="BJ90" s="267"/>
      <c r="BK90" s="268"/>
      <c r="BL90" s="268"/>
      <c r="BM90" s="268"/>
      <c r="BN90" s="269"/>
    </row>
    <row r="91" spans="1:66" ht="58.2" thickBot="1" x14ac:dyDescent="0.25">
      <c r="A91" s="357"/>
      <c r="B91" s="342"/>
      <c r="C91" s="358"/>
      <c r="D91" s="7" t="s">
        <v>202</v>
      </c>
      <c r="E91" s="8">
        <v>2.3E-2</v>
      </c>
      <c r="F91" s="122">
        <f t="shared" si="10"/>
        <v>0.01</v>
      </c>
      <c r="G91" s="11" t="s">
        <v>45</v>
      </c>
      <c r="H91" s="12">
        <v>2.2999999999999998</v>
      </c>
      <c r="I91" s="166">
        <f>'[1]Analisis de resultados'!$BE$71</f>
        <v>1</v>
      </c>
      <c r="K91" s="136" t="s">
        <v>218</v>
      </c>
      <c r="L91" s="22">
        <v>2.2999999999999998</v>
      </c>
      <c r="M91" s="75">
        <f>AB91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360"/>
      <c r="R91" s="362"/>
      <c r="S91" s="364"/>
      <c r="W91" s="212" t="s">
        <v>383</v>
      </c>
      <c r="X91" s="113" t="s">
        <v>83</v>
      </c>
      <c r="Y91" s="113">
        <v>2.2999999999999998</v>
      </c>
      <c r="Z91" s="95"/>
      <c r="AA91" s="227" t="s">
        <v>354</v>
      </c>
      <c r="AB91" s="211">
        <v>1.1000000000000001</v>
      </c>
      <c r="AC91" s="272"/>
      <c r="AD91" s="231" t="s">
        <v>357</v>
      </c>
      <c r="AE91" s="98">
        <v>2.2999999999999998</v>
      </c>
      <c r="AF91" s="232" t="s">
        <v>126</v>
      </c>
      <c r="AG91" s="98">
        <v>1.1000000000000001</v>
      </c>
      <c r="AH91" s="232" t="s">
        <v>358</v>
      </c>
      <c r="AI91" s="98">
        <v>0</v>
      </c>
      <c r="AK91" s="1" t="s">
        <v>355</v>
      </c>
      <c r="AL91" s="1" t="s">
        <v>356</v>
      </c>
      <c r="AM91" s="303">
        <v>3.0800000000000001E-2</v>
      </c>
      <c r="AN91" s="304">
        <v>1.7999999999999999E-2</v>
      </c>
      <c r="BA91" s="448" t="s">
        <v>410</v>
      </c>
      <c r="BB91" s="449"/>
      <c r="BC91" s="211"/>
      <c r="BD91" s="267"/>
      <c r="BE91" s="268"/>
      <c r="BF91" s="268"/>
      <c r="BG91" s="269"/>
      <c r="BI91" s="210"/>
      <c r="BJ91" s="267"/>
      <c r="BK91" s="268"/>
      <c r="BL91" s="268"/>
      <c r="BM91" s="268"/>
      <c r="BN91" s="269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8"/>
      <c r="AE92" s="278"/>
      <c r="AF92" s="278" t="s">
        <v>300</v>
      </c>
      <c r="AG92" s="278"/>
      <c r="AH92" s="278"/>
      <c r="AI92" s="278"/>
      <c r="AL92" s="39"/>
      <c r="AN92" s="39"/>
      <c r="BA92" s="448" t="s">
        <v>430</v>
      </c>
      <c r="BB92" s="449"/>
      <c r="BC92" s="211"/>
      <c r="BD92" s="267"/>
      <c r="BE92" s="268"/>
      <c r="BF92" s="268"/>
      <c r="BG92" s="269"/>
      <c r="BI92" s="210"/>
      <c r="BJ92" s="267"/>
      <c r="BK92" s="268"/>
      <c r="BL92" s="268"/>
      <c r="BM92" s="268"/>
      <c r="BN92" s="269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48" t="s">
        <v>457</v>
      </c>
      <c r="BB93" s="449"/>
      <c r="BC93" s="211"/>
      <c r="BD93" s="267"/>
      <c r="BE93" s="268"/>
      <c r="BF93" s="268"/>
      <c r="BG93" s="269"/>
      <c r="BI93" s="210"/>
      <c r="BJ93" s="267"/>
      <c r="BK93" s="268"/>
      <c r="BL93" s="268"/>
      <c r="BM93" s="268"/>
      <c r="BN93" s="269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48" t="s">
        <v>458</v>
      </c>
      <c r="BB94" s="449"/>
      <c r="BC94" s="211"/>
      <c r="BD94" s="267"/>
      <c r="BE94" s="268"/>
      <c r="BF94" s="268"/>
      <c r="BG94" s="269"/>
      <c r="BI94" s="210"/>
      <c r="BJ94" s="267"/>
      <c r="BK94" s="268"/>
      <c r="BL94" s="268"/>
      <c r="BM94" s="268"/>
      <c r="BN94" s="269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48" t="s">
        <v>459</v>
      </c>
      <c r="BB95" s="449"/>
      <c r="BC95" s="211"/>
      <c r="BD95" s="267"/>
      <c r="BE95" s="268"/>
      <c r="BF95" s="268"/>
      <c r="BG95" s="269"/>
      <c r="BI95" s="210"/>
      <c r="BJ95" s="267"/>
      <c r="BK95" s="268"/>
      <c r="BL95" s="268"/>
      <c r="BM95" s="268"/>
      <c r="BN95" s="269"/>
    </row>
    <row r="96" spans="1:66" s="36" customFormat="1" ht="16.2" customHeight="1" thickBot="1" x14ac:dyDescent="0.35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48" t="s">
        <v>460</v>
      </c>
      <c r="BB96" s="449"/>
      <c r="BC96" s="211"/>
      <c r="BD96" s="267"/>
      <c r="BE96" s="268"/>
      <c r="BF96" s="268"/>
      <c r="BG96" s="269"/>
      <c r="BI96" s="210"/>
      <c r="BJ96" s="267"/>
      <c r="BK96" s="268"/>
      <c r="BL96" s="268"/>
      <c r="BM96" s="268"/>
      <c r="BN96" s="269"/>
    </row>
    <row r="97" spans="1:61" s="36" customFormat="1" ht="21.6" customHeight="1" thickBot="1" x14ac:dyDescent="0.35">
      <c r="A97" s="379" t="s">
        <v>205</v>
      </c>
      <c r="B97" s="379"/>
      <c r="C97" s="379"/>
      <c r="D97" s="379"/>
      <c r="E97" s="379"/>
      <c r="F97" s="379"/>
      <c r="G97" s="379"/>
      <c r="H97" s="374">
        <f>C99+C102+C111</f>
        <v>5.0300000000000004E-2</v>
      </c>
      <c r="I97" s="374"/>
      <c r="K97" s="375" t="s">
        <v>205</v>
      </c>
      <c r="L97" s="376"/>
      <c r="M97" s="376"/>
      <c r="N97" s="376"/>
      <c r="O97" s="376"/>
      <c r="P97" s="376"/>
      <c r="Q97" s="376"/>
      <c r="R97" s="377">
        <f>S99+S102+S111</f>
        <v>6.8000000000000005E-2</v>
      </c>
      <c r="S97" s="378"/>
      <c r="W97" s="39"/>
      <c r="X97" s="37"/>
      <c r="Y97" s="39"/>
      <c r="Z97" s="39"/>
      <c r="AB97" s="216"/>
      <c r="AC97" s="216"/>
      <c r="AD97" s="444" t="s">
        <v>280</v>
      </c>
      <c r="AE97" s="444"/>
      <c r="AF97" s="444"/>
      <c r="AG97" s="444"/>
      <c r="AH97" s="444"/>
      <c r="AK97" s="444" t="s">
        <v>281</v>
      </c>
      <c r="AL97" s="444"/>
      <c r="AM97" s="444"/>
      <c r="AN97" s="444"/>
      <c r="AO97" s="444"/>
      <c r="BC97" s="186">
        <f>AVERAGE(BC84:BC96)</f>
        <v>0.83333333333333337</v>
      </c>
      <c r="BI97" s="186">
        <f>AVERAGE(BI84:BI96)</f>
        <v>2.6666666666666665</v>
      </c>
    </row>
    <row r="98" spans="1:61" s="1" customFormat="1" ht="55.8" customHeight="1" thickBot="1" x14ac:dyDescent="0.25">
      <c r="A98" s="78" t="s">
        <v>64</v>
      </c>
      <c r="B98" s="78" t="s">
        <v>77</v>
      </c>
      <c r="C98" s="78" t="s">
        <v>76</v>
      </c>
      <c r="D98" s="79" t="s">
        <v>63</v>
      </c>
      <c r="E98" s="80" t="s">
        <v>77</v>
      </c>
      <c r="F98" s="80" t="s">
        <v>76</v>
      </c>
      <c r="G98" s="81" t="s">
        <v>59</v>
      </c>
      <c r="H98" s="81" t="s">
        <v>150</v>
      </c>
      <c r="I98" s="82" t="s">
        <v>58</v>
      </c>
      <c r="J98" s="36"/>
      <c r="K98" s="84" t="s">
        <v>60</v>
      </c>
      <c r="L98" s="85" t="s">
        <v>61</v>
      </c>
      <c r="M98" s="86" t="s">
        <v>62</v>
      </c>
      <c r="N98" s="87" t="s">
        <v>80</v>
      </c>
      <c r="O98" s="87" t="s">
        <v>78</v>
      </c>
      <c r="P98" s="87" t="s">
        <v>76</v>
      </c>
      <c r="Q98" s="88" t="s">
        <v>79</v>
      </c>
      <c r="R98" s="88" t="s">
        <v>78</v>
      </c>
      <c r="S98" s="89" t="s">
        <v>76</v>
      </c>
      <c r="AD98" s="170"/>
      <c r="AE98" s="170" t="s">
        <v>455</v>
      </c>
      <c r="AF98" s="170"/>
      <c r="AG98" s="170"/>
      <c r="AH98" s="170"/>
      <c r="AI98" s="216"/>
      <c r="AJ98" s="216"/>
    </row>
    <row r="99" spans="1:61" ht="61.2" customHeight="1" thickBot="1" x14ac:dyDescent="0.35">
      <c r="A99" s="365" t="s">
        <v>219</v>
      </c>
      <c r="B99" s="366">
        <v>0.03</v>
      </c>
      <c r="C99" s="367">
        <f>F99+F100</f>
        <v>0.01</v>
      </c>
      <c r="D99" s="7" t="s">
        <v>220</v>
      </c>
      <c r="E99" s="8">
        <v>0</v>
      </c>
      <c r="F99" s="122">
        <f>I99/100</f>
        <v>0</v>
      </c>
      <c r="G99" s="11" t="s">
        <v>46</v>
      </c>
      <c r="H99" s="12">
        <v>0</v>
      </c>
      <c r="I99" s="166">
        <f>'[1]Analisis de resultados'!$BG$71</f>
        <v>0</v>
      </c>
      <c r="J99" s="182"/>
      <c r="K99" s="137" t="s">
        <v>225</v>
      </c>
      <c r="L99" s="20"/>
      <c r="M99" s="53"/>
      <c r="N99" s="17" t="s">
        <v>223</v>
      </c>
      <c r="O99" s="18"/>
      <c r="P99" s="120"/>
      <c r="Q99" s="359" t="s">
        <v>222</v>
      </c>
      <c r="R99" s="361">
        <v>0.03</v>
      </c>
      <c r="S99" s="363">
        <f>P99+P100</f>
        <v>1.4999999999999999E-2</v>
      </c>
      <c r="W99" s="252"/>
      <c r="X99" s="215"/>
      <c r="Y99" s="94"/>
      <c r="Z99" s="94"/>
      <c r="AB99" s="94"/>
      <c r="AC99" s="1"/>
      <c r="AD99" s="248" t="s">
        <v>266</v>
      </c>
      <c r="AE99" s="249" t="s">
        <v>267</v>
      </c>
      <c r="AF99" s="249" t="s">
        <v>268</v>
      </c>
      <c r="AG99" s="249" t="s">
        <v>269</v>
      </c>
      <c r="AH99" s="249" t="s">
        <v>270</v>
      </c>
      <c r="AI99" s="93"/>
      <c r="AJ99" s="217"/>
      <c r="AK99" s="248" t="s">
        <v>282</v>
      </c>
      <c r="AL99" s="249" t="s">
        <v>453</v>
      </c>
      <c r="AM99" s="249" t="s">
        <v>283</v>
      </c>
      <c r="AN99" s="249" t="s">
        <v>454</v>
      </c>
      <c r="AO99" s="249" t="s">
        <v>284</v>
      </c>
      <c r="AP99" s="39"/>
      <c r="AQ99" s="39"/>
      <c r="AR99" s="1"/>
      <c r="AS99" s="1" t="s">
        <v>522</v>
      </c>
      <c r="AT99" s="1" t="s">
        <v>523</v>
      </c>
      <c r="AU99" s="1" t="s">
        <v>524</v>
      </c>
      <c r="AV99" s="1" t="s">
        <v>525</v>
      </c>
      <c r="AW99" s="1" t="s">
        <v>526</v>
      </c>
      <c r="AX99" s="1" t="s">
        <v>527</v>
      </c>
      <c r="AY99" s="1" t="s">
        <v>528</v>
      </c>
      <c r="AZ99" s="1" t="s">
        <v>529</v>
      </c>
    </row>
    <row r="100" spans="1:61" ht="77.400000000000006" thickBot="1" x14ac:dyDescent="0.25">
      <c r="A100" s="352"/>
      <c r="B100" s="354"/>
      <c r="C100" s="356"/>
      <c r="D100" s="7" t="s">
        <v>221</v>
      </c>
      <c r="E100" s="8">
        <v>0.03</v>
      </c>
      <c r="F100" s="122">
        <f>I100/100</f>
        <v>0.01</v>
      </c>
      <c r="G100" s="11" t="s">
        <v>47</v>
      </c>
      <c r="H100" s="12">
        <v>3</v>
      </c>
      <c r="I100" s="166">
        <f>'[1]Analisis de resultados'!$BH$71</f>
        <v>1</v>
      </c>
      <c r="K100" s="136" t="s">
        <v>226</v>
      </c>
      <c r="L100" s="22">
        <v>3</v>
      </c>
      <c r="M100" s="191">
        <f>AA100</f>
        <v>1.5</v>
      </c>
      <c r="N100" s="76" t="s">
        <v>224</v>
      </c>
      <c r="O100" s="145">
        <v>0.03</v>
      </c>
      <c r="P100" s="146">
        <f>M100/100</f>
        <v>1.4999999999999999E-2</v>
      </c>
      <c r="Q100" s="360"/>
      <c r="R100" s="362"/>
      <c r="S100" s="364"/>
      <c r="W100" s="212" t="s">
        <v>440</v>
      </c>
      <c r="X100" s="113" t="s">
        <v>83</v>
      </c>
      <c r="Y100" s="113">
        <v>3</v>
      </c>
      <c r="Z100" s="94"/>
      <c r="AA100" s="305">
        <f>AC100+AJ100</f>
        <v>1.5</v>
      </c>
      <c r="AB100" s="252"/>
      <c r="AC100" s="210">
        <v>0.6</v>
      </c>
      <c r="AD100" s="213">
        <v>0.3</v>
      </c>
      <c r="AE100" s="214">
        <v>0.6</v>
      </c>
      <c r="AF100" s="214">
        <v>0.9</v>
      </c>
      <c r="AG100" s="214">
        <v>1.2</v>
      </c>
      <c r="AH100" s="214">
        <v>1.5</v>
      </c>
      <c r="AI100" s="94"/>
      <c r="AJ100" s="210">
        <v>0.9</v>
      </c>
      <c r="AK100" s="213">
        <v>0.3</v>
      </c>
      <c r="AL100" s="214">
        <v>0.6</v>
      </c>
      <c r="AM100" s="214">
        <v>0.9</v>
      </c>
      <c r="AN100" s="214">
        <v>1.2</v>
      </c>
      <c r="AO100" s="214">
        <v>1.5</v>
      </c>
      <c r="AR100" s="1" t="s">
        <v>441</v>
      </c>
      <c r="AS100" s="173">
        <v>1.5</v>
      </c>
      <c r="AT100" s="173"/>
      <c r="AU100" s="173"/>
      <c r="AV100" s="173"/>
      <c r="AW100" s="173"/>
      <c r="AX100" s="301"/>
      <c r="AY100" s="301"/>
      <c r="AZ100" s="301"/>
      <c r="BB100" s="1" t="s">
        <v>521</v>
      </c>
      <c r="BC100" s="172">
        <f>AVERAGE(AS100:AZ100)</f>
        <v>1.5</v>
      </c>
    </row>
    <row r="101" spans="1:61" s="36" customFormat="1" ht="16.2" thickBot="1" x14ac:dyDescent="0.35">
      <c r="A101" s="39"/>
      <c r="B101" s="40"/>
      <c r="C101" s="118"/>
      <c r="D101" s="42"/>
      <c r="E101" s="40"/>
      <c r="F101" s="118"/>
      <c r="G101" s="43"/>
      <c r="H101" s="44"/>
      <c r="I101" s="45"/>
      <c r="K101" s="43"/>
      <c r="L101" s="44"/>
      <c r="M101" s="147"/>
      <c r="N101" s="42"/>
      <c r="O101" s="40"/>
      <c r="P101" s="60"/>
      <c r="Q101" s="42"/>
      <c r="R101" s="48"/>
      <c r="S101" s="59"/>
      <c r="W101" s="39"/>
      <c r="X101" s="37"/>
      <c r="AL101" s="39"/>
      <c r="AN101" s="39"/>
    </row>
    <row r="102" spans="1:61" ht="61.2" customHeight="1" x14ac:dyDescent="0.2">
      <c r="A102" s="357" t="s">
        <v>227</v>
      </c>
      <c r="B102" s="342">
        <v>0.06</v>
      </c>
      <c r="C102" s="358">
        <f>F102+F103+F104+F105+F106+F108</f>
        <v>3.0300000000000004E-2</v>
      </c>
      <c r="D102" s="7" t="s">
        <v>229</v>
      </c>
      <c r="E102" s="8">
        <v>1.2E-2</v>
      </c>
      <c r="F102" s="122">
        <f>I102/100</f>
        <v>5.0000000000000001E-3</v>
      </c>
      <c r="G102" s="11" t="s">
        <v>48</v>
      </c>
      <c r="H102" s="12">
        <v>1.2</v>
      </c>
      <c r="I102" s="166">
        <f>'[1]Analisis de resultados'!$BI$71</f>
        <v>0.5</v>
      </c>
      <c r="K102" s="137" t="s">
        <v>247</v>
      </c>
      <c r="L102" s="20">
        <v>1</v>
      </c>
      <c r="M102" s="53">
        <f>AB102+AE102</f>
        <v>0.8</v>
      </c>
      <c r="N102" s="17" t="s">
        <v>246</v>
      </c>
      <c r="O102" s="18">
        <v>0.01</v>
      </c>
      <c r="P102" s="120">
        <f>M102/100</f>
        <v>8.0000000000000002E-3</v>
      </c>
      <c r="Q102" s="338" t="s">
        <v>236</v>
      </c>
      <c r="R102" s="341">
        <v>0.06</v>
      </c>
      <c r="S102" s="344">
        <f>P102+P103+P104+P105+P106+P108</f>
        <v>2.9000000000000001E-2</v>
      </c>
      <c r="W102" s="212" t="s">
        <v>285</v>
      </c>
      <c r="X102" s="113" t="s">
        <v>83</v>
      </c>
      <c r="Y102" s="113">
        <v>1</v>
      </c>
      <c r="Z102" s="113"/>
      <c r="AA102" s="227" t="s">
        <v>463</v>
      </c>
      <c r="AB102" s="218">
        <v>0.5</v>
      </c>
      <c r="AC102" s="184"/>
      <c r="AD102" s="227" t="s">
        <v>464</v>
      </c>
      <c r="AE102" s="218">
        <v>0.3</v>
      </c>
      <c r="AF102" s="93"/>
      <c r="AG102" s="93"/>
      <c r="AH102" s="184" t="s">
        <v>392</v>
      </c>
      <c r="AI102" s="446" t="s">
        <v>463</v>
      </c>
      <c r="AJ102" s="245" t="s">
        <v>266</v>
      </c>
      <c r="AK102" s="246" t="s">
        <v>267</v>
      </c>
      <c r="AL102" s="246" t="s">
        <v>268</v>
      </c>
      <c r="AM102" s="246" t="s">
        <v>269</v>
      </c>
      <c r="AN102" s="246" t="s">
        <v>270</v>
      </c>
      <c r="AO102" s="250"/>
      <c r="AQ102" s="1"/>
      <c r="AR102" s="1"/>
    </row>
    <row r="103" spans="1:61" ht="61.2" customHeight="1" x14ac:dyDescent="0.2">
      <c r="A103" s="357"/>
      <c r="B103" s="342"/>
      <c r="C103" s="358"/>
      <c r="D103" s="7" t="s">
        <v>230</v>
      </c>
      <c r="E103" s="8">
        <v>9.5999999999999992E-3</v>
      </c>
      <c r="F103" s="122">
        <f>I103/100</f>
        <v>6.9999999999999993E-3</v>
      </c>
      <c r="G103" s="11" t="s">
        <v>49</v>
      </c>
      <c r="H103" s="12">
        <v>0.96</v>
      </c>
      <c r="I103" s="166">
        <f>'[1]Analisis de resultados'!$BJ$71</f>
        <v>0.7</v>
      </c>
      <c r="K103" s="135" t="s">
        <v>249</v>
      </c>
      <c r="L103" s="12">
        <v>1</v>
      </c>
      <c r="M103" s="55">
        <f>AB103+AE103</f>
        <v>0.4</v>
      </c>
      <c r="N103" s="7" t="s">
        <v>248</v>
      </c>
      <c r="O103" s="8">
        <v>0.01</v>
      </c>
      <c r="P103" s="122">
        <f>M103/100</f>
        <v>4.0000000000000001E-3</v>
      </c>
      <c r="Q103" s="339"/>
      <c r="R103" s="342"/>
      <c r="S103" s="345"/>
      <c r="W103" s="212" t="s">
        <v>286</v>
      </c>
      <c r="X103" s="113" t="s">
        <v>83</v>
      </c>
      <c r="Y103" s="113">
        <v>1</v>
      </c>
      <c r="Z103" s="113"/>
      <c r="AA103" s="227" t="s">
        <v>463</v>
      </c>
      <c r="AB103" s="218">
        <v>0.1</v>
      </c>
      <c r="AC103" s="216"/>
      <c r="AD103" s="227" t="s">
        <v>464</v>
      </c>
      <c r="AE103" s="218">
        <v>0.3</v>
      </c>
      <c r="AI103" s="447"/>
      <c r="AJ103" s="178">
        <v>0.1</v>
      </c>
      <c r="AK103" s="179">
        <v>0.2</v>
      </c>
      <c r="AL103" s="179">
        <v>0.3</v>
      </c>
      <c r="AM103" s="179">
        <v>0.4</v>
      </c>
      <c r="AN103" s="179">
        <v>0.5</v>
      </c>
      <c r="AO103" s="251"/>
      <c r="AQ103" s="1"/>
      <c r="AR103" s="1"/>
    </row>
    <row r="104" spans="1:61" ht="61.2" customHeight="1" x14ac:dyDescent="0.2">
      <c r="A104" s="357"/>
      <c r="B104" s="342"/>
      <c r="C104" s="358"/>
      <c r="D104" s="7" t="s">
        <v>231</v>
      </c>
      <c r="E104" s="8">
        <v>9.5999999999999992E-3</v>
      </c>
      <c r="F104" s="122">
        <f>I104/100</f>
        <v>6.3E-3</v>
      </c>
      <c r="G104" s="11" t="s">
        <v>50</v>
      </c>
      <c r="H104" s="12">
        <v>0.96</v>
      </c>
      <c r="I104" s="166">
        <f>'[1]Analisis de resultados'!$BK$71</f>
        <v>0.63</v>
      </c>
      <c r="K104" s="135" t="s">
        <v>251</v>
      </c>
      <c r="L104" s="12">
        <v>1</v>
      </c>
      <c r="M104" s="55">
        <f>AB104+AE104</f>
        <v>0.7</v>
      </c>
      <c r="N104" s="7" t="s">
        <v>250</v>
      </c>
      <c r="O104" s="8">
        <v>0.01</v>
      </c>
      <c r="P104" s="122">
        <f>M104/100</f>
        <v>6.9999999999999993E-3</v>
      </c>
      <c r="Q104" s="339"/>
      <c r="R104" s="342"/>
      <c r="S104" s="345"/>
      <c r="W104" s="212" t="s">
        <v>287</v>
      </c>
      <c r="X104" s="113" t="s">
        <v>83</v>
      </c>
      <c r="Y104" s="113">
        <v>1</v>
      </c>
      <c r="Z104" s="113"/>
      <c r="AA104" s="227" t="s">
        <v>463</v>
      </c>
      <c r="AB104" s="218">
        <v>0.4</v>
      </c>
      <c r="AC104" s="216"/>
      <c r="AD104" s="227" t="s">
        <v>464</v>
      </c>
      <c r="AE104" s="218">
        <v>0.3</v>
      </c>
      <c r="AO104" s="251"/>
      <c r="AQ104" s="1"/>
      <c r="AR104" s="1"/>
    </row>
    <row r="105" spans="1:61" ht="61.2" customHeight="1" x14ac:dyDescent="0.2">
      <c r="A105" s="357"/>
      <c r="B105" s="342"/>
      <c r="C105" s="358"/>
      <c r="D105" s="7" t="s">
        <v>232</v>
      </c>
      <c r="E105" s="8">
        <v>9.5999999999999992E-3</v>
      </c>
      <c r="F105" s="122">
        <f>I105/100</f>
        <v>4.3E-3</v>
      </c>
      <c r="G105" s="11" t="s">
        <v>51</v>
      </c>
      <c r="H105" s="12">
        <v>0.96</v>
      </c>
      <c r="I105" s="166">
        <f>'[1]Analisis de resultados'!$BL$71</f>
        <v>0.43</v>
      </c>
      <c r="K105" s="135" t="s">
        <v>253</v>
      </c>
      <c r="L105" s="12">
        <v>1</v>
      </c>
      <c r="M105" s="55">
        <f>AB105+AE105</f>
        <v>0.6</v>
      </c>
      <c r="N105" s="7" t="s">
        <v>252</v>
      </c>
      <c r="O105" s="8">
        <v>0.01</v>
      </c>
      <c r="P105" s="122">
        <f>M105/100</f>
        <v>6.0000000000000001E-3</v>
      </c>
      <c r="Q105" s="339"/>
      <c r="R105" s="342"/>
      <c r="S105" s="345"/>
      <c r="W105" s="212" t="s">
        <v>288</v>
      </c>
      <c r="X105" s="113" t="s">
        <v>83</v>
      </c>
      <c r="Y105" s="113">
        <v>1</v>
      </c>
      <c r="Z105" s="113"/>
      <c r="AA105" s="227" t="s">
        <v>463</v>
      </c>
      <c r="AB105" s="218">
        <v>0.3</v>
      </c>
      <c r="AC105" s="216"/>
      <c r="AD105" s="227" t="s">
        <v>464</v>
      </c>
      <c r="AE105" s="218">
        <v>0.3</v>
      </c>
      <c r="AG105" s="1"/>
      <c r="AH105" s="1" t="s">
        <v>393</v>
      </c>
      <c r="AI105" s="446" t="s">
        <v>530</v>
      </c>
      <c r="AJ105" s="245" t="s">
        <v>282</v>
      </c>
      <c r="AK105" s="246" t="s">
        <v>453</v>
      </c>
      <c r="AL105" s="246" t="s">
        <v>283</v>
      </c>
      <c r="AM105" s="246" t="s">
        <v>454</v>
      </c>
      <c r="AN105" s="246" t="s">
        <v>284</v>
      </c>
      <c r="AO105" s="251"/>
      <c r="AQ105" s="1"/>
      <c r="AR105" s="1"/>
    </row>
    <row r="106" spans="1:61" ht="42" customHeight="1" x14ac:dyDescent="0.2">
      <c r="A106" s="357"/>
      <c r="B106" s="342"/>
      <c r="C106" s="358"/>
      <c r="D106" s="321" t="s">
        <v>233</v>
      </c>
      <c r="E106" s="313">
        <v>9.5999999999999992E-3</v>
      </c>
      <c r="F106" s="316">
        <f>(I106+I107)/100</f>
        <v>4.4000000000000003E-3</v>
      </c>
      <c r="G106" s="11" t="s">
        <v>52</v>
      </c>
      <c r="H106" s="12">
        <v>0.48</v>
      </c>
      <c r="I106" s="166">
        <f>'[1]Analisis de resultados'!$BM$71</f>
        <v>0.24</v>
      </c>
      <c r="K106" s="347" t="s">
        <v>255</v>
      </c>
      <c r="L106" s="327">
        <v>1</v>
      </c>
      <c r="M106" s="319">
        <f>AB106+AE106</f>
        <v>0</v>
      </c>
      <c r="N106" s="321" t="s">
        <v>254</v>
      </c>
      <c r="O106" s="313">
        <v>0.01</v>
      </c>
      <c r="P106" s="316">
        <f>M106/100</f>
        <v>0</v>
      </c>
      <c r="Q106" s="339"/>
      <c r="R106" s="342"/>
      <c r="S106" s="345"/>
      <c r="W106" s="212" t="s">
        <v>289</v>
      </c>
      <c r="X106" s="113" t="s">
        <v>83</v>
      </c>
      <c r="Y106" s="113">
        <v>1</v>
      </c>
      <c r="Z106" s="113"/>
      <c r="AA106" s="227" t="s">
        <v>463</v>
      </c>
      <c r="AB106" s="218">
        <v>0</v>
      </c>
      <c r="AC106" s="216"/>
      <c r="AD106" s="227" t="s">
        <v>464</v>
      </c>
      <c r="AE106" s="218">
        <v>0</v>
      </c>
      <c r="AG106" s="1"/>
      <c r="AH106" s="1"/>
      <c r="AI106" s="447"/>
      <c r="AJ106" s="178">
        <v>0.1</v>
      </c>
      <c r="AK106" s="179">
        <v>0.2</v>
      </c>
      <c r="AL106" s="179">
        <v>0.3</v>
      </c>
      <c r="AM106" s="179">
        <v>0.4</v>
      </c>
      <c r="AN106" s="179">
        <v>0.5</v>
      </c>
      <c r="AO106" s="251"/>
      <c r="AQ106" s="1"/>
      <c r="AR106" s="1"/>
    </row>
    <row r="107" spans="1:61" ht="42" customHeight="1" x14ac:dyDescent="0.3">
      <c r="A107" s="357"/>
      <c r="B107" s="342"/>
      <c r="C107" s="358"/>
      <c r="D107" s="323"/>
      <c r="E107" s="314"/>
      <c r="F107" s="317"/>
      <c r="G107" s="11" t="s">
        <v>53</v>
      </c>
      <c r="H107" s="12">
        <v>0.48</v>
      </c>
      <c r="I107" s="166">
        <f>'[1]Analisis de resultados'!$BN$71</f>
        <v>0.2</v>
      </c>
      <c r="K107" s="348"/>
      <c r="L107" s="328"/>
      <c r="M107" s="324"/>
      <c r="N107" s="323"/>
      <c r="O107" s="314"/>
      <c r="P107" s="317"/>
      <c r="Q107" s="339"/>
      <c r="R107" s="342"/>
      <c r="S107" s="345"/>
      <c r="AG107" s="1"/>
      <c r="AH107" s="1"/>
      <c r="AO107" s="251"/>
    </row>
    <row r="108" spans="1:61" ht="40.200000000000003" customHeight="1" x14ac:dyDescent="0.2">
      <c r="A108" s="357"/>
      <c r="B108" s="342"/>
      <c r="C108" s="358"/>
      <c r="D108" s="321" t="s">
        <v>234</v>
      </c>
      <c r="E108" s="313">
        <v>9.5999999999999992E-3</v>
      </c>
      <c r="F108" s="316">
        <f>(I108+I109)/100</f>
        <v>3.3E-3</v>
      </c>
      <c r="G108" s="11" t="s">
        <v>54</v>
      </c>
      <c r="H108" s="12">
        <v>0.48</v>
      </c>
      <c r="I108" s="166">
        <f>'[1]Analisis de resultados'!$BO$71</f>
        <v>0.2</v>
      </c>
      <c r="K108" s="347" t="s">
        <v>257</v>
      </c>
      <c r="L108" s="327">
        <v>1</v>
      </c>
      <c r="M108" s="319">
        <f>AB108+AE108</f>
        <v>0.4</v>
      </c>
      <c r="N108" s="321" t="s">
        <v>256</v>
      </c>
      <c r="O108" s="313">
        <v>0.01</v>
      </c>
      <c r="P108" s="316">
        <f>M108/100</f>
        <v>4.0000000000000001E-3</v>
      </c>
      <c r="Q108" s="339"/>
      <c r="R108" s="342"/>
      <c r="S108" s="345"/>
      <c r="W108" s="212" t="s">
        <v>290</v>
      </c>
      <c r="X108" s="113" t="s">
        <v>83</v>
      </c>
      <c r="Y108" s="113">
        <v>1</v>
      </c>
      <c r="Z108" s="113"/>
      <c r="AA108" s="227" t="s">
        <v>463</v>
      </c>
      <c r="AB108" s="218">
        <v>0.1</v>
      </c>
      <c r="AC108" s="216"/>
      <c r="AD108" s="227" t="s">
        <v>464</v>
      </c>
      <c r="AE108" s="218">
        <v>0.3</v>
      </c>
      <c r="AF108" s="94"/>
      <c r="AG108" s="252"/>
      <c r="AH108" s="252"/>
      <c r="AI108" s="252"/>
      <c r="AJ108" s="252"/>
      <c r="AK108" s="252"/>
      <c r="AL108" s="252"/>
      <c r="AM108" s="94"/>
      <c r="AN108" s="252"/>
      <c r="AO108" s="253"/>
      <c r="AQ108" s="1"/>
      <c r="AR108" s="1"/>
    </row>
    <row r="109" spans="1:61" ht="40.200000000000003" customHeight="1" thickBot="1" x14ac:dyDescent="0.35">
      <c r="A109" s="357"/>
      <c r="B109" s="342"/>
      <c r="C109" s="358"/>
      <c r="D109" s="323"/>
      <c r="E109" s="314"/>
      <c r="F109" s="317"/>
      <c r="G109" s="11" t="s">
        <v>55</v>
      </c>
      <c r="H109" s="12">
        <v>0.48</v>
      </c>
      <c r="I109" s="166">
        <f>'[1]Analisis de resultados'!$BP$71</f>
        <v>0.13</v>
      </c>
      <c r="K109" s="349"/>
      <c r="L109" s="350"/>
      <c r="M109" s="320"/>
      <c r="N109" s="322"/>
      <c r="O109" s="315"/>
      <c r="P109" s="318"/>
      <c r="Q109" s="340"/>
      <c r="R109" s="343"/>
      <c r="S109" s="346"/>
    </row>
    <row r="110" spans="1:61" s="36" customFormat="1" ht="16.2" thickBot="1" x14ac:dyDescent="0.35">
      <c r="A110" s="39"/>
      <c r="B110" s="40"/>
      <c r="C110" s="118"/>
      <c r="D110" s="42"/>
      <c r="E110" s="40"/>
      <c r="F110" s="118"/>
      <c r="G110" s="43"/>
      <c r="H110" s="44"/>
      <c r="I110" s="45"/>
      <c r="K110" s="43"/>
      <c r="L110" s="44"/>
      <c r="M110" s="147"/>
      <c r="N110" s="42"/>
      <c r="O110" s="40"/>
      <c r="P110" s="60"/>
      <c r="Q110" s="39"/>
      <c r="R110" s="49"/>
      <c r="S110" s="59"/>
      <c r="W110" s="39"/>
      <c r="X110" s="37"/>
      <c r="AA110" s="445" t="s">
        <v>280</v>
      </c>
      <c r="AB110" s="445"/>
      <c r="AC110" s="445"/>
      <c r="AD110" s="445"/>
      <c r="AE110" s="445"/>
      <c r="AF110" s="445"/>
      <c r="AG110" s="445"/>
      <c r="AI110" s="445" t="s">
        <v>281</v>
      </c>
      <c r="AJ110" s="445"/>
      <c r="AK110" s="445"/>
      <c r="AL110" s="445"/>
      <c r="AM110" s="445"/>
      <c r="AN110" s="445"/>
      <c r="AO110" s="445"/>
    </row>
    <row r="111" spans="1:61" ht="67.8" thickBot="1" x14ac:dyDescent="0.25">
      <c r="A111" s="32" t="s">
        <v>228</v>
      </c>
      <c r="B111" s="34">
        <v>0.06</v>
      </c>
      <c r="C111" s="123">
        <f>F111</f>
        <v>0.01</v>
      </c>
      <c r="D111" s="10" t="s">
        <v>235</v>
      </c>
      <c r="E111" s="9">
        <v>0.04</v>
      </c>
      <c r="F111" s="121">
        <f>I111/100</f>
        <v>0.01</v>
      </c>
      <c r="G111" s="15" t="s">
        <v>56</v>
      </c>
      <c r="H111" s="16">
        <v>6</v>
      </c>
      <c r="I111" s="175">
        <f>'[1]Analisis de resultados'!$BQ$71</f>
        <v>1</v>
      </c>
      <c r="K111" s="153" t="s">
        <v>259</v>
      </c>
      <c r="L111" s="154">
        <v>6</v>
      </c>
      <c r="M111" s="155">
        <f>AB111+AJ111</f>
        <v>2.4</v>
      </c>
      <c r="N111" s="156" t="s">
        <v>258</v>
      </c>
      <c r="O111" s="157">
        <v>0.06</v>
      </c>
      <c r="P111" s="158">
        <f>M111/100</f>
        <v>2.4E-2</v>
      </c>
      <c r="Q111" s="159" t="s">
        <v>237</v>
      </c>
      <c r="R111" s="160">
        <v>0.06</v>
      </c>
      <c r="S111" s="161">
        <f>P111</f>
        <v>2.4E-2</v>
      </c>
      <c r="W111" s="111" t="s">
        <v>291</v>
      </c>
      <c r="X111" s="113" t="s">
        <v>83</v>
      </c>
      <c r="Y111" s="113">
        <v>6</v>
      </c>
      <c r="Z111" s="113"/>
      <c r="AA111" s="224" t="s">
        <v>465</v>
      </c>
      <c r="AB111" s="96">
        <v>1.2</v>
      </c>
      <c r="AC111" s="245" t="s">
        <v>266</v>
      </c>
      <c r="AD111" s="246" t="s">
        <v>267</v>
      </c>
      <c r="AE111" s="246" t="s">
        <v>268</v>
      </c>
      <c r="AF111" s="246" t="s">
        <v>269</v>
      </c>
      <c r="AG111" s="246" t="s">
        <v>270</v>
      </c>
      <c r="AI111" s="224" t="s">
        <v>464</v>
      </c>
      <c r="AJ111" s="96">
        <v>1.2</v>
      </c>
      <c r="AK111" s="245" t="s">
        <v>282</v>
      </c>
      <c r="AL111" s="246" t="s">
        <v>453</v>
      </c>
      <c r="AM111" s="246" t="s">
        <v>283</v>
      </c>
      <c r="AN111" s="246" t="s">
        <v>454</v>
      </c>
      <c r="AO111" s="246" t="s">
        <v>284</v>
      </c>
    </row>
    <row r="112" spans="1:61" x14ac:dyDescent="0.3">
      <c r="AC112" s="178">
        <v>0.6</v>
      </c>
      <c r="AD112" s="179">
        <v>1.2</v>
      </c>
      <c r="AE112" s="179">
        <v>1.8</v>
      </c>
      <c r="AF112" s="179">
        <v>2.4</v>
      </c>
      <c r="AG112" s="179">
        <v>3</v>
      </c>
      <c r="AK112" s="178">
        <v>0.6</v>
      </c>
      <c r="AL112" s="179">
        <v>1.2</v>
      </c>
      <c r="AM112" s="179">
        <v>1.8</v>
      </c>
      <c r="AN112" s="179">
        <v>2.4</v>
      </c>
      <c r="AO112" s="179">
        <v>3</v>
      </c>
    </row>
    <row r="113" spans="27:39" x14ac:dyDescent="0.3">
      <c r="AA113" s="1"/>
      <c r="AC113" s="1"/>
      <c r="AD113" s="1"/>
      <c r="AE113" s="1"/>
      <c r="AF113" s="1"/>
      <c r="AG113" s="1"/>
      <c r="AJ113" s="1"/>
      <c r="AK113" s="1"/>
      <c r="AM113" s="1"/>
    </row>
  </sheetData>
  <mergeCells count="277"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AE29:AF29"/>
    <mergeCell ref="AJ29:AP29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2:D4"/>
    <mergeCell ref="A2:A4"/>
    <mergeCell ref="AD97:AH97"/>
    <mergeCell ref="AK97:AO97"/>
    <mergeCell ref="AA110:AG110"/>
    <mergeCell ref="AI110:AO110"/>
    <mergeCell ref="AI102:AI103"/>
    <mergeCell ref="AI105:AI106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97:I97"/>
    <mergeCell ref="K97:Q97"/>
    <mergeCell ref="R97:S97"/>
    <mergeCell ref="A34:G34"/>
    <mergeCell ref="H34:I34"/>
    <mergeCell ref="A11:G11"/>
    <mergeCell ref="H11:I11"/>
    <mergeCell ref="A80:G80"/>
    <mergeCell ref="H80:I80"/>
    <mergeCell ref="A97:G97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99:A100"/>
    <mergeCell ref="B99:B100"/>
    <mergeCell ref="C99:C100"/>
    <mergeCell ref="Q99:Q100"/>
    <mergeCell ref="R99:R100"/>
    <mergeCell ref="S99:S100"/>
    <mergeCell ref="A87:A88"/>
    <mergeCell ref="B87:B88"/>
    <mergeCell ref="C87:C88"/>
    <mergeCell ref="D87:D88"/>
    <mergeCell ref="E87:E88"/>
    <mergeCell ref="F87:F88"/>
    <mergeCell ref="A102:A109"/>
    <mergeCell ref="B102:B109"/>
    <mergeCell ref="C102:C109"/>
    <mergeCell ref="D106:D107"/>
    <mergeCell ref="D108:D109"/>
    <mergeCell ref="E106:E107"/>
    <mergeCell ref="Q102:Q109"/>
    <mergeCell ref="R102:R109"/>
    <mergeCell ref="S102:S109"/>
    <mergeCell ref="K106:K107"/>
    <mergeCell ref="K108:K109"/>
    <mergeCell ref="L106:L107"/>
    <mergeCell ref="L108:L109"/>
    <mergeCell ref="F106:F107"/>
    <mergeCell ref="F108:F109"/>
    <mergeCell ref="I1:J1"/>
    <mergeCell ref="B8:C8"/>
    <mergeCell ref="O106:O107"/>
    <mergeCell ref="O108:O109"/>
    <mergeCell ref="P106:P107"/>
    <mergeCell ref="P108:P109"/>
    <mergeCell ref="M108:M109"/>
    <mergeCell ref="N108:N109"/>
    <mergeCell ref="N106:N107"/>
    <mergeCell ref="M106:M107"/>
    <mergeCell ref="G87:G88"/>
    <mergeCell ref="H87:H88"/>
    <mergeCell ref="I87:I88"/>
    <mergeCell ref="E108:E109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2023-07-08T17:42:06Z</dcterms:modified>
</cp:coreProperties>
</file>