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xiaomi\Downloads\"/>
    </mc:Choice>
  </mc:AlternateContent>
  <bookViews>
    <workbookView xWindow="0" yWindow="0" windowWidth="14380" windowHeight="4080" xr2:uid="{00000000-000D-0000-FFFF-FFFF00000000}"/>
  </bookViews>
  <sheets>
    <sheet name="Hoja1" sheetId="1" r:id="rId1"/>
  </sheets>
  <calcPr calcId="171026"/>
</workbook>
</file>

<file path=xl/calcChain.xml><?xml version="1.0" encoding="utf-8"?>
<calcChain xmlns="http://schemas.openxmlformats.org/spreadsheetml/2006/main">
  <c r="I44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J38" i="1"/>
  <c r="C79" i="1"/>
  <c r="J37" i="1"/>
  <c r="C78" i="1"/>
  <c r="J36" i="1"/>
  <c r="C77" i="1"/>
  <c r="J35" i="1"/>
  <c r="C76" i="1"/>
  <c r="J34" i="1"/>
  <c r="C75" i="1"/>
  <c r="J33" i="1"/>
  <c r="C74" i="1"/>
  <c r="J32" i="1"/>
  <c r="C73" i="1"/>
  <c r="G2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3" i="1"/>
  <c r="F22" i="1"/>
  <c r="F21" i="1"/>
  <c r="F19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<sst xmlns="http://schemas.openxmlformats.org/spreadsheetml/2006/main" count="33" uniqueCount="32">
  <si>
    <t>Frecuencia (Hz)</t>
  </si>
  <si>
    <t>|V1| (V)</t>
  </si>
  <si>
    <t>|Vab| (V)</t>
  </si>
  <si>
    <t>|Av| (V)</t>
  </si>
  <si>
    <t>20*log|Av|(dB)</t>
  </si>
  <si>
    <t>d(t) (s)</t>
  </si>
  <si>
    <t>Φº</t>
  </si>
  <si>
    <t>log en base 10 de AV</t>
  </si>
  <si>
    <t>Armónico salida filtro</t>
  </si>
  <si>
    <t>|Vab,k| (V)</t>
  </si>
  <si>
    <t>(|4/(π*k)|)*|Av.max|</t>
  </si>
  <si>
    <t>fijate en d(t),</t>
  </si>
  <si>
    <t>que hace</t>
  </si>
  <si>
    <t>unas cosas</t>
  </si>
  <si>
    <t xml:space="preserve"> un poco</t>
  </si>
  <si>
    <t>raras que tal</t>
  </si>
  <si>
    <t>vez tendríamos</t>
  </si>
  <si>
    <t>que hackear</t>
  </si>
  <si>
    <t>los log estan en base 10</t>
  </si>
  <si>
    <t>Falta sacar las cosas que no estan completas en las tablas y hacer una representacion de la fase respecto a la frecuencia de forma logaritmica</t>
  </si>
  <si>
    <t>hallar frecuencias de corte y ancho de banda</t>
  </si>
  <si>
    <t>dt * f * 360</t>
  </si>
  <si>
    <t>f0 = 5000</t>
  </si>
  <si>
    <t xml:space="preserve"> </t>
  </si>
  <si>
    <t>w0 = 31415,92</t>
  </si>
  <si>
    <t>0,657</t>
  </si>
  <si>
    <t>0,219</t>
  </si>
  <si>
    <t>0,131</t>
  </si>
  <si>
    <t>0,094</t>
  </si>
  <si>
    <t>0,073</t>
  </si>
  <si>
    <t>0,060</t>
  </si>
  <si>
    <t>0,051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</si>
</sst>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C9F31A-6A7D-46B8-80F3-F1E3970E22AA}" name="Tabla1" displayName="Tabla1" ref="A1:G39" totalsRowShown="0" headerRowDxfId="14" dataDxfId="13">
  <autoFilter ref="A1:G39" xr:uid="{51ADC575-0118-4A09-90EE-1BCAAFA585CE}"/>
  <tableColumns count="7">
    <tableColumn id="1" xr3:uid="{AE0FE95A-0FF6-4757-B3DF-1AF2789A19BA}" name="Frecuencia (Hz)" dataDxfId="12"/>
    <tableColumn id="2" xr3:uid="{81BE7171-4C82-4DDC-8F4B-174BA7E3ECEB}" name="|V1| (V)" dataDxfId="11"/>
    <tableColumn id="3" xr3:uid="{1DEBAD17-8675-4ED2-BFC5-93EE38585567}" name="|Vab| (V)" dataDxfId="10"/>
    <tableColumn id="4" xr3:uid="{1CA8B4B1-65C8-4307-B3A0-11CAC43D8E95}" name="|Av| (V)" dataDxfId="9"/>
    <tableColumn id="8" xr3:uid="{754C4AFA-8EBE-4303-BFCB-47B8E67D13D1}" name="20*log|Av|(dB)" dataDxfId="8"/>
    <tableColumn id="5" xr3:uid="{79C66F21-1218-4BCC-B6BA-A8F52B6F4E3A}" name="d(t) (s)" dataDxfId="7"/>
    <tableColumn id="6" xr3:uid="{781F7DB3-1BF1-4DE6-BBAA-2270B208D820}" name="Φº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533E1F-9820-4F39-BB5D-9A7EF4697F48}" name="Tabla3" displayName="Tabla3" ref="L1:O8" totalsRowShown="0" headerRowDxfId="5" dataDxfId="4">
  <autoFilter ref="L1:O8" xr:uid="{630CD725-3CF1-4796-A801-1DAF0E7051B0}"/>
  <tableColumns count="4">
    <tableColumn id="1" xr3:uid="{ED59FAA7-0BA9-426D-8C68-709E61FD2B87}" name="Frecuencia (Hz)" dataDxfId="3"/>
    <tableColumn id="2" xr3:uid="{276B84A0-2DE2-43B5-B46C-B0029527FB55}" name="Armónico salida filtro" dataDxfId="2"/>
    <tableColumn id="3" xr3:uid="{C0897584-739A-4BA1-BEA2-C58EDCDE4BD3}" name="|Vab,k| (V)" dataDxfId="1"/>
    <tableColumn id="4" xr3:uid="{9D18F08A-42FB-4721-A406-CE959900BA6C}" name="(|4/(π*k)|)*|Av.max|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topLeftCell="H1" zoomScaleNormal="100" workbookViewId="0">
      <selection activeCell="L1" sqref="L1:O8"/>
    </sheetView>
  </sheetViews>
  <sheetFormatPr baseColWidth="10" defaultColWidth="8.7265625" defaultRowHeight="14.5" x14ac:dyDescent="0.35"/>
  <cols>
    <col min="1" max="1" width="18.453125" customWidth="1"/>
    <col min="2" max="2" width="18.1796875" customWidth="1"/>
    <col min="3" max="3" width="18.26953125" customWidth="1"/>
    <col min="4" max="6" width="18.453125" customWidth="1"/>
    <col min="7" max="7" width="18.26953125" customWidth="1"/>
    <col min="8" max="9" width="18.453125" customWidth="1"/>
    <col min="10" max="10" width="18.26953125" customWidth="1"/>
    <col min="11" max="11" width="13.54296875" customWidth="1"/>
    <col min="12" max="12" width="18.453125" customWidth="1"/>
    <col min="13" max="13" width="22.7265625" customWidth="1"/>
    <col min="14" max="14" width="18.1796875" customWidth="1"/>
    <col min="15" max="15" width="23.2695312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J1" s="1" t="s">
        <v>7</v>
      </c>
      <c r="L1" s="2" t="s">
        <v>0</v>
      </c>
      <c r="M1" s="1" t="s">
        <v>8</v>
      </c>
      <c r="N1" s="1" t="s">
        <v>9</v>
      </c>
      <c r="O1" s="1" t="s">
        <v>10</v>
      </c>
    </row>
    <row r="2" spans="1:15" x14ac:dyDescent="0.35">
      <c r="A2" s="1">
        <v>50</v>
      </c>
      <c r="B2" s="1">
        <v>1</v>
      </c>
      <c r="C2" s="1">
        <v>1.84E-2</v>
      </c>
      <c r="D2" s="1">
        <v>1.84E-2</v>
      </c>
      <c r="E2" s="1">
        <f>PRODUCT(20,J2)</f>
        <v>-34.703643539809271</v>
      </c>
      <c r="F2" s="1">
        <v>0</v>
      </c>
      <c r="G2" s="1">
        <f t="shared" ref="G2:G8" si="0">PRODUCT(F2,A2,360)</f>
        <v>0</v>
      </c>
      <c r="H2" s="1"/>
      <c r="J2" s="1">
        <f>LOG10(D2)</f>
        <v>-1.7351821769904636</v>
      </c>
      <c r="L2" s="1">
        <v>5000</v>
      </c>
      <c r="M2" s="1">
        <v>1</v>
      </c>
      <c r="N2" s="1">
        <v>0.65600000000000003</v>
      </c>
      <c r="O2" s="1" t="s">
        <v>25</v>
      </c>
    </row>
    <row r="3" spans="1:15" x14ac:dyDescent="0.35">
      <c r="A3" s="1">
        <v>60</v>
      </c>
      <c r="B3" s="1">
        <v>1</v>
      </c>
      <c r="C3" s="1">
        <v>1.84E-2</v>
      </c>
      <c r="D3" s="1">
        <v>1.84E-2</v>
      </c>
      <c r="E3" s="1">
        <f t="shared" ref="E3:E38" si="1">PRODUCT(20,J3)</f>
        <v>-34.703643539809271</v>
      </c>
      <c r="F3" s="1">
        <v>0</v>
      </c>
      <c r="G3" s="1">
        <f t="shared" si="0"/>
        <v>0</v>
      </c>
      <c r="H3" s="1"/>
      <c r="J3" s="1">
        <f>LOG10(D3)</f>
        <v>-1.7351821769904636</v>
      </c>
      <c r="L3" s="1">
        <v>1666.7</v>
      </c>
      <c r="M3" s="1">
        <v>3</v>
      </c>
      <c r="N3" s="1">
        <v>0.32800000000000001</v>
      </c>
      <c r="O3" s="1" t="s">
        <v>26</v>
      </c>
    </row>
    <row r="4" spans="1:15" x14ac:dyDescent="0.35">
      <c r="A4" s="1">
        <v>70</v>
      </c>
      <c r="B4" s="1">
        <v>1</v>
      </c>
      <c r="C4" s="1">
        <v>1.84E-2</v>
      </c>
      <c r="D4" s="1">
        <v>1.84E-2</v>
      </c>
      <c r="E4" s="1">
        <f t="shared" si="1"/>
        <v>-34.703643539809271</v>
      </c>
      <c r="F4" s="1">
        <v>0</v>
      </c>
      <c r="G4" s="1">
        <f t="shared" si="0"/>
        <v>0</v>
      </c>
      <c r="H4" s="1"/>
      <c r="J4" s="1">
        <f t="shared" ref="J4:J38" si="2">LOG10(D4)</f>
        <v>-1.7351821769904636</v>
      </c>
      <c r="L4" s="1">
        <v>1000</v>
      </c>
      <c r="M4" s="1">
        <v>5</v>
      </c>
      <c r="N4" s="1">
        <v>0.28399999999999997</v>
      </c>
      <c r="O4" s="1" t="s">
        <v>27</v>
      </c>
    </row>
    <row r="5" spans="1:15" x14ac:dyDescent="0.35">
      <c r="A5" s="1">
        <v>80</v>
      </c>
      <c r="B5" s="1">
        <v>1</v>
      </c>
      <c r="C5" s="1">
        <v>1.84E-2</v>
      </c>
      <c r="D5" s="1">
        <v>1.84E-2</v>
      </c>
      <c r="E5" s="1">
        <f t="shared" si="1"/>
        <v>-34.703643539809271</v>
      </c>
      <c r="F5" s="1">
        <v>0</v>
      </c>
      <c r="G5" s="1">
        <f t="shared" si="0"/>
        <v>0</v>
      </c>
      <c r="H5" s="1"/>
      <c r="J5" s="1">
        <f t="shared" si="2"/>
        <v>-1.7351821769904636</v>
      </c>
      <c r="L5" s="1">
        <v>714.28</v>
      </c>
      <c r="M5" s="1">
        <v>7</v>
      </c>
      <c r="N5" s="1">
        <v>0.26800000000000002</v>
      </c>
      <c r="O5" s="1" t="s">
        <v>28</v>
      </c>
    </row>
    <row r="6" spans="1:15" x14ac:dyDescent="0.35">
      <c r="A6" s="1">
        <v>90</v>
      </c>
      <c r="B6" s="1">
        <v>1</v>
      </c>
      <c r="C6" s="1">
        <v>1.84E-2</v>
      </c>
      <c r="D6" s="1">
        <v>1.84E-2</v>
      </c>
      <c r="E6" s="1">
        <f t="shared" si="1"/>
        <v>-34.703643539809271</v>
      </c>
      <c r="F6" s="1">
        <v>0</v>
      </c>
      <c r="G6" s="1">
        <f t="shared" si="0"/>
        <v>0</v>
      </c>
      <c r="H6" s="1"/>
      <c r="J6" s="1">
        <f t="shared" si="2"/>
        <v>-1.7351821769904636</v>
      </c>
      <c r="L6" s="1">
        <v>555.55499999999995</v>
      </c>
      <c r="M6" s="1">
        <v>9</v>
      </c>
      <c r="N6" s="1">
        <v>0.26</v>
      </c>
      <c r="O6" s="1" t="s">
        <v>29</v>
      </c>
    </row>
    <row r="7" spans="1:15" x14ac:dyDescent="0.35">
      <c r="A7" s="1">
        <v>100</v>
      </c>
      <c r="B7" s="1">
        <v>1</v>
      </c>
      <c r="C7" s="1">
        <v>1.84E-2</v>
      </c>
      <c r="D7" s="1">
        <v>1.84E-2</v>
      </c>
      <c r="E7" s="1">
        <f t="shared" si="1"/>
        <v>-34.703643539809271</v>
      </c>
      <c r="F7" s="1">
        <v>0</v>
      </c>
      <c r="G7" s="1">
        <f t="shared" si="0"/>
        <v>0</v>
      </c>
      <c r="H7" s="1"/>
      <c r="J7" s="1">
        <f t="shared" si="2"/>
        <v>-1.7351821769904636</v>
      </c>
      <c r="L7" s="1">
        <v>454.54500000000002</v>
      </c>
      <c r="M7" s="1">
        <v>11</v>
      </c>
      <c r="N7" s="1">
        <v>0.25600000000000001</v>
      </c>
      <c r="O7" s="1" t="s">
        <v>30</v>
      </c>
    </row>
    <row r="8" spans="1:15" x14ac:dyDescent="0.35">
      <c r="A8" s="1">
        <v>200</v>
      </c>
      <c r="B8" s="1">
        <v>1</v>
      </c>
      <c r="C8" s="1">
        <v>1.84E-2</v>
      </c>
      <c r="D8" s="1">
        <v>1.84E-2</v>
      </c>
      <c r="E8" s="1">
        <f t="shared" si="1"/>
        <v>-34.703643539809271</v>
      </c>
      <c r="F8" s="1">
        <v>0</v>
      </c>
      <c r="G8" s="1">
        <f t="shared" si="0"/>
        <v>0</v>
      </c>
      <c r="H8" s="1"/>
      <c r="J8" s="1">
        <f t="shared" si="2"/>
        <v>-1.7351821769904636</v>
      </c>
      <c r="L8" s="1">
        <v>384.61</v>
      </c>
      <c r="M8" s="1">
        <v>13</v>
      </c>
      <c r="N8" s="1">
        <v>0.252</v>
      </c>
      <c r="O8" s="1" t="s">
        <v>31</v>
      </c>
    </row>
    <row r="9" spans="1:15" x14ac:dyDescent="0.35">
      <c r="A9" s="1">
        <v>300</v>
      </c>
      <c r="B9" s="1">
        <v>1</v>
      </c>
      <c r="C9" s="1">
        <v>0.02</v>
      </c>
      <c r="D9" s="1">
        <v>0.02</v>
      </c>
      <c r="E9" s="1">
        <f t="shared" si="1"/>
        <v>-33.979400086720375</v>
      </c>
      <c r="F9" s="1">
        <f>PRODUCT(0.2,0.001)</f>
        <v>2.0000000000000001E-4</v>
      </c>
      <c r="G9" s="1">
        <f>PRODUCT(F9,A9,360)</f>
        <v>21.6</v>
      </c>
      <c r="H9" s="1"/>
      <c r="J9" s="1">
        <f t="shared" si="2"/>
        <v>-1.6989700043360187</v>
      </c>
      <c r="L9" s="1"/>
      <c r="M9" s="1"/>
      <c r="N9" s="1"/>
      <c r="O9" s="1"/>
    </row>
    <row r="10" spans="1:15" x14ac:dyDescent="0.35">
      <c r="A10" s="1">
        <v>400</v>
      </c>
      <c r="B10" s="1">
        <v>1</v>
      </c>
      <c r="C10" s="1">
        <v>2.0799999999999999E-2</v>
      </c>
      <c r="D10" s="1">
        <v>2.0799999999999999E-2</v>
      </c>
      <c r="E10" s="1">
        <f t="shared" si="1"/>
        <v>-33.638733300744768</v>
      </c>
      <c r="F10" s="1">
        <f>PRODUCT(0.3,0.001)</f>
        <v>2.9999999999999997E-4</v>
      </c>
      <c r="G10" s="1">
        <f t="shared" ref="G10:G38" si="3">PRODUCT(F10,A10,360)</f>
        <v>43.199999999999996</v>
      </c>
      <c r="H10" t="s">
        <v>11</v>
      </c>
      <c r="J10" s="1">
        <f t="shared" si="2"/>
        <v>-1.6819366650372385</v>
      </c>
      <c r="L10" s="1"/>
      <c r="M10" s="1"/>
      <c r="N10" s="1"/>
      <c r="O10" s="1"/>
    </row>
    <row r="11" spans="1:15" x14ac:dyDescent="0.35">
      <c r="A11" s="1">
        <v>500</v>
      </c>
      <c r="B11" s="1">
        <v>1</v>
      </c>
      <c r="C11" s="1">
        <v>2.3199999999999998E-2</v>
      </c>
      <c r="D11" s="1">
        <v>2.3199999999999998E-2</v>
      </c>
      <c r="E11" s="1">
        <f t="shared" si="1"/>
        <v>-32.690240302182005</v>
      </c>
      <c r="F11" s="1">
        <f>PRODUCT(0.4,0.0005)</f>
        <v>2.0000000000000001E-4</v>
      </c>
      <c r="G11" s="1">
        <f t="shared" si="3"/>
        <v>36</v>
      </c>
      <c r="H11" t="s">
        <v>12</v>
      </c>
      <c r="J11" s="1">
        <f t="shared" si="2"/>
        <v>-1.6345120151091004</v>
      </c>
      <c r="L11" s="1"/>
      <c r="M11" s="1"/>
      <c r="N11" s="1"/>
      <c r="O11" s="1"/>
    </row>
    <row r="12" spans="1:15" x14ac:dyDescent="0.35">
      <c r="A12" s="1">
        <v>600</v>
      </c>
      <c r="B12" s="1">
        <v>1</v>
      </c>
      <c r="C12" s="1">
        <v>2.4799999999999999E-2</v>
      </c>
      <c r="D12" s="1">
        <v>2.4799999999999999E-2</v>
      </c>
      <c r="E12" s="1">
        <f t="shared" si="1"/>
        <v>-32.110966383475677</v>
      </c>
      <c r="F12" s="1">
        <f>PRODUCT(0.5,0.0005)</f>
        <v>2.5000000000000001E-4</v>
      </c>
      <c r="G12" s="1">
        <f t="shared" si="3"/>
        <v>54</v>
      </c>
      <c r="H12" t="s">
        <v>13</v>
      </c>
      <c r="J12" s="1">
        <f t="shared" si="2"/>
        <v>-1.6055483191737838</v>
      </c>
      <c r="L12" s="1"/>
      <c r="M12" s="1"/>
      <c r="N12" s="1"/>
      <c r="O12" s="1"/>
    </row>
    <row r="13" spans="1:15" x14ac:dyDescent="0.35">
      <c r="A13" s="1">
        <v>700</v>
      </c>
      <c r="B13" s="1">
        <v>1</v>
      </c>
      <c r="C13" s="1">
        <v>2.64E-2</v>
      </c>
      <c r="D13" s="1">
        <v>2.64E-2</v>
      </c>
      <c r="E13" s="1">
        <f t="shared" si="1"/>
        <v>-31.56792146260338</v>
      </c>
      <c r="F13" s="1">
        <f>PRODUCT(0.6,0.0005)</f>
        <v>2.9999999999999997E-4</v>
      </c>
      <c r="G13" s="1">
        <f t="shared" si="3"/>
        <v>75.599999999999994</v>
      </c>
      <c r="H13" t="s">
        <v>14</v>
      </c>
      <c r="J13" s="1">
        <f t="shared" si="2"/>
        <v>-1.5783960731301689</v>
      </c>
      <c r="L13" s="1"/>
      <c r="M13" s="1"/>
      <c r="N13" s="1"/>
      <c r="O13" s="1"/>
    </row>
    <row r="14" spans="1:15" x14ac:dyDescent="0.35">
      <c r="A14" s="1">
        <v>800</v>
      </c>
      <c r="B14" s="1">
        <v>1</v>
      </c>
      <c r="C14" s="1">
        <v>2.8799999999999999E-2</v>
      </c>
      <c r="D14" s="1">
        <v>2.8799999999999999E-2</v>
      </c>
      <c r="E14" s="1">
        <f t="shared" si="1"/>
        <v>-30.812150244815385</v>
      </c>
      <c r="F14" s="1">
        <f>PRODUCT(0.7,0.0005)</f>
        <v>3.5E-4</v>
      </c>
      <c r="G14" s="1">
        <f t="shared" si="3"/>
        <v>100.79999999999998</v>
      </c>
      <c r="H14" t="s">
        <v>15</v>
      </c>
      <c r="J14" s="1">
        <f t="shared" si="2"/>
        <v>-1.5406075122407692</v>
      </c>
      <c r="L14" s="1"/>
      <c r="M14" s="1"/>
      <c r="N14" s="1"/>
      <c r="O14" s="1"/>
    </row>
    <row r="15" spans="1:15" x14ac:dyDescent="0.35">
      <c r="A15" s="1">
        <v>900</v>
      </c>
      <c r="B15" s="1">
        <v>1</v>
      </c>
      <c r="C15" s="1">
        <v>3.1199999999999999E-2</v>
      </c>
      <c r="D15" s="1">
        <v>3.1199999999999999E-2</v>
      </c>
      <c r="E15" s="1">
        <f t="shared" si="1"/>
        <v>-30.116908119631141</v>
      </c>
      <c r="F15" s="1">
        <f>PRODUCT(0.75,0.00025)</f>
        <v>1.875E-4</v>
      </c>
      <c r="G15" s="1">
        <f t="shared" si="3"/>
        <v>60.750000000000007</v>
      </c>
      <c r="H15" t="s">
        <v>16</v>
      </c>
      <c r="J15" s="1">
        <f t="shared" si="2"/>
        <v>-1.5058454059815571</v>
      </c>
      <c r="L15" s="1"/>
      <c r="M15" s="1"/>
      <c r="N15" s="1"/>
      <c r="O15" s="1"/>
    </row>
    <row r="16" spans="1:15" x14ac:dyDescent="0.35">
      <c r="A16" s="1">
        <v>1000</v>
      </c>
      <c r="B16" s="1">
        <v>1</v>
      </c>
      <c r="C16" s="1">
        <v>3.44E-2</v>
      </c>
      <c r="D16" s="1">
        <v>3.44E-2</v>
      </c>
      <c r="E16" s="1">
        <f t="shared" si="1"/>
        <v>-29.268831148569397</v>
      </c>
      <c r="F16" s="1">
        <f>PRODUCT(0.8,0.00025)</f>
        <v>2.0000000000000001E-4</v>
      </c>
      <c r="G16" s="1">
        <f t="shared" si="3"/>
        <v>72</v>
      </c>
      <c r="H16" t="s">
        <v>17</v>
      </c>
      <c r="J16" s="1">
        <f t="shared" si="2"/>
        <v>-1.4634415574284698</v>
      </c>
      <c r="L16" s="1"/>
      <c r="M16" s="1"/>
      <c r="N16" s="1"/>
      <c r="O16" s="1"/>
    </row>
    <row r="17" spans="1:15" x14ac:dyDescent="0.35">
      <c r="A17" s="1">
        <v>2000</v>
      </c>
      <c r="B17" s="1">
        <v>1</v>
      </c>
      <c r="C17" s="1">
        <v>6.88E-2</v>
      </c>
      <c r="D17" s="1">
        <v>6.88E-2</v>
      </c>
      <c r="E17" s="1">
        <f t="shared" si="1"/>
        <v>-23.248231235289776</v>
      </c>
      <c r="F17" s="1">
        <f>PRODUCT(0.9,0.0001)</f>
        <v>9.0000000000000006E-5</v>
      </c>
      <c r="G17" s="1">
        <f t="shared" si="3"/>
        <v>64.800000000000011</v>
      </c>
      <c r="H17" s="1"/>
      <c r="J17" s="1">
        <f t="shared" si="2"/>
        <v>-1.1624115617644888</v>
      </c>
      <c r="L17" s="1"/>
      <c r="M17" s="1"/>
      <c r="N17" s="1"/>
      <c r="O17" s="1"/>
    </row>
    <row r="18" spans="1:15" x14ac:dyDescent="0.35">
      <c r="A18" s="1">
        <v>3000</v>
      </c>
      <c r="B18" s="1">
        <v>1</v>
      </c>
      <c r="C18" s="1">
        <v>0.124</v>
      </c>
      <c r="D18" s="1">
        <v>0.124</v>
      </c>
      <c r="E18" s="1">
        <f t="shared" si="1"/>
        <v>-18.131566296755299</v>
      </c>
      <c r="F18" s="1">
        <v>5.0000000000000002E-5</v>
      </c>
      <c r="G18" s="1">
        <f t="shared" si="3"/>
        <v>54</v>
      </c>
      <c r="H18" s="1"/>
      <c r="J18" s="1">
        <f t="shared" si="2"/>
        <v>-0.90657831483776496</v>
      </c>
      <c r="L18" s="1"/>
      <c r="M18" s="1"/>
      <c r="N18" s="1"/>
      <c r="O18" s="1"/>
    </row>
    <row r="19" spans="1:15" x14ac:dyDescent="0.35">
      <c r="A19" s="1">
        <v>4000</v>
      </c>
      <c r="B19" s="1">
        <v>1</v>
      </c>
      <c r="C19" s="1">
        <v>0.25600000000000001</v>
      </c>
      <c r="D19" s="1">
        <v>0.25600000000000001</v>
      </c>
      <c r="E19" s="1">
        <f t="shared" si="1"/>
        <v>-11.835200693763008</v>
      </c>
      <c r="F19" s="1">
        <f>PRODUCT(0.8,0.00005)</f>
        <v>4.0000000000000003E-5</v>
      </c>
      <c r="G19" s="1">
        <f t="shared" si="3"/>
        <v>57.6</v>
      </c>
      <c r="H19" s="1"/>
      <c r="J19" s="1">
        <f t="shared" si="2"/>
        <v>-0.59176003468815042</v>
      </c>
      <c r="L19" s="1"/>
      <c r="M19" s="1"/>
      <c r="N19" s="1"/>
      <c r="O19" s="1"/>
    </row>
    <row r="20" spans="1:15" x14ac:dyDescent="0.35">
      <c r="A20" s="1">
        <v>5000</v>
      </c>
      <c r="B20" s="1">
        <v>1</v>
      </c>
      <c r="C20" s="1">
        <v>0.51600000000000001</v>
      </c>
      <c r="D20" s="1">
        <v>0.51600000000000001</v>
      </c>
      <c r="E20" s="1">
        <f t="shared" si="1"/>
        <v>-5.747005967455773</v>
      </c>
      <c r="F20" s="1">
        <v>0</v>
      </c>
      <c r="G20" s="1">
        <f t="shared" si="3"/>
        <v>0</v>
      </c>
      <c r="H20" s="1"/>
      <c r="J20" s="1">
        <f t="shared" si="2"/>
        <v>-0.28735029837278864</v>
      </c>
      <c r="L20" s="1"/>
      <c r="M20" s="1"/>
      <c r="N20" s="1"/>
      <c r="O20" s="1"/>
    </row>
    <row r="21" spans="1:15" x14ac:dyDescent="0.35">
      <c r="A21" s="1">
        <v>6000</v>
      </c>
      <c r="B21" s="1">
        <v>1</v>
      </c>
      <c r="C21" s="1">
        <v>0.34</v>
      </c>
      <c r="D21" s="1">
        <v>0.34</v>
      </c>
      <c r="E21" s="1">
        <f t="shared" si="1"/>
        <v>-9.3704216591548963</v>
      </c>
      <c r="F21" s="1">
        <f>PRODUCT(0.45,0.00005)</f>
        <v>2.2500000000000001E-5</v>
      </c>
      <c r="G21" s="1">
        <f t="shared" si="3"/>
        <v>48.6</v>
      </c>
      <c r="H21" s="1"/>
      <c r="J21" s="1">
        <f t="shared" si="2"/>
        <v>-0.46852108295774486</v>
      </c>
      <c r="L21" s="1"/>
      <c r="M21" s="1"/>
      <c r="N21" s="1"/>
      <c r="O21" s="1"/>
    </row>
    <row r="22" spans="1:15" x14ac:dyDescent="0.35">
      <c r="A22" s="1">
        <v>7000</v>
      </c>
      <c r="B22" s="1">
        <v>1</v>
      </c>
      <c r="C22" s="1">
        <v>0.21199999999999999</v>
      </c>
      <c r="D22" s="1">
        <v>0.21199999999999999</v>
      </c>
      <c r="E22" s="1">
        <f t="shared" si="1"/>
        <v>-13.47328278142497</v>
      </c>
      <c r="F22" s="1">
        <f>PRODUCT(0.7,0.00005)</f>
        <v>3.4999999999999997E-5</v>
      </c>
      <c r="G22" s="1">
        <f t="shared" si="3"/>
        <v>88.199999999999989</v>
      </c>
      <c r="H22" s="1"/>
      <c r="J22" s="1">
        <f t="shared" si="2"/>
        <v>-0.67366413907124856</v>
      </c>
      <c r="L22" s="1"/>
      <c r="M22" s="1"/>
      <c r="N22" s="1"/>
      <c r="O22" s="1"/>
    </row>
    <row r="23" spans="1:15" x14ac:dyDescent="0.35">
      <c r="A23" s="1">
        <v>8000</v>
      </c>
      <c r="B23" s="1">
        <v>1</v>
      </c>
      <c r="C23" s="1">
        <v>0.14799999999999999</v>
      </c>
      <c r="D23" s="1">
        <v>0.14799999999999999</v>
      </c>
      <c r="E23" s="1">
        <f t="shared" si="1"/>
        <v>-16.594765692100854</v>
      </c>
      <c r="F23" s="1">
        <f>PRODUCT(1.1,0.000025)</f>
        <v>2.7500000000000004E-5</v>
      </c>
      <c r="G23" s="1">
        <f t="shared" si="3"/>
        <v>79.200000000000017</v>
      </c>
      <c r="H23" s="1"/>
      <c r="J23" s="1">
        <f t="shared" si="2"/>
        <v>-0.82973828460504262</v>
      </c>
      <c r="L23" s="1"/>
      <c r="M23" s="1"/>
      <c r="N23" s="1"/>
      <c r="O23" s="1"/>
    </row>
    <row r="24" spans="1:15" x14ac:dyDescent="0.35">
      <c r="A24" s="1">
        <v>9000</v>
      </c>
      <c r="B24" s="1">
        <v>1</v>
      </c>
      <c r="C24" s="1">
        <v>0.11600000000000001</v>
      </c>
      <c r="D24" s="1">
        <v>0.11600000000000001</v>
      </c>
      <c r="E24" s="1">
        <f t="shared" si="1"/>
        <v>-18.71084021546163</v>
      </c>
      <c r="F24" s="1">
        <v>2.5000000000000001E-5</v>
      </c>
      <c r="G24" s="1">
        <f t="shared" si="3"/>
        <v>81</v>
      </c>
      <c r="H24" s="1"/>
      <c r="J24" s="1">
        <f t="shared" si="2"/>
        <v>-0.93554201077308152</v>
      </c>
      <c r="L24" s="1"/>
      <c r="M24" s="1"/>
      <c r="N24" s="1"/>
      <c r="O24" s="1"/>
    </row>
    <row r="25" spans="1:15" x14ac:dyDescent="0.35">
      <c r="A25" s="1">
        <v>10000</v>
      </c>
      <c r="B25" s="1">
        <v>1</v>
      </c>
      <c r="C25" s="1">
        <v>0.1</v>
      </c>
      <c r="D25" s="1">
        <v>0.1</v>
      </c>
      <c r="E25" s="1">
        <f t="shared" si="1"/>
        <v>-20</v>
      </c>
      <c r="F25" s="1">
        <f>PRODUCT(0.8,0.000025)</f>
        <v>2.0000000000000002E-5</v>
      </c>
      <c r="G25" s="1">
        <f t="shared" si="3"/>
        <v>72</v>
      </c>
      <c r="H25" s="1"/>
      <c r="J25" s="1">
        <f t="shared" si="2"/>
        <v>-1</v>
      </c>
      <c r="L25" s="1"/>
      <c r="M25" s="1"/>
      <c r="N25" s="1"/>
      <c r="O25" s="1"/>
    </row>
    <row r="26" spans="1:15" x14ac:dyDescent="0.35">
      <c r="A26" s="1">
        <v>20000</v>
      </c>
      <c r="B26" s="1">
        <v>1</v>
      </c>
      <c r="C26" s="1">
        <v>3.5999999999999997E-2</v>
      </c>
      <c r="D26" s="1">
        <v>3.5999999999999997E-2</v>
      </c>
      <c r="E26" s="1">
        <f t="shared" si="1"/>
        <v>-28.873949984654253</v>
      </c>
      <c r="F26" s="1">
        <f>PRODUCT(1.2,0.00001)</f>
        <v>1.2E-5</v>
      </c>
      <c r="G26" s="1">
        <f t="shared" si="3"/>
        <v>86.4</v>
      </c>
      <c r="H26" s="1"/>
      <c r="J26" s="1">
        <f t="shared" si="2"/>
        <v>-1.4436974992327127</v>
      </c>
      <c r="L26" s="1"/>
      <c r="M26" s="1"/>
      <c r="N26" s="1"/>
      <c r="O26" s="1"/>
    </row>
    <row r="27" spans="1:15" x14ac:dyDescent="0.35">
      <c r="A27" s="1">
        <v>30000</v>
      </c>
      <c r="B27" s="1">
        <v>1</v>
      </c>
      <c r="C27" s="1">
        <v>2.5600000000000001E-2</v>
      </c>
      <c r="D27" s="1">
        <v>2.5600000000000001E-2</v>
      </c>
      <c r="E27" s="1">
        <f t="shared" si="1"/>
        <v>-31.835200693763007</v>
      </c>
      <c r="F27" s="1">
        <f>PRODUCT(0.9,0.00001)</f>
        <v>9.0000000000000002E-6</v>
      </c>
      <c r="G27" s="1">
        <f t="shared" si="3"/>
        <v>97.2</v>
      </c>
      <c r="H27" s="1"/>
      <c r="J27" s="1">
        <f t="shared" si="2"/>
        <v>-1.5917600346881504</v>
      </c>
      <c r="L27" s="1"/>
      <c r="M27" s="1"/>
      <c r="N27" s="1"/>
      <c r="O27" s="1"/>
    </row>
    <row r="28" spans="1:15" x14ac:dyDescent="0.35">
      <c r="A28" s="1">
        <v>40000</v>
      </c>
      <c r="B28" s="1">
        <v>1</v>
      </c>
      <c r="C28" s="1">
        <v>1.9199999999999998E-2</v>
      </c>
      <c r="D28" s="1">
        <v>1.9199999999999998E-2</v>
      </c>
      <c r="E28" s="1">
        <f t="shared" si="1"/>
        <v>-34.333975425929005</v>
      </c>
      <c r="F28" s="1">
        <f>PRODUCT(0.7,0.00001)</f>
        <v>6.9999999999999999E-6</v>
      </c>
      <c r="G28" s="1">
        <f t="shared" si="3"/>
        <v>100.79999999999998</v>
      </c>
      <c r="H28" s="1"/>
      <c r="J28" s="1">
        <f t="shared" si="2"/>
        <v>-1.7166987712964503</v>
      </c>
      <c r="L28" s="1"/>
      <c r="M28" s="1"/>
      <c r="N28" s="1"/>
      <c r="O28" s="1"/>
    </row>
    <row r="29" spans="1:15" x14ac:dyDescent="0.35">
      <c r="A29" s="1">
        <v>50000</v>
      </c>
      <c r="B29" s="1">
        <v>1</v>
      </c>
      <c r="C29" s="1">
        <v>1.6E-2</v>
      </c>
      <c r="D29" s="1">
        <v>1.6E-2</v>
      </c>
      <c r="E29" s="1">
        <f t="shared" si="1"/>
        <v>-35.917600346881507</v>
      </c>
      <c r="F29" s="1">
        <f>PRODUCT(0.5,0.00001)</f>
        <v>5.0000000000000004E-6</v>
      </c>
      <c r="G29" s="1">
        <f t="shared" si="3"/>
        <v>90</v>
      </c>
      <c r="H29" s="1"/>
      <c r="J29" s="1">
        <f t="shared" si="2"/>
        <v>-1.7958800173440752</v>
      </c>
      <c r="L29" s="1"/>
      <c r="M29" s="1"/>
      <c r="N29" s="1"/>
      <c r="O29" s="1"/>
    </row>
    <row r="30" spans="1:15" x14ac:dyDescent="0.35">
      <c r="A30" s="1">
        <v>60000</v>
      </c>
      <c r="B30" s="1">
        <v>1</v>
      </c>
      <c r="C30" s="1">
        <v>1.2800000000000001E-2</v>
      </c>
      <c r="D30" s="1">
        <v>1.2800000000000001E-2</v>
      </c>
      <c r="E30" s="1">
        <f t="shared" si="1"/>
        <v>-37.855800607042632</v>
      </c>
      <c r="F30" s="1">
        <f>PRODUCT(0.8,0.000005)</f>
        <v>4.0000000000000007E-6</v>
      </c>
      <c r="G30" s="1">
        <f t="shared" si="3"/>
        <v>86.40000000000002</v>
      </c>
      <c r="H30" s="1"/>
      <c r="J30" s="1">
        <f t="shared" si="2"/>
        <v>-1.8927900303521317</v>
      </c>
      <c r="L30" s="1"/>
      <c r="M30" s="1"/>
      <c r="N30" s="1"/>
      <c r="O30" s="1"/>
    </row>
    <row r="31" spans="1:15" x14ac:dyDescent="0.35">
      <c r="A31" s="1">
        <v>70000</v>
      </c>
      <c r="B31" s="1">
        <v>1</v>
      </c>
      <c r="C31" s="1">
        <v>1.12E-2</v>
      </c>
      <c r="D31" s="1">
        <v>1.12E-2</v>
      </c>
      <c r="E31" s="1">
        <f t="shared" si="1"/>
        <v>-39.015639546596368</v>
      </c>
      <c r="F31" s="1">
        <f>PRODUCT(0.5,0.000005)</f>
        <v>2.5000000000000002E-6</v>
      </c>
      <c r="G31" s="1">
        <f t="shared" si="3"/>
        <v>63.000000000000007</v>
      </c>
      <c r="H31" s="1"/>
      <c r="J31" s="1">
        <f t="shared" si="2"/>
        <v>-1.9507819773298183</v>
      </c>
      <c r="L31" s="1"/>
      <c r="M31" s="1"/>
      <c r="N31" s="1"/>
      <c r="O31" s="1"/>
    </row>
    <row r="32" spans="1:15" x14ac:dyDescent="0.35">
      <c r="A32" s="1">
        <v>80000</v>
      </c>
      <c r="B32" s="1">
        <v>1</v>
      </c>
      <c r="C32" s="1">
        <v>9.5999999999999992E-3</v>
      </c>
      <c r="D32" s="1">
        <v>9.5999999999999992E-3</v>
      </c>
      <c r="E32" s="1">
        <f t="shared" si="1"/>
        <v>-40.35457533920863</v>
      </c>
      <c r="F32" s="1">
        <f>PRODUCT(0.4,0.000005)</f>
        <v>2.0000000000000003E-6</v>
      </c>
      <c r="G32" s="1">
        <f t="shared" si="3"/>
        <v>57.600000000000009</v>
      </c>
      <c r="H32" s="1"/>
      <c r="J32" s="1">
        <f t="shared" si="2"/>
        <v>-2.0177287669604316</v>
      </c>
      <c r="L32" s="1"/>
      <c r="M32" s="1"/>
      <c r="N32" s="1"/>
      <c r="O32" s="1"/>
    </row>
    <row r="33" spans="1:15" x14ac:dyDescent="0.35">
      <c r="A33" s="1">
        <v>90000</v>
      </c>
      <c r="B33" s="1">
        <v>1</v>
      </c>
      <c r="C33" s="1">
        <v>8.8000000000000005E-3</v>
      </c>
      <c r="D33" s="1">
        <v>8.8000000000000005E-3</v>
      </c>
      <c r="E33" s="1">
        <f t="shared" si="1"/>
        <v>-41.110346556996625</v>
      </c>
      <c r="F33" s="1">
        <f>PRODUCT(0.3,0.000005)</f>
        <v>1.5E-6</v>
      </c>
      <c r="G33" s="1">
        <f t="shared" si="3"/>
        <v>48.6</v>
      </c>
      <c r="H33" s="1"/>
      <c r="J33" s="1">
        <f t="shared" si="2"/>
        <v>-2.0555173278498313</v>
      </c>
      <c r="L33" s="1"/>
      <c r="M33" s="1"/>
      <c r="N33" s="1"/>
      <c r="O33" s="1"/>
    </row>
    <row r="34" spans="1:15" x14ac:dyDescent="0.35">
      <c r="A34" s="1">
        <v>100000</v>
      </c>
      <c r="B34" s="1">
        <v>1</v>
      </c>
      <c r="C34" s="1">
        <v>8.0000000000000002E-3</v>
      </c>
      <c r="D34" s="1">
        <v>8.0000000000000002E-3</v>
      </c>
      <c r="E34" s="1">
        <f t="shared" si="1"/>
        <v>-41.938200260161125</v>
      </c>
      <c r="F34" s="1">
        <f>PRODUCT(0.2,0.000005)</f>
        <v>1.0000000000000002E-6</v>
      </c>
      <c r="G34" s="1">
        <f t="shared" si="3"/>
        <v>36.000000000000007</v>
      </c>
      <c r="H34" s="1"/>
      <c r="J34" s="1">
        <f t="shared" si="2"/>
        <v>-2.0969100130080562</v>
      </c>
    </row>
    <row r="35" spans="1:15" x14ac:dyDescent="0.35">
      <c r="A35" s="1">
        <v>200000</v>
      </c>
      <c r="B35" s="1">
        <v>1</v>
      </c>
      <c r="C35" s="1">
        <v>4.7999999999999996E-3</v>
      </c>
      <c r="D35" s="1">
        <v>4.7999999999999996E-3</v>
      </c>
      <c r="E35" s="1">
        <f t="shared" si="1"/>
        <v>-46.375175252488255</v>
      </c>
      <c r="F35" s="1">
        <f>PRODUCT(0.6,0.0000025)</f>
        <v>1.5E-6</v>
      </c>
      <c r="G35" s="1">
        <f t="shared" si="3"/>
        <v>108</v>
      </c>
      <c r="H35" s="1"/>
      <c r="J35" s="1">
        <f t="shared" si="2"/>
        <v>-2.3187587626244128</v>
      </c>
    </row>
    <row r="36" spans="1:15" x14ac:dyDescent="0.35">
      <c r="A36" s="1">
        <v>300000</v>
      </c>
      <c r="B36" s="1">
        <v>1</v>
      </c>
      <c r="C36" s="1">
        <v>3.2000000000000002E-3</v>
      </c>
      <c r="D36" s="1">
        <v>3.2000000000000002E-3</v>
      </c>
      <c r="E36" s="1">
        <f t="shared" si="1"/>
        <v>-49.897000433601882</v>
      </c>
      <c r="F36" s="1">
        <f>PRODUCT(0.9,0.000001)</f>
        <v>8.9999999999999996E-7</v>
      </c>
      <c r="G36" s="1">
        <f t="shared" si="3"/>
        <v>97.199999999999989</v>
      </c>
      <c r="H36" s="1"/>
      <c r="J36" s="1">
        <f t="shared" si="2"/>
        <v>-2.4948500216800942</v>
      </c>
    </row>
    <row r="37" spans="1:15" x14ac:dyDescent="0.35">
      <c r="A37" s="1">
        <v>400000</v>
      </c>
      <c r="B37" s="1">
        <v>1</v>
      </c>
      <c r="C37" s="1">
        <v>2.3999999999999998E-3</v>
      </c>
      <c r="D37" s="1">
        <v>2.3999999999999998E-3</v>
      </c>
      <c r="E37" s="1">
        <f t="shared" si="1"/>
        <v>-52.39577516576788</v>
      </c>
      <c r="F37" s="1">
        <f>PRODUCT(0.6,0.0000005)</f>
        <v>2.9999999999999999E-7</v>
      </c>
      <c r="G37" s="1">
        <f t="shared" si="3"/>
        <v>43.199999999999996</v>
      </c>
      <c r="H37" s="1"/>
      <c r="J37" s="1">
        <f t="shared" si="2"/>
        <v>-2.6197887582883941</v>
      </c>
    </row>
    <row r="38" spans="1:15" x14ac:dyDescent="0.35">
      <c r="A38" s="1">
        <v>500000</v>
      </c>
      <c r="B38" s="1">
        <v>1</v>
      </c>
      <c r="C38" s="1">
        <v>1.6000000000000001E-3</v>
      </c>
      <c r="D38" s="1">
        <v>1.6000000000000001E-3</v>
      </c>
      <c r="E38" s="1">
        <f t="shared" si="1"/>
        <v>-55.9176003468815</v>
      </c>
      <c r="F38" s="1">
        <v>0</v>
      </c>
      <c r="G38" s="1">
        <f t="shared" si="3"/>
        <v>0</v>
      </c>
      <c r="H38" s="1"/>
      <c r="J38" s="1">
        <f t="shared" si="2"/>
        <v>-2.795880017344075</v>
      </c>
    </row>
    <row r="39" spans="1:15" x14ac:dyDescent="0.35">
      <c r="A39" s="1"/>
      <c r="B39" s="1"/>
      <c r="C39" s="1"/>
      <c r="D39" s="3"/>
      <c r="E39" s="3"/>
      <c r="F39" s="1" t="s">
        <v>18</v>
      </c>
      <c r="G39" s="1"/>
      <c r="H39" s="1"/>
      <c r="I39" s="1"/>
      <c r="J39" s="1"/>
    </row>
    <row r="41" spans="1:15" x14ac:dyDescent="0.35">
      <c r="A41" t="s">
        <v>19</v>
      </c>
      <c r="J41" t="s">
        <v>20</v>
      </c>
    </row>
    <row r="42" spans="1:15" x14ac:dyDescent="0.35">
      <c r="J42" t="s">
        <v>21</v>
      </c>
    </row>
    <row r="43" spans="1:15" x14ac:dyDescent="0.35">
      <c r="B43">
        <v>50</v>
      </c>
      <c r="C43" s="1">
        <f t="shared" ref="C43:C79" si="4">PRODUCT(20,J2)</f>
        <v>-34.703643539809271</v>
      </c>
      <c r="H43">
        <v>50</v>
      </c>
      <c r="I43" s="4">
        <f>PRODUCT(F2,A2,360)</f>
        <v>0</v>
      </c>
    </row>
    <row r="44" spans="1:15" x14ac:dyDescent="0.35">
      <c r="B44">
        <v>60</v>
      </c>
      <c r="C44" s="1">
        <f t="shared" si="4"/>
        <v>-34.703643539809271</v>
      </c>
      <c r="H44">
        <v>60</v>
      </c>
      <c r="I44" s="4">
        <f t="shared" ref="I44:I79" si="5">PRODUCT(F3,A3,360)</f>
        <v>0</v>
      </c>
    </row>
    <row r="45" spans="1:15" x14ac:dyDescent="0.35">
      <c r="B45">
        <v>70</v>
      </c>
      <c r="C45" s="1">
        <f t="shared" si="4"/>
        <v>-34.703643539809271</v>
      </c>
      <c r="H45">
        <v>70</v>
      </c>
      <c r="I45" s="4">
        <f t="shared" si="5"/>
        <v>0</v>
      </c>
    </row>
    <row r="46" spans="1:15" x14ac:dyDescent="0.35">
      <c r="B46">
        <v>80</v>
      </c>
      <c r="C46" s="1">
        <f t="shared" si="4"/>
        <v>-34.703643539809271</v>
      </c>
      <c r="H46">
        <v>80</v>
      </c>
      <c r="I46" s="4">
        <f t="shared" si="5"/>
        <v>0</v>
      </c>
    </row>
    <row r="47" spans="1:15" x14ac:dyDescent="0.35">
      <c r="B47">
        <v>90</v>
      </c>
      <c r="C47" s="1">
        <f t="shared" si="4"/>
        <v>-34.703643539809271</v>
      </c>
      <c r="H47">
        <v>90</v>
      </c>
      <c r="I47" s="4">
        <f t="shared" si="5"/>
        <v>0</v>
      </c>
    </row>
    <row r="48" spans="1:15" x14ac:dyDescent="0.35">
      <c r="B48">
        <v>100</v>
      </c>
      <c r="C48" s="1">
        <f t="shared" si="4"/>
        <v>-34.703643539809271</v>
      </c>
      <c r="H48">
        <v>100</v>
      </c>
      <c r="I48" s="4">
        <f t="shared" si="5"/>
        <v>0</v>
      </c>
    </row>
    <row r="49" spans="2:9" x14ac:dyDescent="0.35">
      <c r="B49">
        <v>200</v>
      </c>
      <c r="C49" s="1">
        <f t="shared" si="4"/>
        <v>-34.703643539809271</v>
      </c>
      <c r="H49">
        <v>200</v>
      </c>
      <c r="I49" s="4">
        <f t="shared" si="5"/>
        <v>0</v>
      </c>
    </row>
    <row r="50" spans="2:9" x14ac:dyDescent="0.35">
      <c r="B50">
        <v>300</v>
      </c>
      <c r="C50" s="1">
        <f t="shared" si="4"/>
        <v>-33.979400086720375</v>
      </c>
      <c r="H50">
        <v>300</v>
      </c>
      <c r="I50" s="4">
        <f t="shared" si="5"/>
        <v>21.6</v>
      </c>
    </row>
    <row r="51" spans="2:9" x14ac:dyDescent="0.35">
      <c r="B51">
        <v>400</v>
      </c>
      <c r="C51" s="1">
        <f t="shared" si="4"/>
        <v>-33.638733300744768</v>
      </c>
      <c r="H51">
        <v>400</v>
      </c>
      <c r="I51" s="4">
        <f t="shared" si="5"/>
        <v>43.199999999999996</v>
      </c>
    </row>
    <row r="52" spans="2:9" x14ac:dyDescent="0.35">
      <c r="B52">
        <v>500</v>
      </c>
      <c r="C52" s="1">
        <f t="shared" si="4"/>
        <v>-32.690240302182005</v>
      </c>
      <c r="H52">
        <v>500</v>
      </c>
      <c r="I52" s="4">
        <f t="shared" si="5"/>
        <v>36</v>
      </c>
    </row>
    <row r="53" spans="2:9" x14ac:dyDescent="0.35">
      <c r="B53">
        <v>600</v>
      </c>
      <c r="C53" s="1">
        <f t="shared" si="4"/>
        <v>-32.110966383475677</v>
      </c>
      <c r="H53">
        <v>600</v>
      </c>
      <c r="I53" s="4">
        <f t="shared" si="5"/>
        <v>54</v>
      </c>
    </row>
    <row r="54" spans="2:9" x14ac:dyDescent="0.35">
      <c r="B54">
        <v>700</v>
      </c>
      <c r="C54" s="1">
        <f t="shared" si="4"/>
        <v>-31.56792146260338</v>
      </c>
      <c r="H54">
        <v>700</v>
      </c>
      <c r="I54" s="4">
        <f t="shared" si="5"/>
        <v>75.599999999999994</v>
      </c>
    </row>
    <row r="55" spans="2:9" x14ac:dyDescent="0.35">
      <c r="B55">
        <v>800</v>
      </c>
      <c r="C55" s="1">
        <f t="shared" si="4"/>
        <v>-30.812150244815385</v>
      </c>
      <c r="H55">
        <v>800</v>
      </c>
      <c r="I55" s="4">
        <f t="shared" si="5"/>
        <v>100.79999999999998</v>
      </c>
    </row>
    <row r="56" spans="2:9" x14ac:dyDescent="0.35">
      <c r="B56">
        <v>900</v>
      </c>
      <c r="C56" s="1">
        <f t="shared" si="4"/>
        <v>-30.116908119631141</v>
      </c>
      <c r="H56">
        <v>900</v>
      </c>
      <c r="I56" s="4">
        <f t="shared" si="5"/>
        <v>60.750000000000007</v>
      </c>
    </row>
    <row r="57" spans="2:9" x14ac:dyDescent="0.35">
      <c r="B57">
        <v>1000</v>
      </c>
      <c r="C57" s="1">
        <f t="shared" si="4"/>
        <v>-29.268831148569397</v>
      </c>
      <c r="H57">
        <v>1000</v>
      </c>
      <c r="I57" s="4">
        <f t="shared" si="5"/>
        <v>72</v>
      </c>
    </row>
    <row r="58" spans="2:9" x14ac:dyDescent="0.35">
      <c r="B58">
        <v>2000</v>
      </c>
      <c r="C58" s="1">
        <f t="shared" si="4"/>
        <v>-23.248231235289776</v>
      </c>
      <c r="H58">
        <v>2000</v>
      </c>
      <c r="I58" s="4">
        <f t="shared" si="5"/>
        <v>64.800000000000011</v>
      </c>
    </row>
    <row r="59" spans="2:9" x14ac:dyDescent="0.35">
      <c r="B59">
        <v>3000</v>
      </c>
      <c r="C59" s="1">
        <f t="shared" si="4"/>
        <v>-18.131566296755299</v>
      </c>
      <c r="E59" t="s">
        <v>22</v>
      </c>
      <c r="H59">
        <v>3000</v>
      </c>
      <c r="I59" s="4">
        <f t="shared" si="5"/>
        <v>54</v>
      </c>
    </row>
    <row r="60" spans="2:9" x14ac:dyDescent="0.35">
      <c r="B60">
        <v>4000</v>
      </c>
      <c r="C60" s="1">
        <f t="shared" si="4"/>
        <v>-11.835200693763008</v>
      </c>
      <c r="D60" t="s">
        <v>23</v>
      </c>
      <c r="E60" t="s">
        <v>24</v>
      </c>
      <c r="H60">
        <v>4000</v>
      </c>
      <c r="I60" s="4">
        <f t="shared" si="5"/>
        <v>57.6</v>
      </c>
    </row>
    <row r="61" spans="2:9" x14ac:dyDescent="0.35">
      <c r="B61">
        <v>5000</v>
      </c>
      <c r="C61" s="1">
        <f t="shared" si="4"/>
        <v>-5.747005967455773</v>
      </c>
      <c r="H61">
        <v>5000</v>
      </c>
      <c r="I61" s="4">
        <f t="shared" si="5"/>
        <v>0</v>
      </c>
    </row>
    <row r="62" spans="2:9" x14ac:dyDescent="0.35">
      <c r="B62">
        <v>6000</v>
      </c>
      <c r="C62" s="1">
        <f t="shared" si="4"/>
        <v>-9.3704216591548963</v>
      </c>
      <c r="H62">
        <v>6000</v>
      </c>
      <c r="I62" s="4">
        <f t="shared" si="5"/>
        <v>48.6</v>
      </c>
    </row>
    <row r="63" spans="2:9" x14ac:dyDescent="0.35">
      <c r="B63">
        <v>7000</v>
      </c>
      <c r="C63" s="1">
        <f t="shared" si="4"/>
        <v>-13.47328278142497</v>
      </c>
      <c r="H63">
        <v>7000</v>
      </c>
      <c r="I63" s="4">
        <f t="shared" si="5"/>
        <v>88.199999999999989</v>
      </c>
    </row>
    <row r="64" spans="2:9" x14ac:dyDescent="0.35">
      <c r="B64">
        <v>8000</v>
      </c>
      <c r="C64" s="1">
        <f t="shared" si="4"/>
        <v>-16.594765692100854</v>
      </c>
      <c r="H64">
        <v>8000</v>
      </c>
      <c r="I64" s="4">
        <f t="shared" si="5"/>
        <v>79.200000000000017</v>
      </c>
    </row>
    <row r="65" spans="2:9" x14ac:dyDescent="0.35">
      <c r="B65">
        <v>9000</v>
      </c>
      <c r="C65" s="1">
        <f t="shared" si="4"/>
        <v>-18.71084021546163</v>
      </c>
      <c r="H65">
        <v>9000</v>
      </c>
      <c r="I65" s="4">
        <f t="shared" si="5"/>
        <v>81</v>
      </c>
    </row>
    <row r="66" spans="2:9" x14ac:dyDescent="0.35">
      <c r="B66">
        <v>10000</v>
      </c>
      <c r="C66" s="1">
        <f t="shared" si="4"/>
        <v>-20</v>
      </c>
      <c r="H66">
        <v>10000</v>
      </c>
      <c r="I66" s="4">
        <f t="shared" si="5"/>
        <v>72</v>
      </c>
    </row>
    <row r="67" spans="2:9" x14ac:dyDescent="0.35">
      <c r="B67">
        <v>20000</v>
      </c>
      <c r="C67" s="1">
        <f t="shared" si="4"/>
        <v>-28.873949984654253</v>
      </c>
      <c r="H67">
        <v>20000</v>
      </c>
      <c r="I67" s="4">
        <f t="shared" si="5"/>
        <v>86.4</v>
      </c>
    </row>
    <row r="68" spans="2:9" x14ac:dyDescent="0.35">
      <c r="B68">
        <v>30000</v>
      </c>
      <c r="C68" s="1">
        <f t="shared" si="4"/>
        <v>-31.835200693763007</v>
      </c>
      <c r="H68">
        <v>30000</v>
      </c>
      <c r="I68" s="4">
        <f t="shared" si="5"/>
        <v>97.2</v>
      </c>
    </row>
    <row r="69" spans="2:9" x14ac:dyDescent="0.35">
      <c r="B69">
        <v>40000</v>
      </c>
      <c r="C69" s="1">
        <f t="shared" si="4"/>
        <v>-34.333975425929005</v>
      </c>
      <c r="H69">
        <v>40000</v>
      </c>
      <c r="I69" s="4">
        <f t="shared" si="5"/>
        <v>100.79999999999998</v>
      </c>
    </row>
    <row r="70" spans="2:9" x14ac:dyDescent="0.35">
      <c r="B70">
        <v>50000</v>
      </c>
      <c r="C70" s="1">
        <f t="shared" si="4"/>
        <v>-35.917600346881507</v>
      </c>
      <c r="H70">
        <v>50000</v>
      </c>
      <c r="I70" s="4">
        <f t="shared" si="5"/>
        <v>90</v>
      </c>
    </row>
    <row r="71" spans="2:9" x14ac:dyDescent="0.35">
      <c r="B71">
        <v>60000</v>
      </c>
      <c r="C71" s="1">
        <f t="shared" si="4"/>
        <v>-37.855800607042632</v>
      </c>
      <c r="H71">
        <v>60000</v>
      </c>
      <c r="I71" s="4">
        <f t="shared" si="5"/>
        <v>86.40000000000002</v>
      </c>
    </row>
    <row r="72" spans="2:9" x14ac:dyDescent="0.35">
      <c r="B72">
        <v>70000</v>
      </c>
      <c r="C72" s="1">
        <f t="shared" si="4"/>
        <v>-39.015639546596368</v>
      </c>
      <c r="H72">
        <v>70000</v>
      </c>
      <c r="I72" s="4">
        <f t="shared" si="5"/>
        <v>63.000000000000007</v>
      </c>
    </row>
    <row r="73" spans="2:9" x14ac:dyDescent="0.35">
      <c r="B73">
        <v>80000</v>
      </c>
      <c r="C73" s="1">
        <f t="shared" si="4"/>
        <v>-40.35457533920863</v>
      </c>
      <c r="H73">
        <v>80000</v>
      </c>
      <c r="I73" s="4">
        <f t="shared" si="5"/>
        <v>57.600000000000009</v>
      </c>
    </row>
    <row r="74" spans="2:9" x14ac:dyDescent="0.35">
      <c r="B74">
        <v>90000</v>
      </c>
      <c r="C74" s="1">
        <f t="shared" si="4"/>
        <v>-41.110346556996625</v>
      </c>
      <c r="H74">
        <v>90000</v>
      </c>
      <c r="I74" s="4">
        <f t="shared" si="5"/>
        <v>48.6</v>
      </c>
    </row>
    <row r="75" spans="2:9" x14ac:dyDescent="0.35">
      <c r="B75">
        <v>100000</v>
      </c>
      <c r="C75" s="1">
        <f t="shared" si="4"/>
        <v>-41.938200260161125</v>
      </c>
      <c r="H75">
        <v>100000</v>
      </c>
      <c r="I75" s="4">
        <f t="shared" si="5"/>
        <v>36.000000000000007</v>
      </c>
    </row>
    <row r="76" spans="2:9" x14ac:dyDescent="0.35">
      <c r="B76">
        <v>200000</v>
      </c>
      <c r="C76" s="1">
        <f t="shared" si="4"/>
        <v>-46.375175252488255</v>
      </c>
      <c r="H76">
        <v>200000</v>
      </c>
      <c r="I76" s="4">
        <f t="shared" si="5"/>
        <v>108</v>
      </c>
    </row>
    <row r="77" spans="2:9" x14ac:dyDescent="0.35">
      <c r="B77">
        <v>300000</v>
      </c>
      <c r="C77" s="1">
        <f t="shared" si="4"/>
        <v>-49.897000433601882</v>
      </c>
      <c r="H77">
        <v>300000</v>
      </c>
      <c r="I77" s="4">
        <f t="shared" si="5"/>
        <v>97.199999999999989</v>
      </c>
    </row>
    <row r="78" spans="2:9" x14ac:dyDescent="0.35">
      <c r="B78">
        <v>400000</v>
      </c>
      <c r="C78" s="1">
        <f t="shared" si="4"/>
        <v>-52.39577516576788</v>
      </c>
      <c r="H78">
        <v>400000</v>
      </c>
      <c r="I78" s="4">
        <f t="shared" si="5"/>
        <v>43.199999999999996</v>
      </c>
    </row>
    <row r="79" spans="2:9" x14ac:dyDescent="0.35">
      <c r="B79">
        <v>500000</v>
      </c>
      <c r="C79" s="1">
        <f t="shared" si="4"/>
        <v>-55.9176003468815</v>
      </c>
      <c r="H79">
        <v>500000</v>
      </c>
      <c r="I79" s="4">
        <f t="shared" si="5"/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tomas higuera</cp:lastModifiedBy>
  <cp:revision/>
  <dcterms:created xsi:type="dcterms:W3CDTF">2017-11-11T17:08:43Z</dcterms:created>
  <dcterms:modified xsi:type="dcterms:W3CDTF">2017-11-12T23:37:22Z</dcterms:modified>
  <cp:category/>
  <cp:contentStatus/>
</cp:coreProperties>
</file>